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2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8543" documentId="13_ncr:1_{15CEBA38-3406-47F0-855D-CA750A912FB7}" xr6:coauthVersionLast="47" xr6:coauthVersionMax="47" xr10:uidLastSave="{444F0EC3-6D94-4FF6-9AEB-97FBD95541AB}"/>
  <bookViews>
    <workbookView xWindow="28680" yWindow="270" windowWidth="29040" windowHeight="15720" tabRatio="853" firstSheet="2" activeTab="8" xr2:uid="{00000000-000D-0000-FFFF-FFFF00000000}"/>
  </bookViews>
  <sheets>
    <sheet name="HOW TO-&gt;" sheetId="63" r:id="rId1"/>
    <sheet name="SHOGUN" sheetId="8" state="hidden" r:id="rId2"/>
    <sheet name="HOME" sheetId="3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DRAGON" sheetId="13" r:id="rId12"/>
    <sheet name="JADE" sheetId="11" r:id="rId13"/>
    <sheet name="LYNX" sheetId="75" r:id="rId14"/>
    <sheet name="PHOENIX" sheetId="12" r:id="rId15"/>
    <sheet name="SENTOSA USWC" sheetId="43" r:id="rId16"/>
    <sheet name="CHINOOK" sheetId="49" r:id="rId17"/>
    <sheet name="MAPLE" sheetId="18" state="hidden" r:id="rId18"/>
    <sheet name="ORIENT" sheetId="59" state="hidden" r:id="rId19"/>
    <sheet name="LONE STAR" sheetId="37" r:id="rId20"/>
    <sheet name="RSEAXL" sheetId="70" state="hidden" r:id="rId21"/>
    <sheet name="PETRA" sheetId="32" state="hidden" r:id="rId22"/>
    <sheet name="MUSTANG" sheetId="50" state="hidden" r:id="rId23"/>
    <sheet name="PELICAN" sheetId="38" state="hidden" r:id="rId24"/>
    <sheet name="SANTANA" sheetId="42" r:id="rId25"/>
    <sheet name="AMBERJACK" sheetId="36" r:id="rId26"/>
    <sheet name="AMERICA" sheetId="21" r:id="rId27"/>
    <sheet name="EMPIRE" sheetId="22" r:id="rId28"/>
    <sheet name="EMERALD " sheetId="23" r:id="rId29"/>
    <sheet name="ELEPHANT" sheetId="25" state="hidden" r:id="rId30"/>
    <sheet name="LIBERTY" sheetId="48" state="hidden" r:id="rId31"/>
    <sheet name="NEW FALCON" sheetId="52" r:id="rId32"/>
    <sheet name="CLANGA" sheetId="73" r:id="rId33"/>
    <sheet name="SHIKRA" sheetId="24" r:id="rId34"/>
    <sheet name="AUSTRALIA" sheetId="30" r:id="rId35"/>
    <sheet name="DAR FEEDER- ORYX" sheetId="64" r:id="rId36"/>
    <sheet name="AFRICA EXPRESS" sheetId="27" r:id="rId37"/>
    <sheet name="INGWE" sheetId="20" r:id="rId38"/>
    <sheet name="IPANEMA" sheetId="31" r:id="rId39"/>
    <sheet name="CARIOCA" sheetId="66" r:id="rId40"/>
    <sheet name="WALLABY" sheetId="71" r:id="rId41"/>
    <sheet name="KOALA" sheetId="74" r:id="rId42"/>
    <sheet name="CAPRICORN" sheetId="28" state="hidden" r:id="rId43"/>
    <sheet name="KIWI" sheetId="29" state="hidden" r:id="rId44"/>
    <sheet name="PANDA" sheetId="72" r:id="rId45"/>
    <sheet name="TIGER" sheetId="26" r:id="rId46"/>
    <sheet name="PANTHER" sheetId="76" r:id="rId47"/>
    <sheet name="OSPREY" sheetId="69" r:id="rId48"/>
    <sheet name="ANDES" sheetId="33" r:id="rId49"/>
    <sheet name="AZTEC" sheetId="34" r:id="rId50"/>
    <sheet name="INCA" sheetId="35" r:id="rId51"/>
    <sheet name="MEXICAS" sheetId="65" r:id="rId52"/>
    <sheet name="DAHLIA" sheetId="68" state="hidden" r:id="rId53"/>
    <sheet name="NO FRT CLT AT POD" sheetId="1" r:id="rId54"/>
    <sheet name="Sheet1" sheetId="79" r:id="rId55"/>
    <sheet name="ROSE" sheetId="19" state="hidden" r:id="rId56"/>
    <sheet name="PEARL RIVER" sheetId="40" state="hidden" r:id="rId57"/>
    <sheet name="EAGLE" sheetId="39" state="hidden" r:id="rId58"/>
    <sheet name="SEQUOIA" sheetId="41" state="hidden" r:id="rId59"/>
    <sheet name="ALPACA" sheetId="44" state="hidden" r:id="rId60"/>
    <sheet name="ZEPHYR" sheetId="51" state="hidden" r:id="rId61"/>
  </sheets>
  <definedNames>
    <definedName name="_xlnm._FilterDatabase" localSheetId="3" hidden="1">ALBATROSS!$A$7:$HZ$7</definedName>
    <definedName name="_xlnm._FilterDatabase" localSheetId="34" hidden="1">AUSTRALIA!$A$5:$J$6</definedName>
    <definedName name="_xlnm._FilterDatabase" localSheetId="28" hidden="1">'EMERALD '!#REF!</definedName>
    <definedName name="_xlnm._FilterDatabase" localSheetId="2" hidden="1">HOME!$A$17:$M$520</definedName>
    <definedName name="_xlnm._FilterDatabase" localSheetId="10" hidden="1">JAGUAR!$B$13:$F$16</definedName>
    <definedName name="_xlnm._FilterDatabase" localSheetId="53" hidden="1">'NO FRT CLT AT POD'!$A$5:$D$35</definedName>
    <definedName name="_xlnm._FilterDatabase" localSheetId="18" hidden="1">ORIENT!#REF!</definedName>
    <definedName name="_xlnm._FilterDatabase" localSheetId="15" hidden="1">'SENTOSA USWC'!$A$35:$A$36</definedName>
    <definedName name="_xlnm._FilterDatabase" localSheetId="33" hidden="1">SHIKRA!$A$7:$L$58</definedName>
    <definedName name="abc" localSheetId="16">CHINOOK!#REF!</definedName>
    <definedName name="abc" localSheetId="52">DAHLIA!#REF!</definedName>
    <definedName name="abc" localSheetId="28">'EMERALD '!#REF!</definedName>
    <definedName name="abc" localSheetId="17">MAPLE!#REF!</definedName>
    <definedName name="abc" localSheetId="22">MUSTANG!#REF!</definedName>
    <definedName name="abc" localSheetId="24">SANTANA!#REF!</definedName>
    <definedName name="abc" localSheetId="58">SEQUOIA!#REF!</definedName>
    <definedName name="abc">#REF!</definedName>
    <definedName name="chiwan20" localSheetId="16">CHINOOK!#REF!</definedName>
    <definedName name="chiwan20" localSheetId="52">DAHLIA!#REF!</definedName>
    <definedName name="chiwan20" localSheetId="28">'EMERALD '!#REF!</definedName>
    <definedName name="chiwan20" localSheetId="17">MAPLE!#REF!</definedName>
    <definedName name="chiwan20" localSheetId="22">MUSTANG!#REF!</definedName>
    <definedName name="chiwan20" localSheetId="24">SANTANA!#REF!</definedName>
    <definedName name="chiwan20" localSheetId="58">SEQUOIA!#REF!</definedName>
    <definedName name="chiwan20">#REF!</definedName>
    <definedName name="chiwan40" localSheetId="16">CHINOOK!#REF!</definedName>
    <definedName name="chiwan40" localSheetId="52">DAHLIA!#REF!</definedName>
    <definedName name="chiwan40" localSheetId="28">'EMERALD '!#REF!</definedName>
    <definedName name="chiwan40" localSheetId="17">MAPLE!#REF!</definedName>
    <definedName name="chiwan40" localSheetId="22">MUSTANG!#REF!</definedName>
    <definedName name="chiwan40" localSheetId="24">SANTANA!#REF!</definedName>
    <definedName name="chiwan40" localSheetId="58">SEQUOIA!#REF!</definedName>
    <definedName name="chiwan40">#REF!</definedName>
    <definedName name="def" localSheetId="16">CHINOOK!#REF!</definedName>
    <definedName name="def" localSheetId="52">DAHLIA!#REF!</definedName>
    <definedName name="def" localSheetId="28">'EMERALD '!#REF!</definedName>
    <definedName name="def" localSheetId="17">MAPLE!#REF!</definedName>
    <definedName name="def" localSheetId="22">MUSTANG!#REF!</definedName>
    <definedName name="def" localSheetId="24">SANTANA!#REF!</definedName>
    <definedName name="def" localSheetId="58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6">'AFRICA EXPRESS'!$A$1:$M$118</definedName>
    <definedName name="_xlnm.Print_Area" localSheetId="26">AMERICA!$A$1:$M$90</definedName>
    <definedName name="_xlnm.Print_Area" localSheetId="34">AUSTRALIA!$A$1:$H$98</definedName>
    <definedName name="_xlnm.Print_Area" localSheetId="28">'EMERALD '!$B$1:$P$132</definedName>
    <definedName name="_xlnm.Print_Area" localSheetId="27">EMPIRE!$B$1:$M$217</definedName>
    <definedName name="_xlnm.Print_Area" localSheetId="2">HOME!$A$17:$K$17</definedName>
    <definedName name="_xlnm.Print_Area" localSheetId="46">PANTHER!$B$1:$N$62</definedName>
    <definedName name="_xlnm.Print_Area" localSheetId="56">'PEARL RIVER'!$A$1:$M$42</definedName>
    <definedName name="_xlnm.Print_Area" localSheetId="14">PHOENIX!$A$1:$M$303</definedName>
    <definedName name="_xlnm.Print_Area" localSheetId="6">SWAN!$A$1:$N$186</definedName>
    <definedName name="_xlnm.Print_Area" localSheetId="45">TIGER!$A$1:$M$67</definedName>
    <definedName name="_xlnm.Print_Titles" localSheetId="2">HOME!$17:$17</definedName>
    <definedName name="_xlnm.Print_Titles" localSheetId="18">#REF!</definedName>
    <definedName name="_xlnm.Print_Titles">#REF!</definedName>
    <definedName name="seafrica" localSheetId="16">CHINOOK!#REF!</definedName>
    <definedName name="seafrica" localSheetId="52">DAHLIA!#REF!</definedName>
    <definedName name="seafrica" localSheetId="28">'EMERALD '!#REF!</definedName>
    <definedName name="seafrica" localSheetId="17">MAPLE!#REF!</definedName>
    <definedName name="seafrica" localSheetId="22">MUSTANG!#REF!</definedName>
    <definedName name="seafrica" localSheetId="24">SANTANA!#REF!</definedName>
    <definedName name="seafrica" localSheetId="58">SEQUOIA!#REF!</definedName>
    <definedName name="seafrica">#REF!</definedName>
    <definedName name="Z_00336A11_4442_4F4D_8373_1E5492A34EA6_.wvu.FilterData" localSheetId="2" hidden="1">HOME!$A$17:$K$17</definedName>
    <definedName name="Z_0052EA1C_2186_4319_94A0_5546AD45E177_.wvu.FilterData" localSheetId="2" hidden="1">HOME!$A$17:$K$17</definedName>
    <definedName name="Z_00813BD0_A110_4948_A36A_B2C11058D11E_.wvu.FilterData" localSheetId="2" hidden="1">HOME!$A$17:$K$17</definedName>
    <definedName name="Z_009623B3_E430_475C_B362_F7013DB855BE_.wvu.FilterData" localSheetId="2" hidden="1">HOME!$A$17:$K$17</definedName>
    <definedName name="Z_00F645A3_7D80_4579_A1DC_53FC87C22AB9_.wvu.FilterData" localSheetId="2" hidden="1">HOME!$A$17:$K$17</definedName>
    <definedName name="Z_01A30FEE_05EF_443E_B800_CD958FC30EBC_.wvu.FilterData" localSheetId="2" hidden="1">HOME!$A$17:$K$17</definedName>
    <definedName name="Z_0208AB74_52DB_44AC_A455_B389106325DB_.wvu.FilterData" localSheetId="2" hidden="1">HOME!$A$17:$K$17</definedName>
    <definedName name="Z_023F5806_72EA_4EE8_AFD2_76710EF972FB_.wvu.FilterData" localSheetId="2" hidden="1">HOME!$A$17:$K$17</definedName>
    <definedName name="Z_0246F39F_6F66_4D59_BF75_B5584DB0B5D6_.wvu.FilterData" localSheetId="2" hidden="1">HOME!$A$17:$K$17</definedName>
    <definedName name="Z_028ADD4A_2C25_4997_A789_A45D85A4BE79_.wvu.FilterData" localSheetId="2" hidden="1">HOME!$A$17:$K$17</definedName>
    <definedName name="Z_03127DA8_E32C_48F3_98DE_F74DC9BFE372_.wvu.FilterData" localSheetId="2" hidden="1">HOME!$A$17:$K$17</definedName>
    <definedName name="Z_0367091A_77BA_4ACA_80A0_72CC83125506_.wvu.FilterData" localSheetId="10" hidden="1">JAGUAR!$B$13:$F$16</definedName>
    <definedName name="Z_03674205_2BF0_451F_960D_B59271ECD65B_.wvu.FilterData" localSheetId="2" hidden="1">HOME!$A$17:$K$17</definedName>
    <definedName name="Z_03674205_2BF0_451F_960D_B59271ECD65B_.wvu.PrintArea" localSheetId="36" hidden="1">'AFRICA EXPRESS'!$A$1:$M$118</definedName>
    <definedName name="Z_03674205_2BF0_451F_960D_B59271ECD65B_.wvu.PrintArea" localSheetId="26" hidden="1">AMERICA!$A$1:$M$90</definedName>
    <definedName name="Z_03674205_2BF0_451F_960D_B59271ECD65B_.wvu.PrintArea" localSheetId="34" hidden="1">AUSTRALIA!$A$1:$H$98</definedName>
    <definedName name="Z_03674205_2BF0_451F_960D_B59271ECD65B_.wvu.PrintArea" localSheetId="27" hidden="1">EMPIRE!$B$1:$M$217</definedName>
    <definedName name="Z_03674205_2BF0_451F_960D_B59271ECD65B_.wvu.PrintArea" localSheetId="2" hidden="1">HOME!$A$17:$K$17</definedName>
    <definedName name="Z_03674205_2BF0_451F_960D_B59271ECD65B_.wvu.PrintArea" localSheetId="56" hidden="1">'PEARL RIVER'!$A$1:$M$42</definedName>
    <definedName name="Z_03674205_2BF0_451F_960D_B59271ECD65B_.wvu.PrintArea" localSheetId="14" hidden="1">PHOENIX!$A$1:$M$303</definedName>
    <definedName name="Z_03674205_2BF0_451F_960D_B59271ECD65B_.wvu.PrintArea" localSheetId="6" hidden="1">SWAN!$A$1:$N$186</definedName>
    <definedName name="Z_03674205_2BF0_451F_960D_B59271ECD65B_.wvu.Rows" localSheetId="3" hidden="1">ALBATROSS!$257:$257</definedName>
    <definedName name="Z_03674205_2BF0_451F_960D_B59271ECD65B_.wvu.Rows" localSheetId="26" hidden="1">AMERICA!#REF!</definedName>
    <definedName name="Z_03674205_2BF0_451F_960D_B59271ECD65B_.wvu.Rows" localSheetId="34" hidden="1">AUSTRALIA!#REF!</definedName>
    <definedName name="Z_03674205_2BF0_451F_960D_B59271ECD65B_.wvu.Rows" localSheetId="9" hidden="1">'BRITANNIA '!$118:$118</definedName>
    <definedName name="Z_03674205_2BF0_451F_960D_B59271ECD65B_.wvu.Rows" localSheetId="42" hidden="1">CAPRICORN!#REF!</definedName>
    <definedName name="Z_03674205_2BF0_451F_960D_B59271ECD65B_.wvu.Rows" localSheetId="39" hidden="1">CARIOCA!#REF!</definedName>
    <definedName name="Z_03674205_2BF0_451F_960D_B59271ECD65B_.wvu.Rows" localSheetId="16" hidden="1">CHINOOK!#REF!</definedName>
    <definedName name="Z_03674205_2BF0_451F_960D_B59271ECD65B_.wvu.Rows" localSheetId="32" hidden="1">CLANGA!#REF!,CLANGA!#REF!</definedName>
    <definedName name="Z_03674205_2BF0_451F_960D_B59271ECD65B_.wvu.Rows" localSheetId="7" hidden="1">CONDOR!$258:$258</definedName>
    <definedName name="Z_03674205_2BF0_451F_960D_B59271ECD65B_.wvu.Rows" localSheetId="52" hidden="1">DAHLIA!#REF!</definedName>
    <definedName name="Z_03674205_2BF0_451F_960D_B59271ECD65B_.wvu.Rows" localSheetId="57" hidden="1">EAGLE!$53:$53</definedName>
    <definedName name="Z_03674205_2BF0_451F_960D_B59271ECD65B_.wvu.Rows" localSheetId="28" hidden="1">'EMERALD '!#REF!,'EMERALD '!#REF!,'EMERALD '!$141:$141</definedName>
    <definedName name="Z_03674205_2BF0_451F_960D_B59271ECD65B_.wvu.Rows" localSheetId="27" hidden="1">EMPIRE!#REF!,EMPIRE!#REF!</definedName>
    <definedName name="Z_03674205_2BF0_451F_960D_B59271ECD65B_.wvu.Rows" localSheetId="38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LION!$263:$263</definedName>
    <definedName name="Z_03674205_2BF0_451F_960D_B59271ECD65B_.wvu.Rows" localSheetId="17" hidden="1">MAPLE!#REF!</definedName>
    <definedName name="Z_03674205_2BF0_451F_960D_B59271ECD65B_.wvu.Rows" localSheetId="22" hidden="1">MUSTANG!#REF!</definedName>
    <definedName name="Z_03674205_2BF0_451F_960D_B59271ECD65B_.wvu.Rows" localSheetId="31" hidden="1">'NEW FALCON'!#REF!,'NEW FALCON'!#REF!</definedName>
    <definedName name="Z_03674205_2BF0_451F_960D_B59271ECD65B_.wvu.Rows" localSheetId="46" hidden="1">PANTHER!#REF!</definedName>
    <definedName name="Z_03674205_2BF0_451F_960D_B59271ECD65B_.wvu.Rows" localSheetId="24" hidden="1">SANTANA!$107:$107</definedName>
    <definedName name="Z_03674205_2BF0_451F_960D_B59271ECD65B_.wvu.Rows" localSheetId="15" hidden="1">'SENTOSA USWC'!#REF!</definedName>
    <definedName name="Z_03674205_2BF0_451F_960D_B59271ECD65B_.wvu.Rows" localSheetId="58" hidden="1">SEQUOIA!$35:$35</definedName>
    <definedName name="Z_03674205_2BF0_451F_960D_B59271ECD65B_.wvu.Rows" localSheetId="33" hidden="1">SHIKRA!#REF!,SHIKRA!#REF!</definedName>
    <definedName name="Z_03674205_2BF0_451F_960D_B59271ECD65B_.wvu.Rows" localSheetId="1" hidden="1">SHOGUN!$375:$375</definedName>
    <definedName name="Z_03674205_2BF0_451F_960D_B59271ECD65B_.wvu.Rows" localSheetId="4" hidden="1">SILK!$365:$365</definedName>
    <definedName name="Z_03674205_2BF0_451F_960D_B59271ECD65B_.wvu.Rows" localSheetId="6" hidden="1">SWAN!$207:$207</definedName>
    <definedName name="Z_03674205_2BF0_451F_960D_B59271ECD65B_.wvu.Rows" localSheetId="45" hidden="1">TIGER!#REF!</definedName>
    <definedName name="Z_04058BD2_8BAF_4643_80FE_08D18B4AB75C_.wvu.FilterData" localSheetId="2" hidden="1">HOME!$A$17:$K$17</definedName>
    <definedName name="Z_042C492F_FDF4_4568_BE0E_4024C6DF1BD0_.wvu.FilterData" localSheetId="2" hidden="1">HOME!$A$17:$K$17</definedName>
    <definedName name="Z_04348F9E_B64B_48E1_A5F9_11412056B900_.wvu.FilterData" localSheetId="18" hidden="1">ORIENT!#REF!</definedName>
    <definedName name="Z_04E294AA_0B73_4625_AEDA_344238277353_.wvu.FilterData" localSheetId="2" hidden="1">HOME!$A$17:$K$17</definedName>
    <definedName name="Z_04E294AA_0B73_4625_AEDA_344238277353_.wvu.PrintArea" localSheetId="36" hidden="1">'AFRICA EXPRESS'!$A$1:$M$118</definedName>
    <definedName name="Z_04E294AA_0B73_4625_AEDA_344238277353_.wvu.PrintArea" localSheetId="26" hidden="1">AMERICA!$A$1:$M$90</definedName>
    <definedName name="Z_04E294AA_0B73_4625_AEDA_344238277353_.wvu.PrintArea" localSheetId="34" hidden="1">AUSTRALIA!$A$1:$H$98</definedName>
    <definedName name="Z_04E294AA_0B73_4625_AEDA_344238277353_.wvu.PrintArea" localSheetId="27" hidden="1">EMPIRE!$B$1:$M$217</definedName>
    <definedName name="Z_04E294AA_0B73_4625_AEDA_344238277353_.wvu.PrintArea" localSheetId="2" hidden="1">HOME!$A$1:$K$505</definedName>
    <definedName name="Z_04E294AA_0B73_4625_AEDA_344238277353_.wvu.PrintArea" localSheetId="56" hidden="1">'PEARL RIVER'!$A$1:$M$42</definedName>
    <definedName name="Z_04E294AA_0B73_4625_AEDA_344238277353_.wvu.PrintArea" localSheetId="14" hidden="1">PHOENIX!$A$1:$M$303</definedName>
    <definedName name="Z_04E294AA_0B73_4625_AEDA_344238277353_.wvu.PrintArea" localSheetId="6" hidden="1">SWAN!$A$1:$N$186</definedName>
    <definedName name="Z_04E294AA_0B73_4625_AEDA_344238277353_.wvu.Rows" localSheetId="3" hidden="1">ALBATROSS!$257:$257</definedName>
    <definedName name="Z_04E294AA_0B73_4625_AEDA_344238277353_.wvu.Rows" localSheetId="16" hidden="1">CHINOOK!#REF!</definedName>
    <definedName name="Z_04E294AA_0B73_4625_AEDA_344238277353_.wvu.Rows" localSheetId="32" hidden="1">CLANGA!#REF!</definedName>
    <definedName name="Z_04E294AA_0B73_4625_AEDA_344238277353_.wvu.Rows" localSheetId="52" hidden="1">DAHLIA!#REF!</definedName>
    <definedName name="Z_04E294AA_0B73_4625_AEDA_344238277353_.wvu.Rows" localSheetId="57" hidden="1">EAGLE!$53:$53</definedName>
    <definedName name="Z_04E294AA_0B73_4625_AEDA_344238277353_.wvu.Rows" localSheetId="28" hidden="1">'EMERALD '!$141:$141</definedName>
    <definedName name="Z_04E294AA_0B73_4625_AEDA_344238277353_.wvu.Rows" localSheetId="10" hidden="1">JAGUAR!$159:$159</definedName>
    <definedName name="Z_04E294AA_0B73_4625_AEDA_344238277353_.wvu.Rows" localSheetId="5" hidden="1">LION!$263:$263</definedName>
    <definedName name="Z_04E294AA_0B73_4625_AEDA_344238277353_.wvu.Rows" localSheetId="17" hidden="1">MAPLE!#REF!</definedName>
    <definedName name="Z_04E294AA_0B73_4625_AEDA_344238277353_.wvu.Rows" localSheetId="22" hidden="1">MUSTANG!#REF!</definedName>
    <definedName name="Z_04E294AA_0B73_4625_AEDA_344238277353_.wvu.Rows" localSheetId="31" hidden="1">'NEW FALCON'!#REF!</definedName>
    <definedName name="Z_04E294AA_0B73_4625_AEDA_344238277353_.wvu.Rows" localSheetId="18" hidden="1">ORIENT!$57:$57</definedName>
    <definedName name="Z_04E294AA_0B73_4625_AEDA_344238277353_.wvu.Rows" localSheetId="24" hidden="1">SANTANA!$107:$107</definedName>
    <definedName name="Z_04E294AA_0B73_4625_AEDA_344238277353_.wvu.Rows" localSheetId="15" hidden="1">'SENTOSA USWC'!#REF!</definedName>
    <definedName name="Z_04E294AA_0B73_4625_AEDA_344238277353_.wvu.Rows" localSheetId="58" hidden="1">SEQUOIA!$35:$35</definedName>
    <definedName name="Z_04E294AA_0B73_4625_AEDA_344238277353_.wvu.Rows" localSheetId="33" hidden="1">SHIKRA!#REF!</definedName>
    <definedName name="Z_04E294AA_0B73_4625_AEDA_344238277353_.wvu.Rows" localSheetId="1" hidden="1">SHOGUN!$375:$375</definedName>
    <definedName name="Z_04E294AA_0B73_4625_AEDA_344238277353_.wvu.Rows" localSheetId="4" hidden="1">SILK!$365:$365</definedName>
    <definedName name="Z_04E294AA_0B73_4625_AEDA_344238277353_.wvu.Rows" localSheetId="6" hidden="1">SWAN!$207:$207</definedName>
    <definedName name="Z_0685BEAB_A450_4658_8200_465CEA27D249_.wvu.FilterData" localSheetId="2" hidden="1">HOME!$A$17:$K$17</definedName>
    <definedName name="Z_068D243E_332E_46B2_A92D_4FAF12CFB692_.wvu.FilterData" localSheetId="2" hidden="1">HOME!$A$17:$K$17</definedName>
    <definedName name="Z_06A9D93D_EAF3_4A05_A27C_14B8F1484F77_.wvu.FilterData" localSheetId="2" hidden="1">HOME!$A$17:$K$17</definedName>
    <definedName name="Z_07A46516_E832_4E1D_8168_F0944CD7F54B_.wvu.FilterData" localSheetId="2" hidden="1">HOME!$A$17:$K$17</definedName>
    <definedName name="Z_07DB6B59_802E_49E4_9FD7_FBA9CCC88A5D_.wvu.FilterData" localSheetId="2" hidden="1">HOME!$A$17:$K$17</definedName>
    <definedName name="Z_07E964A0_A258_4A59_913D_F9AE5CC28ED8_.wvu.FilterData" localSheetId="2" hidden="1">HOME!$A$17:$K$17</definedName>
    <definedName name="Z_081D8BD7_5B06_4671_9B74_6CCD4F12859A_.wvu.FilterData" localSheetId="2" hidden="1">HOME!$A$17:$K$17</definedName>
    <definedName name="Z_08547BFE_5A6F_4613_B933_0088F32A5D0C_.wvu.FilterData" localSheetId="2" hidden="1">HOME!$A$17:$K$17</definedName>
    <definedName name="Z_09C84736_C4F8_4DA0_BACC_0E11445170B9_.wvu.FilterData" localSheetId="2" hidden="1">HOME!$A$17:$K$17</definedName>
    <definedName name="Z_09D419D4_C89B_430F_BE4B_732692B689FD_.wvu.FilterData" localSheetId="2" hidden="1">HOME!$A$17:$K$17</definedName>
    <definedName name="Z_0A9F54AB_8653_4053_BE21_0ABC3710033A_.wvu.FilterData" localSheetId="2" hidden="1">HOME!$A$17:$K$17</definedName>
    <definedName name="Z_0B89BFB8_48FA_4DE7_94D0_BCCB069E8015_.wvu.FilterData" localSheetId="2" hidden="1">HOME!$A$17:$K$17</definedName>
    <definedName name="Z_0BB66446_2537_4E5B_A3B2_10DC6FF91892_.wvu.FilterData" localSheetId="2" hidden="1">HOME!$A$17:$K$17</definedName>
    <definedName name="Z_0C7D2E35_DC14_421D_A2D6_82122028516F_.wvu.FilterData" localSheetId="10" hidden="1">JAGUAR!$B$13:$F$16</definedName>
    <definedName name="Z_0C902AA9_1E21_4338_A074_6F370C2CD400_.wvu.FilterData" localSheetId="2" hidden="1">HOME!$A$17:$K$17</definedName>
    <definedName name="Z_0C902AA9_1E21_4338_A074_6F370C2CD400_.wvu.FilterData" localSheetId="10" hidden="1">JAGUAR!$B$13:$F$16</definedName>
    <definedName name="Z_0D3E6CE0_BE16_41C1_8B94_C33C0FD15283_.wvu.FilterData" localSheetId="2" hidden="1">HOME!$A$17:$K$17</definedName>
    <definedName name="Z_0D8D6AEE_70FD_4177_8715_62DBABACB268_.wvu.FilterData" localSheetId="2" hidden="1">HOME!$A$17:$K$17</definedName>
    <definedName name="Z_0E2C082C_5E8E_4931_A437_B2D41F6D4510_.wvu.FilterData" localSheetId="2" hidden="1">HOME!$A$17:$K$17</definedName>
    <definedName name="Z_0E3F01AD_7694_471D_A543_E6EB35D99AE4_.wvu.FilterData" localSheetId="2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2" hidden="1">HOME!$A$17:$K$17</definedName>
    <definedName name="Z_10616EBF_79C8_4DEE_9AEE_152CF1B3D6FF_.wvu.FilterData" localSheetId="2" hidden="1">HOME!$A$17:$K$17</definedName>
    <definedName name="Z_1083167A_451D_4489_931E_903D2E12554F_.wvu.FilterData" localSheetId="2" hidden="1">HOME!$A$17:$K$17</definedName>
    <definedName name="Z_10899CCE_0DBF_4B07_9381_E3E4F5BACD57_.wvu.FilterData" localSheetId="2" hidden="1">HOME!$A$17:$K$17</definedName>
    <definedName name="Z_110D9D22_4C85_400E_8D77_C9EE30940C38_.wvu.FilterData" localSheetId="2" hidden="1">HOME!$A$17:$K$17</definedName>
    <definedName name="Z_115C7477_65C9_481B_AA90_26C770B726D0_.wvu.FilterData" localSheetId="2" hidden="1">HOME!$A$17:$K$17</definedName>
    <definedName name="Z_11B3D280_F08D_4DB2_AE39_58F2468FD2B0_.wvu.FilterData" localSheetId="2" hidden="1">HOME!$A$17:$K$17</definedName>
    <definedName name="Z_11D0B3EC_5E51_4DA8_B20F_762910953AA5_.wvu.FilterData" localSheetId="2" hidden="1">HOME!$A$17:$K$17</definedName>
    <definedName name="Z_12686F52_7A42_4B16_9AD5_0674905BFEA3_.wvu.FilterData" localSheetId="2" hidden="1">HOME!$A$17:$K$17</definedName>
    <definedName name="Z_12686F52_7A42_4B16_9AD5_0674905BFEA3_.wvu.FilterData" localSheetId="18" hidden="1">ORIENT!#REF!</definedName>
    <definedName name="Z_12C6E242_2774_4B8E_B989_F62B45C78D97_.wvu.FilterData" localSheetId="10" hidden="1">JAGUAR!$B$13:$F$16</definedName>
    <definedName name="Z_12D1A126_D993_481A_B03F_E8FD9733B5A7_.wvu.FilterData" localSheetId="2" hidden="1">HOME!$A$17:$K$17</definedName>
    <definedName name="Z_14D65944_B32C_4B17_8C06_C178AB366F80_.wvu.FilterData" localSheetId="2" hidden="1">HOME!$A$17:$K$17</definedName>
    <definedName name="Z_160FD25C_1E8A_49AB_8AA3_887F1FFDB82C_.wvu.Cols" localSheetId="35" hidden="1">'DAR FEEDER- ORYX'!$F:$F</definedName>
    <definedName name="Z_160FD25C_1E8A_49AB_8AA3_887F1FFDB82C_.wvu.Cols" localSheetId="21" hidden="1">PETRA!$E:$E</definedName>
    <definedName name="Z_160FD25C_1E8A_49AB_8AA3_887F1FFDB82C_.wvu.Cols" localSheetId="20" hidden="1">RSEAXL!$E:$E</definedName>
    <definedName name="Z_160FD25C_1E8A_49AB_8AA3_887F1FFDB82C_.wvu.FilterData" localSheetId="2" hidden="1">HOME!$A$17:$K$17</definedName>
    <definedName name="Z_160FD25C_1E8A_49AB_8AA3_887F1FFDB82C_.wvu.PrintArea" localSheetId="36" hidden="1">'AFRICA EXPRESS'!$A$1:$M$118</definedName>
    <definedName name="Z_160FD25C_1E8A_49AB_8AA3_887F1FFDB82C_.wvu.PrintArea" localSheetId="26" hidden="1">AMERICA!$A$1:$M$90</definedName>
    <definedName name="Z_160FD25C_1E8A_49AB_8AA3_887F1FFDB82C_.wvu.PrintArea" localSheetId="34" hidden="1">AUSTRALIA!$A$1:$H$98</definedName>
    <definedName name="Z_160FD25C_1E8A_49AB_8AA3_887F1FFDB82C_.wvu.PrintArea" localSheetId="27" hidden="1">EMPIRE!$B$1:$M$217</definedName>
    <definedName name="Z_160FD25C_1E8A_49AB_8AA3_887F1FFDB82C_.wvu.PrintArea" localSheetId="2" hidden="1">HOME!$A$17:$K$17</definedName>
    <definedName name="Z_160FD25C_1E8A_49AB_8AA3_887F1FFDB82C_.wvu.PrintArea" localSheetId="56" hidden="1">'PEARL RIVER'!$A$1:$M$42</definedName>
    <definedName name="Z_160FD25C_1E8A_49AB_8AA3_887F1FFDB82C_.wvu.PrintArea" localSheetId="14" hidden="1">PHOENIX!$A$1:$M$303</definedName>
    <definedName name="Z_160FD25C_1E8A_49AB_8AA3_887F1FFDB82C_.wvu.PrintArea" localSheetId="6" hidden="1">SWAN!$A$1:$N$186</definedName>
    <definedName name="Z_160FD25C_1E8A_49AB_8AA3_887F1FFDB82C_.wvu.Rows" localSheetId="36" hidden="1">'AFRICA EXPRESS'!#REF!</definedName>
    <definedName name="Z_160FD25C_1E8A_49AB_8AA3_887F1FFDB82C_.wvu.Rows" localSheetId="3" hidden="1">ALBATROSS!$257:$257</definedName>
    <definedName name="Z_160FD25C_1E8A_49AB_8AA3_887F1FFDB82C_.wvu.Rows" localSheetId="26" hidden="1">AMERICA!#REF!</definedName>
    <definedName name="Z_160FD25C_1E8A_49AB_8AA3_887F1FFDB82C_.wvu.Rows" localSheetId="34" hidden="1">AUSTRALIA!#REF!,AUSTRALIA!#REF!</definedName>
    <definedName name="Z_160FD25C_1E8A_49AB_8AA3_887F1FFDB82C_.wvu.Rows" localSheetId="9" hidden="1">'BRITANNIA '!$118:$118</definedName>
    <definedName name="Z_160FD25C_1E8A_49AB_8AA3_887F1FFDB82C_.wvu.Rows" localSheetId="42" hidden="1">CAPRICORN!#REF!</definedName>
    <definedName name="Z_160FD25C_1E8A_49AB_8AA3_887F1FFDB82C_.wvu.Rows" localSheetId="39" hidden="1">CARIOCA!#REF!,CARIOCA!#REF!</definedName>
    <definedName name="Z_160FD25C_1E8A_49AB_8AA3_887F1FFDB82C_.wvu.Rows" localSheetId="16" hidden="1">CHINOOK!#REF!</definedName>
    <definedName name="Z_160FD25C_1E8A_49AB_8AA3_887F1FFDB82C_.wvu.Rows" localSheetId="32" hidden="1">CLANGA!#REF!</definedName>
    <definedName name="Z_160FD25C_1E8A_49AB_8AA3_887F1FFDB82C_.wvu.Rows" localSheetId="7" hidden="1">CONDOR!$258:$258</definedName>
    <definedName name="Z_160FD25C_1E8A_49AB_8AA3_887F1FFDB82C_.wvu.Rows" localSheetId="52" hidden="1">DAHLIA!#REF!</definedName>
    <definedName name="Z_160FD25C_1E8A_49AB_8AA3_887F1FFDB82C_.wvu.Rows" localSheetId="35" hidden="1">'DAR FEEDER- ORYX'!#REF!</definedName>
    <definedName name="Z_160FD25C_1E8A_49AB_8AA3_887F1FFDB82C_.wvu.Rows" localSheetId="11" hidden="1">DRAGON!#REF!</definedName>
    <definedName name="Z_160FD25C_1E8A_49AB_8AA3_887F1FFDB82C_.wvu.Rows" localSheetId="57" hidden="1">EAGLE!$53:$53</definedName>
    <definedName name="Z_160FD25C_1E8A_49AB_8AA3_887F1FFDB82C_.wvu.Rows" localSheetId="28" hidden="1">'EMERALD '!#REF!,'EMERALD '!$141:$141</definedName>
    <definedName name="Z_160FD25C_1E8A_49AB_8AA3_887F1FFDB82C_.wvu.Rows" localSheetId="27" hidden="1">EMPIRE!#REF!</definedName>
    <definedName name="Z_160FD25C_1E8A_49AB_8AA3_887F1FFDB82C_.wvu.Rows" localSheetId="38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LION!$263:$263</definedName>
    <definedName name="Z_160FD25C_1E8A_49AB_8AA3_887F1FFDB82C_.wvu.Rows" localSheetId="17" hidden="1">MAPLE!#REF!</definedName>
    <definedName name="Z_160FD25C_1E8A_49AB_8AA3_887F1FFDB82C_.wvu.Rows" localSheetId="22" hidden="1">MUSTANG!#REF!</definedName>
    <definedName name="Z_160FD25C_1E8A_49AB_8AA3_887F1FFDB82C_.wvu.Rows" localSheetId="31" hidden="1">'NEW FALCON'!#REF!</definedName>
    <definedName name="Z_160FD25C_1E8A_49AB_8AA3_887F1FFDB82C_.wvu.Rows" localSheetId="46" hidden="1">PANTHER!#REF!,PANTHER!#REF!</definedName>
    <definedName name="Z_160FD25C_1E8A_49AB_8AA3_887F1FFDB82C_.wvu.Rows" localSheetId="21" hidden="1">PETRA!#REF!</definedName>
    <definedName name="Z_160FD25C_1E8A_49AB_8AA3_887F1FFDB82C_.wvu.Rows" localSheetId="20" hidden="1">RSEAXL!#REF!</definedName>
    <definedName name="Z_160FD25C_1E8A_49AB_8AA3_887F1FFDB82C_.wvu.Rows" localSheetId="24" hidden="1">SANTANA!$107:$107</definedName>
    <definedName name="Z_160FD25C_1E8A_49AB_8AA3_887F1FFDB82C_.wvu.Rows" localSheetId="15" hidden="1">'SENTOSA USWC'!#REF!</definedName>
    <definedName name="Z_160FD25C_1E8A_49AB_8AA3_887F1FFDB82C_.wvu.Rows" localSheetId="58" hidden="1">SEQUOIA!$35:$35</definedName>
    <definedName name="Z_160FD25C_1E8A_49AB_8AA3_887F1FFDB82C_.wvu.Rows" localSheetId="33" hidden="1">SHIKRA!#REF!</definedName>
    <definedName name="Z_160FD25C_1E8A_49AB_8AA3_887F1FFDB82C_.wvu.Rows" localSheetId="1" hidden="1">SHOGUN!$375:$375</definedName>
    <definedName name="Z_160FD25C_1E8A_49AB_8AA3_887F1FFDB82C_.wvu.Rows" localSheetId="4" hidden="1">SILK!$365:$365</definedName>
    <definedName name="Z_160FD25C_1E8A_49AB_8AA3_887F1FFDB82C_.wvu.Rows" localSheetId="6" hidden="1">SWAN!$207:$207</definedName>
    <definedName name="Z_160FD25C_1E8A_49AB_8AA3_887F1FFDB82C_.wvu.Rows" localSheetId="45" hidden="1">TIGER!#REF!,TIGER!#REF!</definedName>
    <definedName name="Z_167ECE8B_9025_45A8_BD74_8AADC95E1D94_.wvu.FilterData" localSheetId="2" hidden="1">HOME!$A$17:$K$17</definedName>
    <definedName name="Z_167ECE8B_9025_45A8_BD74_8AADC95E1D94_.wvu.FilterData" localSheetId="10" hidden="1">JAGUAR!$B$13:$F$16</definedName>
    <definedName name="Z_169FE6FD_8481_45B2_BD50_0F98F5E71263_.wvu.FilterData" localSheetId="2" hidden="1">HOME!$A$17:$K$17</definedName>
    <definedName name="Z_16EA4947_C328_4911_A966_8572790A84A9_.wvu.Cols" localSheetId="35" hidden="1">'DAR FEEDER- ORYX'!$F:$F</definedName>
    <definedName name="Z_16EA4947_C328_4911_A966_8572790A84A9_.wvu.Cols" localSheetId="21" hidden="1">PETRA!$E:$E</definedName>
    <definedName name="Z_16EA4947_C328_4911_A966_8572790A84A9_.wvu.Cols" localSheetId="20" hidden="1">RSEAXL!$E:$E</definedName>
    <definedName name="Z_16EA4947_C328_4911_A966_8572790A84A9_.wvu.FilterData" localSheetId="2" hidden="1">HOME!$A$17:$K$17</definedName>
    <definedName name="Z_16EA4947_C328_4911_A966_8572790A84A9_.wvu.FilterData" localSheetId="10" hidden="1">JAGUAR!$B$13:$F$16</definedName>
    <definedName name="Z_16EA4947_C328_4911_A966_8572790A84A9_.wvu.PrintArea" localSheetId="36" hidden="1">'AFRICA EXPRESS'!$A$1:$M$118</definedName>
    <definedName name="Z_16EA4947_C328_4911_A966_8572790A84A9_.wvu.PrintArea" localSheetId="26" hidden="1">AMERICA!$A$1:$M$90</definedName>
    <definedName name="Z_16EA4947_C328_4911_A966_8572790A84A9_.wvu.PrintArea" localSheetId="34" hidden="1">AUSTRALIA!$A$1:$H$98</definedName>
    <definedName name="Z_16EA4947_C328_4911_A966_8572790A84A9_.wvu.PrintArea" localSheetId="28" hidden="1">'EMERALD '!$B$1:$P$132</definedName>
    <definedName name="Z_16EA4947_C328_4911_A966_8572790A84A9_.wvu.PrintArea" localSheetId="27" hidden="1">EMPIRE!$B$1:$M$217</definedName>
    <definedName name="Z_16EA4947_C328_4911_A966_8572790A84A9_.wvu.PrintArea" localSheetId="2" hidden="1">HOME!$A$17:$K$17</definedName>
    <definedName name="Z_16EA4947_C328_4911_A966_8572790A84A9_.wvu.PrintArea" localSheetId="46" hidden="1">PANTHER!$B$1:$N$62</definedName>
    <definedName name="Z_16EA4947_C328_4911_A966_8572790A84A9_.wvu.PrintArea" localSheetId="56" hidden="1">'PEARL RIVER'!$A$1:$M$42</definedName>
    <definedName name="Z_16EA4947_C328_4911_A966_8572790A84A9_.wvu.PrintArea" localSheetId="14" hidden="1">PHOENIX!$A$1:$M$303</definedName>
    <definedName name="Z_16EA4947_C328_4911_A966_8572790A84A9_.wvu.PrintArea" localSheetId="6" hidden="1">SWAN!$A$1:$N$186</definedName>
    <definedName name="Z_16EA4947_C328_4911_A966_8572790A84A9_.wvu.PrintArea" localSheetId="45" hidden="1">TIGER!$A$1:$M$67</definedName>
    <definedName name="Z_16EA4947_C328_4911_A966_8572790A84A9_.wvu.PrintTitles" localSheetId="2" hidden="1">HOME!$17:$17</definedName>
    <definedName name="Z_16EA4947_C328_4911_A966_8572790A84A9_.wvu.Rows" localSheetId="3" hidden="1">ALBATROSS!$257:$257</definedName>
    <definedName name="Z_16EA4947_C328_4911_A966_8572790A84A9_.wvu.Rows" localSheetId="26" hidden="1">AMERICA!#REF!,AMERICA!#REF!</definedName>
    <definedName name="Z_16EA4947_C328_4911_A966_8572790A84A9_.wvu.Rows" localSheetId="34" hidden="1">AUSTRALIA!#REF!</definedName>
    <definedName name="Z_16EA4947_C328_4911_A966_8572790A84A9_.wvu.Rows" localSheetId="9" hidden="1">'BRITANNIA '!$118:$118</definedName>
    <definedName name="Z_16EA4947_C328_4911_A966_8572790A84A9_.wvu.Rows" localSheetId="39" hidden="1">CARIOCA!#REF!</definedName>
    <definedName name="Z_16EA4947_C328_4911_A966_8572790A84A9_.wvu.Rows" localSheetId="16" hidden="1">CHINOOK!#REF!,CHINOOK!#REF!</definedName>
    <definedName name="Z_16EA4947_C328_4911_A966_8572790A84A9_.wvu.Rows" localSheetId="32" hidden="1">CLANGA!#REF!,CLANGA!#REF!</definedName>
    <definedName name="Z_16EA4947_C328_4911_A966_8572790A84A9_.wvu.Rows" localSheetId="7" hidden="1">CONDOR!$258:$258</definedName>
    <definedName name="Z_16EA4947_C328_4911_A966_8572790A84A9_.wvu.Rows" localSheetId="52" hidden="1">DAHLIA!#REF!,DAHLIA!#REF!</definedName>
    <definedName name="Z_16EA4947_C328_4911_A966_8572790A84A9_.wvu.Rows" localSheetId="35" hidden="1">'DAR FEEDER- ORYX'!$12:$18</definedName>
    <definedName name="Z_16EA4947_C328_4911_A966_8572790A84A9_.wvu.Rows" localSheetId="57" hidden="1">EAGLE!$53:$53</definedName>
    <definedName name="Z_16EA4947_C328_4911_A966_8572790A84A9_.wvu.Rows" localSheetId="28" hidden="1">'EMERALD '!#REF!,'EMERALD '!#REF!,'EMERALD '!$141:$141</definedName>
    <definedName name="Z_16EA4947_C328_4911_A966_8572790A84A9_.wvu.Rows" localSheetId="27" hidden="1">EMPIRE!#REF!,EMPIRE!#REF!</definedName>
    <definedName name="Z_16EA4947_C328_4911_A966_8572790A84A9_.wvu.Rows" localSheetId="37" hidden="1">INGWE!#REF!</definedName>
    <definedName name="Z_16EA4947_C328_4911_A966_8572790A84A9_.wvu.Rows" localSheetId="38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LION!$263:$263</definedName>
    <definedName name="Z_16EA4947_C328_4911_A966_8572790A84A9_.wvu.Rows" localSheetId="17" hidden="1">MAPLE!#REF!,MAPLE!#REF!</definedName>
    <definedName name="Z_16EA4947_C328_4911_A966_8572790A84A9_.wvu.Rows" localSheetId="22" hidden="1">MUSTANG!#REF!,MUSTANG!#REF!</definedName>
    <definedName name="Z_16EA4947_C328_4911_A966_8572790A84A9_.wvu.Rows" localSheetId="31" hidden="1">'NEW FALCON'!#REF!,'NEW FALCON'!#REF!</definedName>
    <definedName name="Z_16EA4947_C328_4911_A966_8572790A84A9_.wvu.Rows" localSheetId="18" hidden="1">ORIENT!#REF!</definedName>
    <definedName name="Z_16EA4947_C328_4911_A966_8572790A84A9_.wvu.Rows" localSheetId="46" hidden="1">PANTHER!#REF!,PANTHER!#REF!</definedName>
    <definedName name="Z_16EA4947_C328_4911_A966_8572790A84A9_.wvu.Rows" localSheetId="21" hidden="1">PETRA!#REF!</definedName>
    <definedName name="Z_16EA4947_C328_4911_A966_8572790A84A9_.wvu.Rows" localSheetId="20" hidden="1">RSEAXL!$12:$18</definedName>
    <definedName name="Z_16EA4947_C328_4911_A966_8572790A84A9_.wvu.Rows" localSheetId="24" hidden="1">SANTANA!$107:$107</definedName>
    <definedName name="Z_16EA4947_C328_4911_A966_8572790A84A9_.wvu.Rows" localSheetId="15" hidden="1">'SENTOSA USWC'!#REF!</definedName>
    <definedName name="Z_16EA4947_C328_4911_A966_8572790A84A9_.wvu.Rows" localSheetId="58" hidden="1">SEQUOIA!$35:$35</definedName>
    <definedName name="Z_16EA4947_C328_4911_A966_8572790A84A9_.wvu.Rows" localSheetId="33" hidden="1">SHIKRA!#REF!,SHIKRA!#REF!</definedName>
    <definedName name="Z_16EA4947_C328_4911_A966_8572790A84A9_.wvu.Rows" localSheetId="1" hidden="1">SHOGUN!$375:$375</definedName>
    <definedName name="Z_16EA4947_C328_4911_A966_8572790A84A9_.wvu.Rows" localSheetId="4" hidden="1">SILK!$365:$365</definedName>
    <definedName name="Z_16EA4947_C328_4911_A966_8572790A84A9_.wvu.Rows" localSheetId="6" hidden="1">SWAN!$207:$207</definedName>
    <definedName name="Z_16EA4947_C328_4911_A966_8572790A84A9_.wvu.Rows" localSheetId="45" hidden="1">TIGER!#REF!,TIGER!#REF!</definedName>
    <definedName name="Z_17842096_8637_4720_8109_C22693C70E57_.wvu.FilterData" localSheetId="2" hidden="1">HOME!$A$17:$K$17</definedName>
    <definedName name="Z_184427BE_5410_47CD_BE9F_E64651D372B1_.wvu.FilterData" localSheetId="2" hidden="1">HOME!$A$17:$K$17</definedName>
    <definedName name="Z_18CB3114_D84D_45E1_ADC2_3DF101D96CB7_.wvu.FilterData" localSheetId="10" hidden="1">JAGUAR!$B$13:$F$16</definedName>
    <definedName name="Z_18EB81F8_A5EE_4972_ACA7_1186F620901A_.wvu.FilterData" localSheetId="2" hidden="1">HOME!$A$17:$K$17</definedName>
    <definedName name="Z_19100482_16F0_400D_81EA_246C273B1D5D_.wvu.FilterData" localSheetId="2" hidden="1">HOME!$A$17:$K$17</definedName>
    <definedName name="Z_191E7B0F_FBB6_4E72_923C_28E4AA187CB7_.wvu.FilterData" localSheetId="2" hidden="1">HOME!$A$17:$K$17</definedName>
    <definedName name="Z_192D55DF_B738_442A_814D_5881CC75DDE7_.wvu.FilterData" localSheetId="2" hidden="1">HOME!$A$17:$K$17</definedName>
    <definedName name="Z_1A143647_02D6_47C3_BFBC_DACB79CDE91F_.wvu.FilterData" localSheetId="2" hidden="1">HOME!$A$17:$K$17</definedName>
    <definedName name="Z_1A47073E_33AF_4FFD_B95F_ED07980D6BEA_.wvu.FilterData" localSheetId="2" hidden="1">HOME!$A$17:$K$17</definedName>
    <definedName name="Z_1A9C4D40_FD7F_415B_AEEF_6F3B6F11E2D9_.wvu.Cols" localSheetId="35" hidden="1">'DAR FEEDER- ORYX'!$F:$F</definedName>
    <definedName name="Z_1A9C4D40_FD7F_415B_AEEF_6F3B6F11E2D9_.wvu.Cols" localSheetId="21" hidden="1">PETRA!$E:$E</definedName>
    <definedName name="Z_1A9C4D40_FD7F_415B_AEEF_6F3B6F11E2D9_.wvu.Cols" localSheetId="20" hidden="1">RSEAXL!$E:$E</definedName>
    <definedName name="Z_1A9C4D40_FD7F_415B_AEEF_6F3B6F11E2D9_.wvu.FilterData" localSheetId="2" hidden="1">HOME!$A$17:$K$17</definedName>
    <definedName name="Z_1A9C4D40_FD7F_415B_AEEF_6F3B6F11E2D9_.wvu.PrintArea" localSheetId="36" hidden="1">'AFRICA EXPRESS'!$A$1:$M$118</definedName>
    <definedName name="Z_1A9C4D40_FD7F_415B_AEEF_6F3B6F11E2D9_.wvu.PrintArea" localSheetId="26" hidden="1">AMERICA!$A$1:$M$90</definedName>
    <definedName name="Z_1A9C4D40_FD7F_415B_AEEF_6F3B6F11E2D9_.wvu.PrintArea" localSheetId="34" hidden="1">AUSTRALIA!$A$1:$H$98</definedName>
    <definedName name="Z_1A9C4D40_FD7F_415B_AEEF_6F3B6F11E2D9_.wvu.PrintArea" localSheetId="27" hidden="1">EMPIRE!$B$1:$M$217</definedName>
    <definedName name="Z_1A9C4D40_FD7F_415B_AEEF_6F3B6F11E2D9_.wvu.PrintArea" localSheetId="2" hidden="1">HOME!$A$17:$K$17</definedName>
    <definedName name="Z_1A9C4D40_FD7F_415B_AEEF_6F3B6F11E2D9_.wvu.PrintArea" localSheetId="56" hidden="1">'PEARL RIVER'!$A$1:$M$42</definedName>
    <definedName name="Z_1A9C4D40_FD7F_415B_AEEF_6F3B6F11E2D9_.wvu.PrintArea" localSheetId="14" hidden="1">PHOENIX!$A$1:$M$303</definedName>
    <definedName name="Z_1A9C4D40_FD7F_415B_AEEF_6F3B6F11E2D9_.wvu.PrintArea" localSheetId="6" hidden="1">SWAN!$A$1:$N$186</definedName>
    <definedName name="Z_1A9C4D40_FD7F_415B_AEEF_6F3B6F11E2D9_.wvu.Rows" localSheetId="36" hidden="1">'AFRICA EXPRESS'!#REF!</definedName>
    <definedName name="Z_1A9C4D40_FD7F_415B_AEEF_6F3B6F11E2D9_.wvu.Rows" localSheetId="3" hidden="1">ALBATROSS!$257:$257</definedName>
    <definedName name="Z_1A9C4D40_FD7F_415B_AEEF_6F3B6F11E2D9_.wvu.Rows" localSheetId="26" hidden="1">AMERICA!#REF!</definedName>
    <definedName name="Z_1A9C4D40_FD7F_415B_AEEF_6F3B6F11E2D9_.wvu.Rows" localSheetId="34" hidden="1">AUSTRALIA!#REF!</definedName>
    <definedName name="Z_1A9C4D40_FD7F_415B_AEEF_6F3B6F11E2D9_.wvu.Rows" localSheetId="9" hidden="1">'BRITANNIA '!$118:$118</definedName>
    <definedName name="Z_1A9C4D40_FD7F_415B_AEEF_6F3B6F11E2D9_.wvu.Rows" localSheetId="39" hidden="1">CARIOCA!#REF!</definedName>
    <definedName name="Z_1A9C4D40_FD7F_415B_AEEF_6F3B6F11E2D9_.wvu.Rows" localSheetId="16" hidden="1">CHINOOK!#REF!</definedName>
    <definedName name="Z_1A9C4D40_FD7F_415B_AEEF_6F3B6F11E2D9_.wvu.Rows" localSheetId="32" hidden="1">CLANGA!#REF!</definedName>
    <definedName name="Z_1A9C4D40_FD7F_415B_AEEF_6F3B6F11E2D9_.wvu.Rows" localSheetId="7" hidden="1">CONDOR!$258:$258</definedName>
    <definedName name="Z_1A9C4D40_FD7F_415B_AEEF_6F3B6F11E2D9_.wvu.Rows" localSheetId="52" hidden="1">DAHLIA!#REF!</definedName>
    <definedName name="Z_1A9C4D40_FD7F_415B_AEEF_6F3B6F11E2D9_.wvu.Rows" localSheetId="57" hidden="1">EAGLE!$53:$53</definedName>
    <definedName name="Z_1A9C4D40_FD7F_415B_AEEF_6F3B6F11E2D9_.wvu.Rows" localSheetId="28" hidden="1">'EMERALD '!#REF!,'EMERALD '!$141:$141</definedName>
    <definedName name="Z_1A9C4D40_FD7F_415B_AEEF_6F3B6F11E2D9_.wvu.Rows" localSheetId="38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LION!$263:$263</definedName>
    <definedName name="Z_1A9C4D40_FD7F_415B_AEEF_6F3B6F11E2D9_.wvu.Rows" localSheetId="17" hidden="1">MAPLE!#REF!</definedName>
    <definedName name="Z_1A9C4D40_FD7F_415B_AEEF_6F3B6F11E2D9_.wvu.Rows" localSheetId="22" hidden="1">MUSTANG!#REF!</definedName>
    <definedName name="Z_1A9C4D40_FD7F_415B_AEEF_6F3B6F11E2D9_.wvu.Rows" localSheetId="31" hidden="1">'NEW FALCON'!#REF!</definedName>
    <definedName name="Z_1A9C4D40_FD7F_415B_AEEF_6F3B6F11E2D9_.wvu.Rows" localSheetId="46" hidden="1">PANTHER!#REF!,PANTHER!#REF!</definedName>
    <definedName name="Z_1A9C4D40_FD7F_415B_AEEF_6F3B6F11E2D9_.wvu.Rows" localSheetId="24" hidden="1">SANTANA!$107:$107</definedName>
    <definedName name="Z_1A9C4D40_FD7F_415B_AEEF_6F3B6F11E2D9_.wvu.Rows" localSheetId="15" hidden="1">'SENTOSA USWC'!#REF!</definedName>
    <definedName name="Z_1A9C4D40_FD7F_415B_AEEF_6F3B6F11E2D9_.wvu.Rows" localSheetId="58" hidden="1">SEQUOIA!$35:$35</definedName>
    <definedName name="Z_1A9C4D40_FD7F_415B_AEEF_6F3B6F11E2D9_.wvu.Rows" localSheetId="33" hidden="1">SHIKRA!#REF!</definedName>
    <definedName name="Z_1A9C4D40_FD7F_415B_AEEF_6F3B6F11E2D9_.wvu.Rows" localSheetId="1" hidden="1">SHOGUN!$375:$375</definedName>
    <definedName name="Z_1A9C4D40_FD7F_415B_AEEF_6F3B6F11E2D9_.wvu.Rows" localSheetId="4" hidden="1">SILK!$365:$365</definedName>
    <definedName name="Z_1A9C4D40_FD7F_415B_AEEF_6F3B6F11E2D9_.wvu.Rows" localSheetId="6" hidden="1">SWAN!$207:$207</definedName>
    <definedName name="Z_1A9C4D40_FD7F_415B_AEEF_6F3B6F11E2D9_.wvu.Rows" localSheetId="45" hidden="1">TIGER!#REF!,TIGER!#REF!</definedName>
    <definedName name="Z_1ABFC6A0_9B05_46C9_B03C_1A789EEEA801_.wvu.FilterData" localSheetId="2" hidden="1">HOME!$A$17:$K$17</definedName>
    <definedName name="Z_1AE06F03_EAB6_4A8C_BFA4_389D5C5F8CFF_.wvu.FilterData" localSheetId="2" hidden="1">HOME!$A$17:$K$17</definedName>
    <definedName name="Z_1B83227B_1556_48F4_BB97_89B1204DF009_.wvu.FilterData" localSheetId="2" hidden="1">HOME!$A$17:$K$17</definedName>
    <definedName name="Z_1BB35E2E_67E5_4F18_8019_F4A885B3D3F2_.wvu.FilterData" localSheetId="2" hidden="1">HOME!$A$17:$K$17</definedName>
    <definedName name="Z_1BF77B5E_3A13_4B5C_AFAD_AEAFFECB1D8F_.wvu.FilterData" localSheetId="2" hidden="1">HOME!$A$17:$K$17</definedName>
    <definedName name="Z_1D5F46B7_1CDF_4975_ADAA_022DB890F650_.wvu.FilterData" localSheetId="10" hidden="1">JAGUAR!$B$13:$F$16</definedName>
    <definedName name="Z_1D7B3644_2D03_4FB2_94EC_6A132C25425B_.wvu.FilterData" localSheetId="2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2" hidden="1">HOME!$A$17:$K$17</definedName>
    <definedName name="Z_1F0D30D4_9184_4A5E_8E40_D929D5592DC1_.wvu.FilterData" localSheetId="2" hidden="1">HOME!$A$17:$K$17</definedName>
    <definedName name="Z_1F456367_E979_44DB_8CFB_A57A3C8D0FA9_.wvu.FilterData" localSheetId="2" hidden="1">HOME!$A$17:$K$17</definedName>
    <definedName name="Z_1F660365_69AB_4A7B_97D0_C3997AE5D2A8_.wvu.FilterData" localSheetId="10" hidden="1">JAGUAR!$B$13:$F$16</definedName>
    <definedName name="Z_200B3FB9_1F4D_4EFA_A7D6_605B61B1591D_.wvu.FilterData" localSheetId="2" hidden="1">HOME!$A$17:$K$17</definedName>
    <definedName name="Z_200B3FB9_1F4D_4EFA_A7D6_605B61B1591D_.wvu.FilterData" localSheetId="10" hidden="1">JAGUAR!$B$13:$F$16</definedName>
    <definedName name="Z_20EB2738_A440_4E2D_8867_DF444380D1C6_.wvu.FilterData" localSheetId="2" hidden="1">HOME!$A$17:$K$17</definedName>
    <definedName name="Z_20EB2738_A440_4E2D_8867_DF444380D1C6_.wvu.FilterData" localSheetId="10" hidden="1">JAGUAR!$B$13:$F$16</definedName>
    <definedName name="Z_2184D499_3210_4F3E_95B4_E787E5508612_.wvu.FilterData" localSheetId="2" hidden="1">HOME!$A$17:$K$17</definedName>
    <definedName name="Z_21F918D8_2F36_4092_911F_3D39D2C92538_.wvu.FilterData" localSheetId="10" hidden="1">JAGUAR!$B$13:$F$16</definedName>
    <definedName name="Z_22E64362_93F5_4F5C_8F55_61D0A4C4A789_.wvu.FilterData" localSheetId="2" hidden="1">HOME!$A$17:$K$17</definedName>
    <definedName name="Z_233BBA89_1C1C_4F71_A85E_840D0CA52A5E_.wvu.FilterData" localSheetId="10" hidden="1">JAGUAR!$B$13:$F$16</definedName>
    <definedName name="Z_2473740A_DF20_4CEF_AA4D_5D2BE6103135_.wvu.FilterData" localSheetId="2" hidden="1">HOME!$A$17:$K$17</definedName>
    <definedName name="Z_2499F1CB_23F6_4C1C_9837_DA230DF64026_.wvu.FilterData" localSheetId="2" hidden="1">HOME!$A$17:$K$17</definedName>
    <definedName name="Z_24AE8586_3880_4174_8CCA_0E6103F2C7D3_.wvu.FilterData" localSheetId="2" hidden="1">HOME!$A$17:$K$17</definedName>
    <definedName name="Z_24DD248F_724A_47AE_87A3_D539A2C8B65D_.wvu.FilterData" localSheetId="2" hidden="1">HOME!$A$17:$K$17</definedName>
    <definedName name="Z_25211047_2AA7_431D_8637_AA6183637E8E_.wvu.Cols" localSheetId="35" hidden="1">'DAR FEEDER- ORYX'!$F:$F</definedName>
    <definedName name="Z_25211047_2AA7_431D_8637_AA6183637E8E_.wvu.Cols" localSheetId="21" hidden="1">PETRA!$E:$E</definedName>
    <definedName name="Z_25211047_2AA7_431D_8637_AA6183637E8E_.wvu.Cols" localSheetId="20" hidden="1">RSEAXL!$E:$E</definedName>
    <definedName name="Z_25211047_2AA7_431D_8637_AA6183637E8E_.wvu.FilterData" localSheetId="34" hidden="1">AUSTRALIA!$A$5:$J$6</definedName>
    <definedName name="Z_25211047_2AA7_431D_8637_AA6183637E8E_.wvu.FilterData" localSheetId="2" hidden="1">HOME!$A$17:$K$17</definedName>
    <definedName name="Z_25211047_2AA7_431D_8637_AA6183637E8E_.wvu.FilterData" localSheetId="10" hidden="1">JAGUAR!$B$13:$F$16</definedName>
    <definedName name="Z_25211047_2AA7_431D_8637_AA6183637E8E_.wvu.PrintArea" localSheetId="36" hidden="1">'AFRICA EXPRESS'!$A$1:$M$118</definedName>
    <definedName name="Z_25211047_2AA7_431D_8637_AA6183637E8E_.wvu.PrintArea" localSheetId="26" hidden="1">AMERICA!$A$1:$M$90</definedName>
    <definedName name="Z_25211047_2AA7_431D_8637_AA6183637E8E_.wvu.PrintArea" localSheetId="34" hidden="1">AUSTRALIA!$A$1:$H$98</definedName>
    <definedName name="Z_25211047_2AA7_431D_8637_AA6183637E8E_.wvu.PrintArea" localSheetId="28" hidden="1">'EMERALD '!$B$1:$P$132</definedName>
    <definedName name="Z_25211047_2AA7_431D_8637_AA6183637E8E_.wvu.PrintArea" localSheetId="27" hidden="1">EMPIRE!$B$1:$M$217</definedName>
    <definedName name="Z_25211047_2AA7_431D_8637_AA6183637E8E_.wvu.PrintArea" localSheetId="2" hidden="1">HOME!$A$17:$K$17</definedName>
    <definedName name="Z_25211047_2AA7_431D_8637_AA6183637E8E_.wvu.PrintArea" localSheetId="46" hidden="1">PANTHER!$B$1:$N$62</definedName>
    <definedName name="Z_25211047_2AA7_431D_8637_AA6183637E8E_.wvu.PrintArea" localSheetId="56" hidden="1">'PEARL RIVER'!$A$1:$M$42</definedName>
    <definedName name="Z_25211047_2AA7_431D_8637_AA6183637E8E_.wvu.PrintArea" localSheetId="14" hidden="1">PHOENIX!$A$1:$M$303</definedName>
    <definedName name="Z_25211047_2AA7_431D_8637_AA6183637E8E_.wvu.PrintArea" localSheetId="6" hidden="1">SWAN!$A$1:$N$186</definedName>
    <definedName name="Z_25211047_2AA7_431D_8637_AA6183637E8E_.wvu.PrintArea" localSheetId="45" hidden="1">TIGER!$A$1:$M$67</definedName>
    <definedName name="Z_25211047_2AA7_431D_8637_AA6183637E8E_.wvu.PrintTitles" localSheetId="2" hidden="1">HOME!$17:$17</definedName>
    <definedName name="Z_25211047_2AA7_431D_8637_AA6183637E8E_.wvu.Rows" localSheetId="36" hidden="1">'AFRICA EXPRESS'!#REF!</definedName>
    <definedName name="Z_25211047_2AA7_431D_8637_AA6183637E8E_.wvu.Rows" localSheetId="3" hidden="1">ALBATROSS!#REF!,ALBATROSS!$257:$257</definedName>
    <definedName name="Z_25211047_2AA7_431D_8637_AA6183637E8E_.wvu.Rows" localSheetId="25" hidden="1">AMBERJACK!#REF!</definedName>
    <definedName name="Z_25211047_2AA7_431D_8637_AA6183637E8E_.wvu.Rows" localSheetId="26" hidden="1">AMERICA!#REF!</definedName>
    <definedName name="Z_25211047_2AA7_431D_8637_AA6183637E8E_.wvu.Rows" localSheetId="48" hidden="1">ANDES!#REF!</definedName>
    <definedName name="Z_25211047_2AA7_431D_8637_AA6183637E8E_.wvu.Rows" localSheetId="34" hidden="1">AUSTRALIA!#REF!</definedName>
    <definedName name="Z_25211047_2AA7_431D_8637_AA6183637E8E_.wvu.Rows" localSheetId="49" hidden="1">AZTEC!#REF!</definedName>
    <definedName name="Z_25211047_2AA7_431D_8637_AA6183637E8E_.wvu.Rows" localSheetId="9" hidden="1">'BRITANNIA '!#REF!,'BRITANNIA '!$118:$118</definedName>
    <definedName name="Z_25211047_2AA7_431D_8637_AA6183637E8E_.wvu.Rows" localSheetId="42" hidden="1">CAPRICORN!#REF!</definedName>
    <definedName name="Z_25211047_2AA7_431D_8637_AA6183637E8E_.wvu.Rows" localSheetId="39" hidden="1">CARIOCA!#REF!,CARIOCA!#REF!</definedName>
    <definedName name="Z_25211047_2AA7_431D_8637_AA6183637E8E_.wvu.Rows" localSheetId="16" hidden="1">CHINOOK!#REF!,CHINOOK!#REF!</definedName>
    <definedName name="Z_25211047_2AA7_431D_8637_AA6183637E8E_.wvu.Rows" localSheetId="32" hidden="1">CLANGA!#REF!,CLANGA!#REF!</definedName>
    <definedName name="Z_25211047_2AA7_431D_8637_AA6183637E8E_.wvu.Rows" localSheetId="7" hidden="1">CONDOR!#REF!,CONDOR!$258:$258</definedName>
    <definedName name="Z_25211047_2AA7_431D_8637_AA6183637E8E_.wvu.Rows" localSheetId="52" hidden="1">DAHLIA!#REF!,DAHLIA!#REF!</definedName>
    <definedName name="Z_25211047_2AA7_431D_8637_AA6183637E8E_.wvu.Rows" localSheetId="35" hidden="1">'DAR FEEDER- ORYX'!$6:$42</definedName>
    <definedName name="Z_25211047_2AA7_431D_8637_AA6183637E8E_.wvu.Rows" localSheetId="11" hidden="1">DRAGON!$6:$11,DRAGON!$14:$39</definedName>
    <definedName name="Z_25211047_2AA7_431D_8637_AA6183637E8E_.wvu.Rows" localSheetId="57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'!$144:$144</definedName>
    <definedName name="Z_25211047_2AA7_431D_8637_AA6183637E8E_.wvu.Rows" localSheetId="27" hidden="1">EMPIRE!#REF!,EMPIRE!#REF!</definedName>
    <definedName name="Z_25211047_2AA7_431D_8637_AA6183637E8E_.wvu.Rows" localSheetId="50" hidden="1">INCA!#REF!</definedName>
    <definedName name="Z_25211047_2AA7_431D_8637_AA6183637E8E_.wvu.Rows" localSheetId="37" hidden="1">INGWE!#REF!</definedName>
    <definedName name="Z_25211047_2AA7_431D_8637_AA6183637E8E_.wvu.Rows" localSheetId="38" hidden="1">IPANEMA!$5:$16,IPANEMA!#REF!</definedName>
    <definedName name="Z_25211047_2AA7_431D_8637_AA6183637E8E_.wvu.Rows" localSheetId="12" hidden="1">JADE!$7:$9</definedName>
    <definedName name="Z_25211047_2AA7_431D_8637_AA6183637E8E_.wvu.Rows" localSheetId="10" hidden="1">JAGUAR!$6:$43,JAGUAR!$46:$61,JAGUAR!$159:$159</definedName>
    <definedName name="Z_25211047_2AA7_431D_8637_AA6183637E8E_.wvu.Rows" localSheetId="43" hidden="1">KIWI!#REF!</definedName>
    <definedName name="Z_25211047_2AA7_431D_8637_AA6183637E8E_.wvu.Rows" localSheetId="41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LION!#REF!,LION!$263:$263</definedName>
    <definedName name="Z_25211047_2AA7_431D_8637_AA6183637E8E_.wvu.Rows" localSheetId="19" hidden="1">'LONE STAR'!#REF!</definedName>
    <definedName name="Z_25211047_2AA7_431D_8637_AA6183637E8E_.wvu.Rows" localSheetId="17" hidden="1">MAPLE!#REF!,MAPLE!#REF!</definedName>
    <definedName name="Z_25211047_2AA7_431D_8637_AA6183637E8E_.wvu.Rows" localSheetId="22" hidden="1">MUSTANG!#REF!,MUSTANG!#REF!</definedName>
    <definedName name="Z_25211047_2AA7_431D_8637_AA6183637E8E_.wvu.Rows" localSheetId="31" hidden="1">'NEW FALCON'!#REF!,'NEW FALCON'!#REF!</definedName>
    <definedName name="Z_25211047_2AA7_431D_8637_AA6183637E8E_.wvu.Rows" localSheetId="18" hidden="1">ORIENT!#REF!,ORIENT!#REF!</definedName>
    <definedName name="Z_25211047_2AA7_431D_8637_AA6183637E8E_.wvu.Rows" localSheetId="44" hidden="1">PANDA!#REF!</definedName>
    <definedName name="Z_25211047_2AA7_431D_8637_AA6183637E8E_.wvu.Rows" localSheetId="23" hidden="1">PELICAN!#REF!</definedName>
    <definedName name="Z_25211047_2AA7_431D_8637_AA6183637E8E_.wvu.Rows" localSheetId="21" hidden="1">PETRA!#REF!</definedName>
    <definedName name="Z_25211047_2AA7_431D_8637_AA6183637E8E_.wvu.Rows" localSheetId="14" hidden="1">PHOENIX!$9:$12</definedName>
    <definedName name="Z_25211047_2AA7_431D_8637_AA6183637E8E_.wvu.Rows" localSheetId="55" hidden="1">ROSE!$6:$9</definedName>
    <definedName name="Z_25211047_2AA7_431D_8637_AA6183637E8E_.wvu.Rows" localSheetId="20" hidden="1">RSEAXL!$6:$42</definedName>
    <definedName name="Z_25211047_2AA7_431D_8637_AA6183637E8E_.wvu.Rows" localSheetId="24" hidden="1">SANTANA!$107:$107</definedName>
    <definedName name="Z_25211047_2AA7_431D_8637_AA6183637E8E_.wvu.Rows" localSheetId="15" hidden="1">'SENTOSA USWC'!#REF!</definedName>
    <definedName name="Z_25211047_2AA7_431D_8637_AA6183637E8E_.wvu.Rows" localSheetId="58" hidden="1">SEQUOIA!$35:$35</definedName>
    <definedName name="Z_25211047_2AA7_431D_8637_AA6183637E8E_.wvu.Rows" localSheetId="33" hidden="1">SHIKRA!#REF!,SHIKRA!#REF!</definedName>
    <definedName name="Z_25211047_2AA7_431D_8637_AA6183637E8E_.wvu.Rows" localSheetId="1" hidden="1">SHOGUN!$7:$28,SHOGUN!$375:$375</definedName>
    <definedName name="Z_25211047_2AA7_431D_8637_AA6183637E8E_.wvu.Rows" localSheetId="4" hidden="1">SILK!#REF!,SILK!$365:$365</definedName>
    <definedName name="Z_25211047_2AA7_431D_8637_AA6183637E8E_.wvu.Rows" localSheetId="6" hidden="1">SWAN!#REF!,SWAN!$207:$207</definedName>
    <definedName name="Z_25211047_2AA7_431D_8637_AA6183637E8E_.wvu.Rows" localSheetId="40" hidden="1">WALLABY!#REF!</definedName>
    <definedName name="Z_2531C66C_4FC3_4A6C_A98E_031572D0DE94_.wvu.FilterData" localSheetId="2" hidden="1">HOME!$A$17:$K$17</definedName>
    <definedName name="Z_25722643_F22C_43F1_9C46_82CB6B7D94A4_.wvu.FilterData" localSheetId="2" hidden="1">HOME!$A$17:$K$17</definedName>
    <definedName name="Z_25CD08F6_CBDA_401F_AD1D_2C026399E8E0_.wvu.FilterData" localSheetId="2" hidden="1">HOME!$A$17:$K$17</definedName>
    <definedName name="Z_2677DC38_4A59_419B_8A07_B1D638353814_.wvu.FilterData" localSheetId="2" hidden="1">HOME!$A$17:$K$17</definedName>
    <definedName name="Z_26F9F34B_C51A_4E6F_BA1D_C6CD9EC0AE09_.wvu.FilterData" localSheetId="2" hidden="1">HOME!$A$17:$K$17</definedName>
    <definedName name="Z_2723CC58_1F6A_4F28_ACA9_6AEC1084C8A6_.wvu.FilterData" localSheetId="2" hidden="1">HOME!$A$17:$K$17</definedName>
    <definedName name="Z_27FB384B_6220_444B_8EF8_D2158ACF5D8B_.wvu.FilterData" localSheetId="2" hidden="1">HOME!$A$17:$K$17</definedName>
    <definedName name="Z_286AB24E_6DD8_4A1A_B427_7607C4C76646_.wvu.FilterData" localSheetId="2" hidden="1">HOME!$A$17:$K$17</definedName>
    <definedName name="Z_286AB24E_6DD8_4A1A_B427_7607C4C76646_.wvu.PrintArea" localSheetId="36" hidden="1">'AFRICA EXPRESS'!$A$1:$M$118</definedName>
    <definedName name="Z_286AB24E_6DD8_4A1A_B427_7607C4C76646_.wvu.PrintArea" localSheetId="26" hidden="1">AMERICA!$A$1:$M$90</definedName>
    <definedName name="Z_286AB24E_6DD8_4A1A_B427_7607C4C76646_.wvu.PrintArea" localSheetId="34" hidden="1">AUSTRALIA!$A$1:$H$98</definedName>
    <definedName name="Z_286AB24E_6DD8_4A1A_B427_7607C4C76646_.wvu.PrintArea" localSheetId="27" hidden="1">EMPIRE!$B$1:$M$217</definedName>
    <definedName name="Z_286AB24E_6DD8_4A1A_B427_7607C4C76646_.wvu.PrintArea" localSheetId="2" hidden="1">HOME!$A$1:$K$505</definedName>
    <definedName name="Z_286AB24E_6DD8_4A1A_B427_7607C4C76646_.wvu.PrintArea" localSheetId="56" hidden="1">'PEARL RIVER'!$A$1:$M$42</definedName>
    <definedName name="Z_286AB24E_6DD8_4A1A_B427_7607C4C76646_.wvu.PrintArea" localSheetId="14" hidden="1">PHOENIX!$A$1:$M$303</definedName>
    <definedName name="Z_286AB24E_6DD8_4A1A_B427_7607C4C76646_.wvu.PrintArea" localSheetId="6" hidden="1">SWAN!$A$1:$N$186</definedName>
    <definedName name="Z_286AB24E_6DD8_4A1A_B427_7607C4C76646_.wvu.Rows" localSheetId="3" hidden="1">ALBATROSS!$257:$257</definedName>
    <definedName name="Z_286AB24E_6DD8_4A1A_B427_7607C4C76646_.wvu.Rows" localSheetId="16" hidden="1">CHINOOK!#REF!</definedName>
    <definedName name="Z_286AB24E_6DD8_4A1A_B427_7607C4C76646_.wvu.Rows" localSheetId="32" hidden="1">CLANGA!#REF!</definedName>
    <definedName name="Z_286AB24E_6DD8_4A1A_B427_7607C4C76646_.wvu.Rows" localSheetId="52" hidden="1">DAHLIA!#REF!</definedName>
    <definedName name="Z_286AB24E_6DD8_4A1A_B427_7607C4C76646_.wvu.Rows" localSheetId="57" hidden="1">EAGLE!$53:$53</definedName>
    <definedName name="Z_286AB24E_6DD8_4A1A_B427_7607C4C76646_.wvu.Rows" localSheetId="28" hidden="1">'EMERALD '!$141:$141</definedName>
    <definedName name="Z_286AB24E_6DD8_4A1A_B427_7607C4C76646_.wvu.Rows" localSheetId="10" hidden="1">JAGUAR!$159:$159</definedName>
    <definedName name="Z_286AB24E_6DD8_4A1A_B427_7607C4C76646_.wvu.Rows" localSheetId="5" hidden="1">LION!$263:$263</definedName>
    <definedName name="Z_286AB24E_6DD8_4A1A_B427_7607C4C76646_.wvu.Rows" localSheetId="17" hidden="1">MAPLE!#REF!</definedName>
    <definedName name="Z_286AB24E_6DD8_4A1A_B427_7607C4C76646_.wvu.Rows" localSheetId="22" hidden="1">MUSTANG!#REF!</definedName>
    <definedName name="Z_286AB24E_6DD8_4A1A_B427_7607C4C76646_.wvu.Rows" localSheetId="31" hidden="1">'NEW FALCON'!#REF!</definedName>
    <definedName name="Z_286AB24E_6DD8_4A1A_B427_7607C4C76646_.wvu.Rows" localSheetId="18" hidden="1">ORIENT!$57:$57</definedName>
    <definedName name="Z_286AB24E_6DD8_4A1A_B427_7607C4C76646_.wvu.Rows" localSheetId="24" hidden="1">SANTANA!$107:$107</definedName>
    <definedName name="Z_286AB24E_6DD8_4A1A_B427_7607C4C76646_.wvu.Rows" localSheetId="15" hidden="1">'SENTOSA USWC'!#REF!</definedName>
    <definedName name="Z_286AB24E_6DD8_4A1A_B427_7607C4C76646_.wvu.Rows" localSheetId="58" hidden="1">SEQUOIA!$35:$35</definedName>
    <definedName name="Z_286AB24E_6DD8_4A1A_B427_7607C4C76646_.wvu.Rows" localSheetId="33" hidden="1">SHIKRA!#REF!</definedName>
    <definedName name="Z_286AB24E_6DD8_4A1A_B427_7607C4C76646_.wvu.Rows" localSheetId="1" hidden="1">SHOGUN!$375:$375</definedName>
    <definedName name="Z_286AB24E_6DD8_4A1A_B427_7607C4C76646_.wvu.Rows" localSheetId="4" hidden="1">SILK!$365:$365</definedName>
    <definedName name="Z_286AB24E_6DD8_4A1A_B427_7607C4C76646_.wvu.Rows" localSheetId="6" hidden="1">SWAN!$207:$207</definedName>
    <definedName name="Z_2880886F_5B0B_4E18_B620_28A401552C4C_.wvu.FilterData" localSheetId="2" hidden="1">HOME!$A$17:$K$17</definedName>
    <definedName name="Z_29F62DA4_E7F9_45D2_B5D5_7F6A65BDFB1E_.wvu.FilterData" localSheetId="2" hidden="1">HOME!$A$17:$K$17</definedName>
    <definedName name="Z_2AFECA38_039A_416D_A3A6_952C7D02D6F5_.wvu.FilterData" localSheetId="2" hidden="1">HOME!$A$17:$K$17</definedName>
    <definedName name="Z_2B2FEF58_8F99_4448_AF64_85C8FA5880E8_.wvu.FilterData" localSheetId="2" hidden="1">HOME!$A$17:$K$17</definedName>
    <definedName name="Z_2B31349E_283A_44BC_82B1_BB1100C974E7_.wvu.FilterData" localSheetId="2" hidden="1">HOME!$A$17:$K$17</definedName>
    <definedName name="Z_2B3E1980_DB13_447B_B392_DFC8229C33B8_.wvu.FilterData" localSheetId="2" hidden="1">HOME!$A$17:$K$17</definedName>
    <definedName name="Z_2B3E1980_DB13_447B_B392_DFC8229C33B8_.wvu.FilterData" localSheetId="10" hidden="1">JAGUAR!$B$13:$F$16</definedName>
    <definedName name="Z_2C6A3322_A0AA_4410_B8AD_68D8053CDFF3_.wvu.FilterData" localSheetId="2" hidden="1">HOME!$A$17:$K$17</definedName>
    <definedName name="Z_2CBEF159_280D_46C4_8DA0_C0962A2EE4B3_.wvu.FilterData" localSheetId="2" hidden="1">HOME!$A$17:$K$17</definedName>
    <definedName name="Z_2DAB395C_F016_424C_B2A6_0F5CBC285A10_.wvu.FilterData" localSheetId="2" hidden="1">HOME!$A$17:$K$17</definedName>
    <definedName name="Z_2E3374ED_2310_43D4_AA78_1AEC2431C248_.wvu.FilterData" localSheetId="2" hidden="1">HOME!$A$17:$K$17</definedName>
    <definedName name="Z_2EF8E88E_F3AB_4A2C_B6B8_16996C029DDF_.wvu.FilterData" localSheetId="2" hidden="1">HOME!$A$17:$K$17</definedName>
    <definedName name="Z_2F69FEA3_A978_4E37_A998_63ABAB656AAC_.wvu.FilterData" localSheetId="2" hidden="1">HOME!$A$17:$K$17</definedName>
    <definedName name="Z_2F8BCC69_4615_4C6A_A7C4_D12BC1B2A508_.wvu.FilterData" localSheetId="2" hidden="1">HOME!$A$17:$K$17</definedName>
    <definedName name="Z_30744DB3_96E1_4E1A_9146_773ED69CE0DC_.wvu.FilterData" localSheetId="2" hidden="1">HOME!$A$17:$K$17</definedName>
    <definedName name="Z_308E5B78_E6F0_49C6_9594_6728E95657CC_.wvu.FilterData" localSheetId="2" hidden="1">HOME!$A$17:$K$17</definedName>
    <definedName name="Z_308E822D_89E1_45E1_B53B_93E4EFF36E9E_.wvu.FilterData" localSheetId="2" hidden="1">HOME!$A$17:$K$17</definedName>
    <definedName name="Z_3092D467_7AEE_4727_891B_F79204F667FC_.wvu.FilterData" localSheetId="2" hidden="1">HOME!$A$17:$K$17</definedName>
    <definedName name="Z_30E2F1FC_2DBB_4F7E_A812_10FB4E803E99_.wvu.FilterData" localSheetId="2" hidden="1">HOME!$A$17:$K$17</definedName>
    <definedName name="Z_315B291F_78D9_48D9_BDD1_D48FAAC04C85_.wvu.FilterData" localSheetId="2" hidden="1">HOME!$A$17:$K$17</definedName>
    <definedName name="Z_319C807A_2B34_4E4C_8AAD_0EE9E787385F_.wvu.FilterData" localSheetId="2" hidden="1">HOME!$A$17:$K$17</definedName>
    <definedName name="Z_321C1806_8181_4242_8AF3_88C833652A5B_.wvu.FilterData" localSheetId="2" hidden="1">HOME!$A$17:$K$17</definedName>
    <definedName name="Z_3220C80E_E7C3_4CEC_BA64_BFAA8AE41CA8_.wvu.FilterData" localSheetId="2" hidden="1">HOME!$A$17:$K$17</definedName>
    <definedName name="Z_329DFB5B_28AC_4BA9_A1C8_1707893E2B8F_.wvu.FilterData" localSheetId="2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2" hidden="1">HOME!$A$17:$K$17</definedName>
    <definedName name="Z_33DD33D8_6FE9_4EE7_9C05_4AC6CDAFCD92_.wvu.FilterData" localSheetId="2" hidden="1">HOME!$A$17:$K$17</definedName>
    <definedName name="Z_346807D4_AA51_4328_A9EE_AF5E0D915CD9_.wvu.FilterData" localSheetId="2" hidden="1">HOME!$A$17:$K$17</definedName>
    <definedName name="Z_3486A54D_A264_4DD3_8D1F_7D94A0665579_.wvu.FilterData" localSheetId="2" hidden="1">HOME!$A$17:$K$17</definedName>
    <definedName name="Z_34DDDCD1_59CB_4042_A100_F4E53496BE00_.wvu.PrintArea" localSheetId="36" hidden="1">'AFRICA EXPRESS'!$A$1:$M$118</definedName>
    <definedName name="Z_34DDDCD1_59CB_4042_A100_F4E53496BE00_.wvu.PrintArea" localSheetId="26" hidden="1">AMERICA!$A$1:$M$90</definedName>
    <definedName name="Z_34DDDCD1_59CB_4042_A100_F4E53496BE00_.wvu.PrintArea" localSheetId="34" hidden="1">AUSTRALIA!$A$1:$H$98</definedName>
    <definedName name="Z_34DDDCD1_59CB_4042_A100_F4E53496BE00_.wvu.PrintArea" localSheetId="27" hidden="1">EMPIRE!$B$1:$M$217</definedName>
    <definedName name="Z_34DDDCD1_59CB_4042_A100_F4E53496BE00_.wvu.PrintArea" localSheetId="56" hidden="1">'PEARL RIVER'!$A$1:$M$42</definedName>
    <definedName name="Z_34DDDCD1_59CB_4042_A100_F4E53496BE00_.wvu.PrintArea" localSheetId="14" hidden="1">PHOENIX!$A$1:$M$303</definedName>
    <definedName name="Z_34DDDCD1_59CB_4042_A100_F4E53496BE00_.wvu.PrintArea" localSheetId="6" hidden="1">SWAN!$A$1:$N$186</definedName>
    <definedName name="Z_34DDDCD1_59CB_4042_A100_F4E53496BE00_.wvu.Rows" localSheetId="3" hidden="1">ALBATROSS!$257:$257</definedName>
    <definedName name="Z_34DDDCD1_59CB_4042_A100_F4E53496BE00_.wvu.Rows" localSheetId="16" hidden="1">CHINOOK!#REF!</definedName>
    <definedName name="Z_34DDDCD1_59CB_4042_A100_F4E53496BE00_.wvu.Rows" localSheetId="52" hidden="1">DAHLIA!#REF!</definedName>
    <definedName name="Z_34DDDCD1_59CB_4042_A100_F4E53496BE00_.wvu.Rows" localSheetId="57" hidden="1">EAGLE!$53:$53</definedName>
    <definedName name="Z_34DDDCD1_59CB_4042_A100_F4E53496BE00_.wvu.Rows" localSheetId="28" hidden="1">'EMERALD '!$141:$141</definedName>
    <definedName name="Z_34DDDCD1_59CB_4042_A100_F4E53496BE00_.wvu.Rows" localSheetId="10" hidden="1">JAGUAR!$159:$159</definedName>
    <definedName name="Z_34DDDCD1_59CB_4042_A100_F4E53496BE00_.wvu.Rows" localSheetId="5" hidden="1">LION!$263:$263</definedName>
    <definedName name="Z_34DDDCD1_59CB_4042_A100_F4E53496BE00_.wvu.Rows" localSheetId="17" hidden="1">MAPLE!#REF!</definedName>
    <definedName name="Z_34DDDCD1_59CB_4042_A100_F4E53496BE00_.wvu.Rows" localSheetId="22" hidden="1">MUSTANG!#REF!</definedName>
    <definedName name="Z_34DDDCD1_59CB_4042_A100_F4E53496BE00_.wvu.Rows" localSheetId="18" hidden="1">ORIENT!$57:$57</definedName>
    <definedName name="Z_34DDDCD1_59CB_4042_A100_F4E53496BE00_.wvu.Rows" localSheetId="24" hidden="1">SANTANA!$107:$107</definedName>
    <definedName name="Z_34DDDCD1_59CB_4042_A100_F4E53496BE00_.wvu.Rows" localSheetId="58" hidden="1">SEQUOIA!$35:$35</definedName>
    <definedName name="Z_34DDDCD1_59CB_4042_A100_F4E53496BE00_.wvu.Rows" localSheetId="1" hidden="1">SHOGUN!$375:$375</definedName>
    <definedName name="Z_34DDDCD1_59CB_4042_A100_F4E53496BE00_.wvu.Rows" localSheetId="4" hidden="1">SILK!$365:$365</definedName>
    <definedName name="Z_34DDDCD1_59CB_4042_A100_F4E53496BE00_.wvu.Rows" localSheetId="6" hidden="1">SWAN!$207:$207</definedName>
    <definedName name="Z_35346601_E1DC_4E03_908D_B5CB7EC66548_.wvu.FilterData" localSheetId="2" hidden="1">HOME!$A$17:$K$17</definedName>
    <definedName name="Z_353C0BB2_AA15_4B1F_BFF3_82650C829716_.wvu.PrintArea" localSheetId="36" hidden="1">'AFRICA EXPRESS'!$A$1:$M$118</definedName>
    <definedName name="Z_353C0BB2_AA15_4B1F_BFF3_82650C829716_.wvu.PrintArea" localSheetId="26" hidden="1">AMERICA!$A$1:$M$90</definedName>
    <definedName name="Z_353C0BB2_AA15_4B1F_BFF3_82650C829716_.wvu.PrintArea" localSheetId="34" hidden="1">AUSTRALIA!$A$1:$H$98</definedName>
    <definedName name="Z_353C0BB2_AA15_4B1F_BFF3_82650C829716_.wvu.PrintArea" localSheetId="27" hidden="1">EMPIRE!$B$1:$M$217</definedName>
    <definedName name="Z_353C0BB2_AA15_4B1F_BFF3_82650C829716_.wvu.PrintArea" localSheetId="56" hidden="1">'PEARL RIVER'!$A$1:$M$42</definedName>
    <definedName name="Z_353C0BB2_AA15_4B1F_BFF3_82650C829716_.wvu.PrintArea" localSheetId="14" hidden="1">PHOENIX!$A$1:$M$303</definedName>
    <definedName name="Z_353C0BB2_AA15_4B1F_BFF3_82650C829716_.wvu.PrintArea" localSheetId="6" hidden="1">SWAN!$A$1:$N$186</definedName>
    <definedName name="Z_353C0BB2_AA15_4B1F_BFF3_82650C829716_.wvu.Rows" localSheetId="3" hidden="1">ALBATROSS!$257:$257</definedName>
    <definedName name="Z_353C0BB2_AA15_4B1F_BFF3_82650C829716_.wvu.Rows" localSheetId="16" hidden="1">CHINOOK!#REF!</definedName>
    <definedName name="Z_353C0BB2_AA15_4B1F_BFF3_82650C829716_.wvu.Rows" localSheetId="52" hidden="1">DAHLIA!#REF!</definedName>
    <definedName name="Z_353C0BB2_AA15_4B1F_BFF3_82650C829716_.wvu.Rows" localSheetId="57" hidden="1">EAGLE!$53:$53</definedName>
    <definedName name="Z_353C0BB2_AA15_4B1F_BFF3_82650C829716_.wvu.Rows" localSheetId="28" hidden="1">'EMERALD '!$141:$141</definedName>
    <definedName name="Z_353C0BB2_AA15_4B1F_BFF3_82650C829716_.wvu.Rows" localSheetId="10" hidden="1">JAGUAR!$159:$159</definedName>
    <definedName name="Z_353C0BB2_AA15_4B1F_BFF3_82650C829716_.wvu.Rows" localSheetId="5" hidden="1">LION!$263:$263</definedName>
    <definedName name="Z_353C0BB2_AA15_4B1F_BFF3_82650C829716_.wvu.Rows" localSheetId="17" hidden="1">MAPLE!#REF!</definedName>
    <definedName name="Z_353C0BB2_AA15_4B1F_BFF3_82650C829716_.wvu.Rows" localSheetId="22" hidden="1">MUSTANG!#REF!</definedName>
    <definedName name="Z_353C0BB2_AA15_4B1F_BFF3_82650C829716_.wvu.Rows" localSheetId="18" hidden="1">ORIENT!$57:$57</definedName>
    <definedName name="Z_353C0BB2_AA15_4B1F_BFF3_82650C829716_.wvu.Rows" localSheetId="24" hidden="1">SANTANA!$107:$107</definedName>
    <definedName name="Z_353C0BB2_AA15_4B1F_BFF3_82650C829716_.wvu.Rows" localSheetId="58" hidden="1">SEQUOIA!$35:$35</definedName>
    <definedName name="Z_353C0BB2_AA15_4B1F_BFF3_82650C829716_.wvu.Rows" localSheetId="1" hidden="1">SHOGUN!$375:$375</definedName>
    <definedName name="Z_353C0BB2_AA15_4B1F_BFF3_82650C829716_.wvu.Rows" localSheetId="4" hidden="1">SILK!$365:$365</definedName>
    <definedName name="Z_353C0BB2_AA15_4B1F_BFF3_82650C829716_.wvu.Rows" localSheetId="6" hidden="1">SWAN!$207:$207</definedName>
    <definedName name="Z_3574928E_A674_4E11_BB33_55553198EED5_.wvu.FilterData" localSheetId="2" hidden="1">HOME!$A$17:$K$17</definedName>
    <definedName name="Z_35EB529B_EE4C_4B66_A891_DC6658CEF51C_.wvu.FilterData" localSheetId="2" hidden="1">HOME!$A$17:$K$17</definedName>
    <definedName name="Z_3611E5CD_956E_4A89_9277_FF1C2A041680_.wvu.FilterData" localSheetId="2" hidden="1">HOME!$A$17:$K$17</definedName>
    <definedName name="Z_369FA1D2_6D5B_4D0C_9098_1C5BF941279E_.wvu.FilterData" localSheetId="2" hidden="1">HOME!$A$17:$K$17</definedName>
    <definedName name="Z_36CD35D2_1170_4269_B521_D19BCB5A7E2A_.wvu.FilterData" localSheetId="2" hidden="1">HOME!$A$17:$K$17</definedName>
    <definedName name="Z_36CD35D2_1170_4269_B521_D19BCB5A7E2A_.wvu.FilterData" localSheetId="10" hidden="1">JAGUAR!$B$13:$F$16</definedName>
    <definedName name="Z_36E302CC_131B_437E_8A83_456002C2DE70_.wvu.FilterData" localSheetId="2" hidden="1">HOME!$A$17:$K$17</definedName>
    <definedName name="Z_371FE7AA_75E0_4E95_84AC_90527869EFE8_.wvu.FilterData" localSheetId="2" hidden="1">HOME!$A$17:$K$17</definedName>
    <definedName name="Z_374256C8_9E9E_4197_95DB_BF3AECDFD679_.wvu.FilterData" localSheetId="2" hidden="1">HOME!$A$17:$K$17</definedName>
    <definedName name="Z_37D0E419_4F7A_4E0C_BD4D_F466D7EF41E8_.wvu.FilterData" localSheetId="2" hidden="1">HOME!$A$17:$K$17</definedName>
    <definedName name="Z_37E46029_DCCC_4702_A868_982700060069_.wvu.FilterData" localSheetId="2" hidden="1">HOME!$A$17:$K$17</definedName>
    <definedName name="Z_383522D8_B9E3_4DA1_8C4C_9166D9D858B9_.wvu.FilterData" localSheetId="2" hidden="1">HOME!$A$17:$K$17</definedName>
    <definedName name="Z_38CAA705_62B5_4601_BBD5_7B5CFF3768F0_.wvu.FilterData" localSheetId="2" hidden="1">HOME!$A$17:$K$17</definedName>
    <definedName name="Z_3911FCA3_DB9E_455D_A5C5_776F164143EF_.wvu.FilterData" localSheetId="2" hidden="1">HOME!$A$17:$K$17</definedName>
    <definedName name="Z_39CD2D4C_4376_4802_A408_9940EE7B7659_.wvu.FilterData" localSheetId="2" hidden="1">HOME!$A$17:$K$17</definedName>
    <definedName name="Z_3A2C79F4_C7B2_4F5E_A28D_D39C31D22D37_.wvu.FilterData" localSheetId="2" hidden="1">HOME!$A$17:$K$17</definedName>
    <definedName name="Z_3AB063AB_28E0_4D7B_86ED_12D02047AD82_.wvu.FilterData" localSheetId="2" hidden="1">HOME!$A$17:$K$17</definedName>
    <definedName name="Z_3AE54455_186B_43F4_8784_E89B0CA9C775_.wvu.FilterData" localSheetId="2" hidden="1">HOME!$A$17:$K$17</definedName>
    <definedName name="Z_3B24700C_067F_41C9_975E_945248864FB9_.wvu.FilterData" localSheetId="2" hidden="1">HOME!$A$17:$K$17</definedName>
    <definedName name="Z_3B402BC6_A155_4FF4_90E5_C8830AE6DC10_.wvu.FilterData" localSheetId="10" hidden="1">JAGUAR!$B$13:$F$16</definedName>
    <definedName name="Z_3BB25879_D9A3_4A84_A81D_A89FB7C0C183_.wvu.FilterData" localSheetId="2" hidden="1">HOME!$A$17:$K$17</definedName>
    <definedName name="Z_3BDF6A72_FF5D_4070_B982_596EFDE561D5_.wvu.FilterData" localSheetId="2" hidden="1">HOME!$A$17:$K$17</definedName>
    <definedName name="Z_3C7B0E18_C477_400B_872F_CA3293E1A1DF_.wvu.FilterData" localSheetId="2" hidden="1">HOME!$A$17:$K$17</definedName>
    <definedName name="Z_3CCB0E37_E810_4B15_BD1B_19B75604D8BE_.wvu.FilterData" localSheetId="2" hidden="1">HOME!$A$17:$K$17</definedName>
    <definedName name="Z_3CCB0E37_E810_4B15_BD1B_19B75604D8BE_.wvu.FilterData" localSheetId="10" hidden="1">JAGUAR!$B$13:$F$16</definedName>
    <definedName name="Z_3DC4863A_6B17_4A30_B70B_98E626378090_.wvu.FilterData" localSheetId="2" hidden="1">HOME!$A$17:$K$17</definedName>
    <definedName name="Z_3E239F19_8CE0_478F_B33B_E26E369DEF95_.wvu.FilterData" localSheetId="2" hidden="1">HOME!$A$17:$K$17</definedName>
    <definedName name="Z_3EAFFA52_9172_4367_BD8B_807FD7C2425E_.wvu.FilterData" localSheetId="34" hidden="1">AUSTRALIA!$C$2</definedName>
    <definedName name="Z_3FE47AA1_5F58_4855_A659_E3D9956B9AA1_.wvu.FilterData" localSheetId="2" hidden="1">HOME!$A$17:$K$17</definedName>
    <definedName name="Z_406EBF3C_134D_4EC3_9BB4_2B4CD75D525D_.wvu.FilterData" localSheetId="10" hidden="1">JAGUAR!$B$13:$F$15</definedName>
    <definedName name="Z_407EF083_D45C_4D6D_ACB2_606D66EB0BC3_.wvu.FilterData" localSheetId="2" hidden="1">HOME!$A$17:$K$17</definedName>
    <definedName name="Z_40B16C62_2CB5_4216_AC02_507E0D90E8CD_.wvu.FilterData" localSheetId="2" hidden="1">HOME!$A$17:$K$17</definedName>
    <definedName name="Z_40BE172A_1E88_4F86_954D_D0D9025C03C2_.wvu.FilterData" localSheetId="2" hidden="1">HOME!$A$17:$K$17</definedName>
    <definedName name="Z_41C85A0A_22EB_4D15_9E5B_C43C3F028C1D_.wvu.FilterData" localSheetId="2" hidden="1">HOME!$A$17:$K$17</definedName>
    <definedName name="Z_41F53BB1_B94F_4AD0_A4F0_9FF7CCF3C720_.wvu.FilterData" localSheetId="2" hidden="1">HOME!$A$17:$K$17</definedName>
    <definedName name="Z_4206F1DB_505E_4BA6_92B5_EC37E68618CF_.wvu.FilterData" localSheetId="2" hidden="1">HOME!$A$17:$K$17</definedName>
    <definedName name="Z_4207851A_A9C4_4C7F_A983_5888F88768C0_.wvu.Cols" localSheetId="35" hidden="1">'DAR FEEDER- ORYX'!$F:$F</definedName>
    <definedName name="Z_4207851A_A9C4_4C7F_A983_5888F88768C0_.wvu.Cols" localSheetId="21" hidden="1">PETRA!$E:$E</definedName>
    <definedName name="Z_4207851A_A9C4_4C7F_A983_5888F88768C0_.wvu.Cols" localSheetId="20" hidden="1">RSEAXL!$E:$E</definedName>
    <definedName name="Z_4207851A_A9C4_4C7F_A983_5888F88768C0_.wvu.FilterData" localSheetId="2" hidden="1">HOME!$A$17:$K$17</definedName>
    <definedName name="Z_4207851A_A9C4_4C7F_A983_5888F88768C0_.wvu.PrintArea" localSheetId="36" hidden="1">'AFRICA EXPRESS'!$A$1:$M$118</definedName>
    <definedName name="Z_4207851A_A9C4_4C7F_A983_5888F88768C0_.wvu.PrintArea" localSheetId="26" hidden="1">AMERICA!$A$1:$M$90</definedName>
    <definedName name="Z_4207851A_A9C4_4C7F_A983_5888F88768C0_.wvu.PrintArea" localSheetId="34" hidden="1">AUSTRALIA!$A$1:$H$98</definedName>
    <definedName name="Z_4207851A_A9C4_4C7F_A983_5888F88768C0_.wvu.PrintArea" localSheetId="27" hidden="1">EMPIRE!$B$1:$M$217</definedName>
    <definedName name="Z_4207851A_A9C4_4C7F_A983_5888F88768C0_.wvu.PrintArea" localSheetId="2" hidden="1">HOME!$A$17:$K$17</definedName>
    <definedName name="Z_4207851A_A9C4_4C7F_A983_5888F88768C0_.wvu.PrintArea" localSheetId="56" hidden="1">'PEARL RIVER'!$A$1:$M$42</definedName>
    <definedName name="Z_4207851A_A9C4_4C7F_A983_5888F88768C0_.wvu.PrintArea" localSheetId="14" hidden="1">PHOENIX!$A$1:$M$303</definedName>
    <definedName name="Z_4207851A_A9C4_4C7F_A983_5888F88768C0_.wvu.PrintArea" localSheetId="6" hidden="1">SWAN!$A$1:$N$186</definedName>
    <definedName name="Z_4207851A_A9C4_4C7F_A983_5888F88768C0_.wvu.Rows" localSheetId="36" hidden="1">'AFRICA EXPRESS'!#REF!</definedName>
    <definedName name="Z_4207851A_A9C4_4C7F_A983_5888F88768C0_.wvu.Rows" localSheetId="3" hidden="1">ALBATROSS!$257:$257</definedName>
    <definedName name="Z_4207851A_A9C4_4C7F_A983_5888F88768C0_.wvu.Rows" localSheetId="26" hidden="1">AMERICA!#REF!</definedName>
    <definedName name="Z_4207851A_A9C4_4C7F_A983_5888F88768C0_.wvu.Rows" localSheetId="34" hidden="1">AUSTRALIA!#REF!</definedName>
    <definedName name="Z_4207851A_A9C4_4C7F_A983_5888F88768C0_.wvu.Rows" localSheetId="9" hidden="1">'BRITANNIA '!$118:$118</definedName>
    <definedName name="Z_4207851A_A9C4_4C7F_A983_5888F88768C0_.wvu.Rows" localSheetId="39" hidden="1">CARIOCA!#REF!</definedName>
    <definedName name="Z_4207851A_A9C4_4C7F_A983_5888F88768C0_.wvu.Rows" localSheetId="16" hidden="1">CHINOOK!#REF!</definedName>
    <definedName name="Z_4207851A_A9C4_4C7F_A983_5888F88768C0_.wvu.Rows" localSheetId="32" hidden="1">CLANGA!#REF!</definedName>
    <definedName name="Z_4207851A_A9C4_4C7F_A983_5888F88768C0_.wvu.Rows" localSheetId="7" hidden="1">CONDOR!$258:$258</definedName>
    <definedName name="Z_4207851A_A9C4_4C7F_A983_5888F88768C0_.wvu.Rows" localSheetId="52" hidden="1">DAHLIA!#REF!</definedName>
    <definedName name="Z_4207851A_A9C4_4C7F_A983_5888F88768C0_.wvu.Rows" localSheetId="57" hidden="1">EAGLE!$53:$53</definedName>
    <definedName name="Z_4207851A_A9C4_4C7F_A983_5888F88768C0_.wvu.Rows" localSheetId="28" hidden="1">'EMERALD '!#REF!,'EMERALD '!$141:$141</definedName>
    <definedName name="Z_4207851A_A9C4_4C7F_A983_5888F88768C0_.wvu.Rows" localSheetId="38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LION!$263:$263</definedName>
    <definedName name="Z_4207851A_A9C4_4C7F_A983_5888F88768C0_.wvu.Rows" localSheetId="17" hidden="1">MAPLE!#REF!</definedName>
    <definedName name="Z_4207851A_A9C4_4C7F_A983_5888F88768C0_.wvu.Rows" localSheetId="22" hidden="1">MUSTANG!#REF!</definedName>
    <definedName name="Z_4207851A_A9C4_4C7F_A983_5888F88768C0_.wvu.Rows" localSheetId="31" hidden="1">'NEW FALCON'!#REF!</definedName>
    <definedName name="Z_4207851A_A9C4_4C7F_A983_5888F88768C0_.wvu.Rows" localSheetId="46" hidden="1">PANTHER!#REF!,PANTHER!#REF!</definedName>
    <definedName name="Z_4207851A_A9C4_4C7F_A983_5888F88768C0_.wvu.Rows" localSheetId="24" hidden="1">SANTANA!$107:$107</definedName>
    <definedName name="Z_4207851A_A9C4_4C7F_A983_5888F88768C0_.wvu.Rows" localSheetId="15" hidden="1">'SENTOSA USWC'!#REF!</definedName>
    <definedName name="Z_4207851A_A9C4_4C7F_A983_5888F88768C0_.wvu.Rows" localSheetId="58" hidden="1">SEQUOIA!$35:$35</definedName>
    <definedName name="Z_4207851A_A9C4_4C7F_A983_5888F88768C0_.wvu.Rows" localSheetId="33" hidden="1">SHIKRA!#REF!</definedName>
    <definedName name="Z_4207851A_A9C4_4C7F_A983_5888F88768C0_.wvu.Rows" localSheetId="1" hidden="1">SHOGUN!$375:$375</definedName>
    <definedName name="Z_4207851A_A9C4_4C7F_A983_5888F88768C0_.wvu.Rows" localSheetId="4" hidden="1">SILK!$365:$365</definedName>
    <definedName name="Z_4207851A_A9C4_4C7F_A983_5888F88768C0_.wvu.Rows" localSheetId="6" hidden="1">SWAN!$207:$207</definedName>
    <definedName name="Z_4207851A_A9C4_4C7F_A983_5888F88768C0_.wvu.Rows" localSheetId="45" hidden="1">TIGER!#REF!,TIGER!#REF!</definedName>
    <definedName name="Z_425B92D6_7FE4_4E87_AC6F_9E27D775B9D8_.wvu.FilterData" localSheetId="2" hidden="1">HOME!$A$17:$K$17</definedName>
    <definedName name="Z_42C5EC27_ECA1_4FCB_8D1E_C89FEB37C7DB_.wvu.FilterData" localSheetId="2" hidden="1">HOME!$A$17:$K$17</definedName>
    <definedName name="Z_43135813_5616_4B2B_819D_47879DF0A84B_.wvu.FilterData" localSheetId="2" hidden="1">HOME!$A$17:$K$17</definedName>
    <definedName name="Z_433E584D_F363_4F1B_A122_8EA5981DB0B3_.wvu.FilterData" localSheetId="2" hidden="1">HOME!$A$17:$K$17</definedName>
    <definedName name="Z_4380BFD8_78DD_4B6C_AC6C_CA631201633E_.wvu.FilterData" localSheetId="2" hidden="1">HOME!$A$17:$K$17</definedName>
    <definedName name="Z_4380BFD8_78DD_4B6C_AC6C_CA631201633E_.wvu.FilterData" localSheetId="10" hidden="1">JAGUAR!$B$13:$F$16</definedName>
    <definedName name="Z_43F02709_ED6B_4B81_A745_231D313A861E_.wvu.FilterData" localSheetId="2" hidden="1">HOME!$A$17:$K$17</definedName>
    <definedName name="Z_43FD60DF_215A_45A1_98B5_18396636766D_.wvu.FilterData" localSheetId="2" hidden="1">HOME!$A$17:$K$17</definedName>
    <definedName name="Z_44B113B8_9CEA_46B5_BCF6_01F0A771DA49_.wvu.FilterData" localSheetId="2" hidden="1">HOME!$A$17:$K$17</definedName>
    <definedName name="Z_44B113B8_9CEA_46B5_BCF6_01F0A771DA49_.wvu.PrintArea" localSheetId="36" hidden="1">'AFRICA EXPRESS'!$A$1:$M$118</definedName>
    <definedName name="Z_44B113B8_9CEA_46B5_BCF6_01F0A771DA49_.wvu.PrintArea" localSheetId="26" hidden="1">AMERICA!$A$1:$M$90</definedName>
    <definedName name="Z_44B113B8_9CEA_46B5_BCF6_01F0A771DA49_.wvu.PrintArea" localSheetId="34" hidden="1">AUSTRALIA!$A$1:$H$98</definedName>
    <definedName name="Z_44B113B8_9CEA_46B5_BCF6_01F0A771DA49_.wvu.PrintArea" localSheetId="27" hidden="1">EMPIRE!$B$1:$M$217</definedName>
    <definedName name="Z_44B113B8_9CEA_46B5_BCF6_01F0A771DA49_.wvu.PrintArea" localSheetId="2" hidden="1">HOME!$A$1:$K$505</definedName>
    <definedName name="Z_44B113B8_9CEA_46B5_BCF6_01F0A771DA49_.wvu.PrintArea" localSheetId="56" hidden="1">'PEARL RIVER'!$A$1:$M$42</definedName>
    <definedName name="Z_44B113B8_9CEA_46B5_BCF6_01F0A771DA49_.wvu.PrintArea" localSheetId="14" hidden="1">PHOENIX!$A$1:$M$303</definedName>
    <definedName name="Z_44B113B8_9CEA_46B5_BCF6_01F0A771DA49_.wvu.PrintArea" localSheetId="6" hidden="1">SWAN!$A$1:$N$186</definedName>
    <definedName name="Z_44B113B8_9CEA_46B5_BCF6_01F0A771DA49_.wvu.Rows" localSheetId="3" hidden="1">ALBATROSS!$257:$257</definedName>
    <definedName name="Z_44B113B8_9CEA_46B5_BCF6_01F0A771DA49_.wvu.Rows" localSheetId="16" hidden="1">CHINOOK!#REF!</definedName>
    <definedName name="Z_44B113B8_9CEA_46B5_BCF6_01F0A771DA49_.wvu.Rows" localSheetId="32" hidden="1">CLANGA!#REF!</definedName>
    <definedName name="Z_44B113B8_9CEA_46B5_BCF6_01F0A771DA49_.wvu.Rows" localSheetId="52" hidden="1">DAHLIA!#REF!</definedName>
    <definedName name="Z_44B113B8_9CEA_46B5_BCF6_01F0A771DA49_.wvu.Rows" localSheetId="57" hidden="1">EAGLE!$53:$53</definedName>
    <definedName name="Z_44B113B8_9CEA_46B5_BCF6_01F0A771DA49_.wvu.Rows" localSheetId="28" hidden="1">'EMERALD '!$141:$141</definedName>
    <definedName name="Z_44B113B8_9CEA_46B5_BCF6_01F0A771DA49_.wvu.Rows" localSheetId="10" hidden="1">JAGUAR!$159:$159</definedName>
    <definedName name="Z_44B113B8_9CEA_46B5_BCF6_01F0A771DA49_.wvu.Rows" localSheetId="5" hidden="1">LION!$263:$263</definedName>
    <definedName name="Z_44B113B8_9CEA_46B5_BCF6_01F0A771DA49_.wvu.Rows" localSheetId="17" hidden="1">MAPLE!#REF!</definedName>
    <definedName name="Z_44B113B8_9CEA_46B5_BCF6_01F0A771DA49_.wvu.Rows" localSheetId="22" hidden="1">MUSTANG!#REF!</definedName>
    <definedName name="Z_44B113B8_9CEA_46B5_BCF6_01F0A771DA49_.wvu.Rows" localSheetId="31" hidden="1">'NEW FALCON'!#REF!</definedName>
    <definedName name="Z_44B113B8_9CEA_46B5_BCF6_01F0A771DA49_.wvu.Rows" localSheetId="18" hidden="1">ORIENT!$57:$57</definedName>
    <definedName name="Z_44B113B8_9CEA_46B5_BCF6_01F0A771DA49_.wvu.Rows" localSheetId="24" hidden="1">SANTANA!$107:$107</definedName>
    <definedName name="Z_44B113B8_9CEA_46B5_BCF6_01F0A771DA49_.wvu.Rows" localSheetId="15" hidden="1">'SENTOSA USWC'!#REF!</definedName>
    <definedName name="Z_44B113B8_9CEA_46B5_BCF6_01F0A771DA49_.wvu.Rows" localSheetId="58" hidden="1">SEQUOIA!$35:$35</definedName>
    <definedName name="Z_44B113B8_9CEA_46B5_BCF6_01F0A771DA49_.wvu.Rows" localSheetId="33" hidden="1">SHIKRA!#REF!</definedName>
    <definedName name="Z_44B113B8_9CEA_46B5_BCF6_01F0A771DA49_.wvu.Rows" localSheetId="1" hidden="1">SHOGUN!$375:$375</definedName>
    <definedName name="Z_44B113B8_9CEA_46B5_BCF6_01F0A771DA49_.wvu.Rows" localSheetId="4" hidden="1">SILK!$365:$365</definedName>
    <definedName name="Z_44B113B8_9CEA_46B5_BCF6_01F0A771DA49_.wvu.Rows" localSheetId="6" hidden="1">SWAN!$207:$207</definedName>
    <definedName name="Z_44D09169_3035_4109_ACFC_8C5DE7C1F4F6_.wvu.FilterData" localSheetId="2" hidden="1">HOME!$A$17:$K$17</definedName>
    <definedName name="Z_44E6E3DE_4F80_4B8E_BD26_2B70C58CD8FE_.wvu.FilterData" localSheetId="10" hidden="1">JAGUAR!$B$13:$F$16</definedName>
    <definedName name="Z_450F5839_DEB1_4664_9AD3_D68189C936DA_.wvu.FilterData" localSheetId="2" hidden="1">HOME!$A$17:$K$17</definedName>
    <definedName name="Z_451AC4AB_2DD6_45E7_829C_527251703C32_.wvu.FilterData" localSheetId="10" hidden="1">JAGUAR!$B$13:$F$16</definedName>
    <definedName name="Z_4545E617_9A6C_4691_9669_E5F676DD541B_.wvu.FilterData" localSheetId="2" hidden="1">HOME!$A$17:$K$17</definedName>
    <definedName name="Z_459B3394_13FF_425E_AD09_C9BBD0E0027E_.wvu.FilterData" localSheetId="2" hidden="1">HOME!$A$17:$K$17</definedName>
    <definedName name="Z_45D8A5EB_72E6_4476_9E45_17724A732E21_.wvu.FilterData" localSheetId="2" hidden="1">HOME!$A$17:$K$17</definedName>
    <definedName name="Z_46000F75_6E5D_4A12_904B_5CE98DBFB110_.wvu.FilterData" localSheetId="2" hidden="1">HOME!$A$17:$K$17</definedName>
    <definedName name="Z_4675E661_AABE_4330_B96F_B2513D52A0A3_.wvu.FilterData" localSheetId="2" hidden="1">HOME!$A$17:$K$17</definedName>
    <definedName name="Z_4675E661_AABE_4330_B96F_B2513D52A0A3_.wvu.FilterData" localSheetId="10" hidden="1">JAGUAR!$B$13:$F$16</definedName>
    <definedName name="Z_471CB49A_5DC5_4021_BFBC_AE3A7E6A126E_.wvu.FilterData" localSheetId="2" hidden="1">HOME!$A$17:$K$17</definedName>
    <definedName name="Z_473E4DAE_8DAC_468C_BE98_7C6C77C27549_.wvu.FilterData" localSheetId="2" hidden="1">HOME!$A$17:$K$17</definedName>
    <definedName name="Z_47522789_2453_466C_B553_8278DFA1903B_.wvu.FilterData" localSheetId="2" hidden="1">HOME!$A$17:$K$17</definedName>
    <definedName name="Z_47884D78_4C8E_4301_AA37_CDDB247DC21E_.wvu.FilterData" localSheetId="2" hidden="1">HOME!$A$17:$K$17</definedName>
    <definedName name="Z_47A1854D_8C49_4FD2_ADB6_A293C7A574D5_.wvu.FilterData" localSheetId="2" hidden="1">HOME!$A$17:$K$17</definedName>
    <definedName name="Z_47AA9AAB_B789_4FB5_A94B_BD0D59E070A3_.wvu.FilterData" localSheetId="2" hidden="1">HOME!$A$17:$K$17</definedName>
    <definedName name="Z_47DF427F_49FC_4C13_B454_9B692956E24B_.wvu.FilterData" localSheetId="2" hidden="1">HOME!$A$17:$K$17</definedName>
    <definedName name="Z_48488447_E094_48C2_8275_4127DC3126ED_.wvu.FilterData" localSheetId="2" hidden="1">HOME!$A$17:$K$17</definedName>
    <definedName name="Z_4858FA16_8184_4E72_84C2_D2BF83CD98AA_.wvu.FilterData" localSheetId="10" hidden="1">JAGUAR!$B$13:$F$16</definedName>
    <definedName name="Z_4861CEBC_343C_4E7B_9554_DAE6CDC653C2_.wvu.FilterData" localSheetId="2" hidden="1">HOME!$A$17:$K$17</definedName>
    <definedName name="Z_48625B4D_E69B_4769_ABE9_75C09DAA3DBE_.wvu.FilterData" localSheetId="2" hidden="1">HOME!$A$17:$K$17</definedName>
    <definedName name="Z_488FEB68_7C73_4EEF_B3CB_E6249F83232C_.wvu.FilterData" localSheetId="2" hidden="1">HOME!$A$17:$K$17</definedName>
    <definedName name="Z_48EF21F6_41C7_42A9_9B6E_6DCD9D96D60D_.wvu.FilterData" localSheetId="2" hidden="1">HOME!$A$17:$K$17</definedName>
    <definedName name="Z_48F332D1_8DE9_45E3_BEA4_7DE82C019A4B_.wvu.FilterData" localSheetId="2" hidden="1">HOME!$A$17:$K$17</definedName>
    <definedName name="Z_49E909AA_9B1C_4EC1_80E3_F1D60749E404_.wvu.FilterData" localSheetId="2" hidden="1">HOME!$A$17:$K$17</definedName>
    <definedName name="Z_49F0735B_1048_4B98_9B13_C486909EB316_.wvu.FilterData" localSheetId="2" hidden="1">HOME!$A$17:$K$17</definedName>
    <definedName name="Z_4AC7B439_1EAD_411B_9D3C_1CF933B86DBD_.wvu.FilterData" localSheetId="2" hidden="1">HOME!$A$17:$K$17</definedName>
    <definedName name="Z_4B161ADC_02BD_44DA_95F2_D5E07F0997E5_.wvu.FilterData" localSheetId="2" hidden="1">HOME!$A$17:$K$17</definedName>
    <definedName name="Z_4B963413_6E63_4D9C_8488_D355B4FF33E3_.wvu.FilterData" localSheetId="10" hidden="1">JAGUAR!$B$13:$F$16</definedName>
    <definedName name="Z_4C24E935_C093_4669_8CDA_82CFB2CA4C25_.wvu.FilterData" localSheetId="2" hidden="1">HOME!$A$17:$K$17</definedName>
    <definedName name="Z_4C24E935_C093_4669_8CDA_82CFB2CA4C25_.wvu.FilterData" localSheetId="10" hidden="1">JAGUAR!$B$13:$F$16</definedName>
    <definedName name="Z_4C313065_C6CA_4938_A476_40D10BE7E24D_.wvu.FilterData" localSheetId="2" hidden="1">HOME!$A$17:$K$17</definedName>
    <definedName name="Z_4C8AED7F_9EAB_4E10_85BA_6D24F9B3DE46_.wvu.FilterData" localSheetId="2" hidden="1">HOME!$A$17:$K$17</definedName>
    <definedName name="Z_4C996F01_6BC8_4683_8B8B_E0925A8A7380_.wvu.FilterData" localSheetId="2" hidden="1">HOME!$A$17:$K$17</definedName>
    <definedName name="Z_4C9B6297_C659_4571_A022_696BDF03A3EC_.wvu.FilterData" localSheetId="2" hidden="1">HOME!$A$17:$K$17</definedName>
    <definedName name="Z_4CFE4751_DA6F_4D55_8D85_7AFB44F1ADEF_.wvu.FilterData" localSheetId="10" hidden="1">JAGUAR!$B$13:$F$16</definedName>
    <definedName name="Z_4E4F8502_59B0_4888_8394_2A5AF85A5275_.wvu.FilterData" localSheetId="2" hidden="1">HOME!$A$17:$K$17</definedName>
    <definedName name="Z_4E666960_F75E_4DEC_AA08_CB80C5246F2D_.wvu.FilterData" localSheetId="2" hidden="1">HOME!$A$17:$K$17</definedName>
    <definedName name="Z_4E666960_F75E_4DEC_AA08_CB80C5246F2D_.wvu.PrintArea" localSheetId="36" hidden="1">'AFRICA EXPRESS'!$A$1:$M$118</definedName>
    <definedName name="Z_4E666960_F75E_4DEC_AA08_CB80C5246F2D_.wvu.PrintArea" localSheetId="26" hidden="1">AMERICA!$A$1:$M$6</definedName>
    <definedName name="Z_4E666960_F75E_4DEC_AA08_CB80C5246F2D_.wvu.PrintArea" localSheetId="34" hidden="1">AUSTRALIA!$A$1:$H$98</definedName>
    <definedName name="Z_4E666960_F75E_4DEC_AA08_CB80C5246F2D_.wvu.PrintArea" localSheetId="16" hidden="1">CHINOOK!$B$1:$L$5</definedName>
    <definedName name="Z_4E666960_F75E_4DEC_AA08_CB80C5246F2D_.wvu.PrintArea" localSheetId="52" hidden="1">DAHLIA!$A$1:$K$5</definedName>
    <definedName name="Z_4E666960_F75E_4DEC_AA08_CB80C5246F2D_.wvu.PrintArea" localSheetId="57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2" hidden="1">HOME!$A$1:$K$505</definedName>
    <definedName name="Z_4E666960_F75E_4DEC_AA08_CB80C5246F2D_.wvu.PrintArea" localSheetId="17" hidden="1">MAPLE!$B$1:$L$5</definedName>
    <definedName name="Z_4E666960_F75E_4DEC_AA08_CB80C5246F2D_.wvu.PrintArea" localSheetId="22" hidden="1">MUSTANG!$B$1:$L$5</definedName>
    <definedName name="Z_4E666960_F75E_4DEC_AA08_CB80C5246F2D_.wvu.PrintArea" localSheetId="18" hidden="1">ORIENT!$B$1:$N$32</definedName>
    <definedName name="Z_4E666960_F75E_4DEC_AA08_CB80C5246F2D_.wvu.PrintArea" localSheetId="56" hidden="1">'PEARL RIVER'!$A$1:$M$42</definedName>
    <definedName name="Z_4E666960_F75E_4DEC_AA08_CB80C5246F2D_.wvu.PrintArea" localSheetId="14" hidden="1">PHOENIX!$A$1:$M$303</definedName>
    <definedName name="Z_4E666960_F75E_4DEC_AA08_CB80C5246F2D_.wvu.PrintArea" localSheetId="24" hidden="1">SANTANA!$A$1:$M$83</definedName>
    <definedName name="Z_4E666960_F75E_4DEC_AA08_CB80C5246F2D_.wvu.PrintArea" localSheetId="58" hidden="1">SEQUOIA!$A$1:$L$11</definedName>
    <definedName name="Z_4E666960_F75E_4DEC_AA08_CB80C5246F2D_.wvu.PrintArea" localSheetId="6" hidden="1">SWAN!$A$1:$N$186</definedName>
    <definedName name="Z_4E666960_F75E_4DEC_AA08_CB80C5246F2D_.wvu.Rows" localSheetId="3" hidden="1">ALBATROSS!$257:$257</definedName>
    <definedName name="Z_4E666960_F75E_4DEC_AA08_CB80C5246F2D_.wvu.Rows" localSheetId="26" hidden="1">AMERICA!#REF!</definedName>
    <definedName name="Z_4E666960_F75E_4DEC_AA08_CB80C5246F2D_.wvu.Rows" localSheetId="16" hidden="1">CHINOOK!#REF!</definedName>
    <definedName name="Z_4E666960_F75E_4DEC_AA08_CB80C5246F2D_.wvu.Rows" localSheetId="52" hidden="1">DAHLIA!#REF!</definedName>
    <definedName name="Z_4E666960_F75E_4DEC_AA08_CB80C5246F2D_.wvu.Rows" localSheetId="57" hidden="1">EAGLE!$53:$53</definedName>
    <definedName name="Z_4E666960_F75E_4DEC_AA08_CB80C5246F2D_.wvu.Rows" localSheetId="28" hidden="1">'EMERALD '!$141:$141</definedName>
    <definedName name="Z_4E666960_F75E_4DEC_AA08_CB80C5246F2D_.wvu.Rows" localSheetId="10" hidden="1">JAGUAR!$159:$159</definedName>
    <definedName name="Z_4E666960_F75E_4DEC_AA08_CB80C5246F2D_.wvu.Rows" localSheetId="5" hidden="1">LION!$263:$263</definedName>
    <definedName name="Z_4E666960_F75E_4DEC_AA08_CB80C5246F2D_.wvu.Rows" localSheetId="17" hidden="1">MAPLE!#REF!</definedName>
    <definedName name="Z_4E666960_F75E_4DEC_AA08_CB80C5246F2D_.wvu.Rows" localSheetId="22" hidden="1">MUSTANG!#REF!</definedName>
    <definedName name="Z_4E666960_F75E_4DEC_AA08_CB80C5246F2D_.wvu.Rows" localSheetId="24" hidden="1">SANTANA!$107:$107</definedName>
    <definedName name="Z_4E666960_F75E_4DEC_AA08_CB80C5246F2D_.wvu.Rows" localSheetId="15" hidden="1">'SENTOSA USWC'!#REF!</definedName>
    <definedName name="Z_4E666960_F75E_4DEC_AA08_CB80C5246F2D_.wvu.Rows" localSheetId="58" hidden="1">SEQUOIA!$35:$35</definedName>
    <definedName name="Z_4E666960_F75E_4DEC_AA08_CB80C5246F2D_.wvu.Rows" localSheetId="1" hidden="1">SHOGUN!$375:$375</definedName>
    <definedName name="Z_4E666960_F75E_4DEC_AA08_CB80C5246F2D_.wvu.Rows" localSheetId="4" hidden="1">SILK!$365:$365</definedName>
    <definedName name="Z_4E666960_F75E_4DEC_AA08_CB80C5246F2D_.wvu.Rows" localSheetId="6" hidden="1">SWAN!$207:$207</definedName>
    <definedName name="Z_4EA6FCBA_D4B0_4837_BD81_FC58E847A822_.wvu.FilterData" localSheetId="2" hidden="1">HOME!$A$17:$K$17</definedName>
    <definedName name="Z_4ECCD75B_A06C_400B_8552_8C6600C3137E_.wvu.FilterData" localSheetId="2" hidden="1">HOME!$A$17:$K$17</definedName>
    <definedName name="Z_4F254C86_32BC_4EF4_87B2_110814DB5170_.wvu.FilterData" localSheetId="2" hidden="1">HOME!$A$17:$K$17</definedName>
    <definedName name="Z_4FAFBC8B_E3BA_454F_AD28_AAED49B2D899_.wvu.FilterData" localSheetId="10" hidden="1">JAGUAR!$B$13:$F$16</definedName>
    <definedName name="Z_4FE2A1D0_789D_4C67_9AC6_C6BBF90B2259_.wvu.FilterData" localSheetId="2" hidden="1">HOME!$A$17:$K$17</definedName>
    <definedName name="Z_5024D59A_F791_4B48_8A8A_90A9A8BA3CB8_.wvu.Cols" localSheetId="35" hidden="1">'DAR FEEDER- ORYX'!$F:$F</definedName>
    <definedName name="Z_5024D59A_F791_4B48_8A8A_90A9A8BA3CB8_.wvu.Cols" localSheetId="21" hidden="1">PETRA!$E:$E</definedName>
    <definedName name="Z_5024D59A_F791_4B48_8A8A_90A9A8BA3CB8_.wvu.Cols" localSheetId="20" hidden="1">RSEAXL!$E:$E</definedName>
    <definedName name="Z_5024D59A_F791_4B48_8A8A_90A9A8BA3CB8_.wvu.FilterData" localSheetId="2" hidden="1">HOME!$A$17:$K$17</definedName>
    <definedName name="Z_5024D59A_F791_4B48_8A8A_90A9A8BA3CB8_.wvu.FilterData" localSheetId="10" hidden="1">JAGUAR!$B$13:$F$16</definedName>
    <definedName name="Z_5024D59A_F791_4B48_8A8A_90A9A8BA3CB8_.wvu.PrintArea" localSheetId="36" hidden="1">'AFRICA EXPRESS'!$A$1:$M$118</definedName>
    <definedName name="Z_5024D59A_F791_4B48_8A8A_90A9A8BA3CB8_.wvu.PrintArea" localSheetId="26" hidden="1">AMERICA!$A$1:$M$90</definedName>
    <definedName name="Z_5024D59A_F791_4B48_8A8A_90A9A8BA3CB8_.wvu.PrintArea" localSheetId="34" hidden="1">AUSTRALIA!$A$1:$H$98</definedName>
    <definedName name="Z_5024D59A_F791_4B48_8A8A_90A9A8BA3CB8_.wvu.PrintArea" localSheetId="28" hidden="1">'EMERALD '!$B$1:$P$132</definedName>
    <definedName name="Z_5024D59A_F791_4B48_8A8A_90A9A8BA3CB8_.wvu.PrintArea" localSheetId="27" hidden="1">EMPIRE!$B$1:$M$217</definedName>
    <definedName name="Z_5024D59A_F791_4B48_8A8A_90A9A8BA3CB8_.wvu.PrintArea" localSheetId="2" hidden="1">HOME!$A$17:$K$17</definedName>
    <definedName name="Z_5024D59A_F791_4B48_8A8A_90A9A8BA3CB8_.wvu.PrintArea" localSheetId="46" hidden="1">PANTHER!$B$1:$N$62</definedName>
    <definedName name="Z_5024D59A_F791_4B48_8A8A_90A9A8BA3CB8_.wvu.PrintArea" localSheetId="56" hidden="1">'PEARL RIVER'!$A$1:$M$42</definedName>
    <definedName name="Z_5024D59A_F791_4B48_8A8A_90A9A8BA3CB8_.wvu.PrintArea" localSheetId="14" hidden="1">PHOENIX!$A$1:$M$303</definedName>
    <definedName name="Z_5024D59A_F791_4B48_8A8A_90A9A8BA3CB8_.wvu.PrintArea" localSheetId="6" hidden="1">SWAN!$A$1:$N$186</definedName>
    <definedName name="Z_5024D59A_F791_4B48_8A8A_90A9A8BA3CB8_.wvu.PrintArea" localSheetId="45" hidden="1">TIGER!$A$1:$M$67</definedName>
    <definedName name="Z_5024D59A_F791_4B48_8A8A_90A9A8BA3CB8_.wvu.PrintTitles" localSheetId="2" hidden="1">HOME!$17:$17</definedName>
    <definedName name="Z_5024D59A_F791_4B48_8A8A_90A9A8BA3CB8_.wvu.Rows" localSheetId="3" hidden="1">ALBATROSS!$257:$257</definedName>
    <definedName name="Z_5024D59A_F791_4B48_8A8A_90A9A8BA3CB8_.wvu.Rows" localSheetId="26" hidden="1">AMERICA!#REF!</definedName>
    <definedName name="Z_5024D59A_F791_4B48_8A8A_90A9A8BA3CB8_.wvu.Rows" localSheetId="34" hidden="1">AUSTRALIA!#REF!</definedName>
    <definedName name="Z_5024D59A_F791_4B48_8A8A_90A9A8BA3CB8_.wvu.Rows" localSheetId="9" hidden="1">'BRITANNIA '!$118:$118</definedName>
    <definedName name="Z_5024D59A_F791_4B48_8A8A_90A9A8BA3CB8_.wvu.Rows" localSheetId="39" hidden="1">CARIOCA!#REF!</definedName>
    <definedName name="Z_5024D59A_F791_4B48_8A8A_90A9A8BA3CB8_.wvu.Rows" localSheetId="16" hidden="1">CHINOOK!#REF!,CHINOOK!#REF!</definedName>
    <definedName name="Z_5024D59A_F791_4B48_8A8A_90A9A8BA3CB8_.wvu.Rows" localSheetId="32" hidden="1">CLANGA!#REF!,CLANGA!#REF!</definedName>
    <definedName name="Z_5024D59A_F791_4B48_8A8A_90A9A8BA3CB8_.wvu.Rows" localSheetId="7" hidden="1">CONDOR!$258:$258</definedName>
    <definedName name="Z_5024D59A_F791_4B48_8A8A_90A9A8BA3CB8_.wvu.Rows" localSheetId="52" hidden="1">DAHLIA!#REF!,DAHLIA!#REF!</definedName>
    <definedName name="Z_5024D59A_F791_4B48_8A8A_90A9A8BA3CB8_.wvu.Rows" localSheetId="35" hidden="1">'DAR FEEDER- ORYX'!$12:$18</definedName>
    <definedName name="Z_5024D59A_F791_4B48_8A8A_90A9A8BA3CB8_.wvu.Rows" localSheetId="11" hidden="1">DRAGON!$8:$11</definedName>
    <definedName name="Z_5024D59A_F791_4B48_8A8A_90A9A8BA3CB8_.wvu.Rows" localSheetId="57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'!$141:$141</definedName>
    <definedName name="Z_5024D59A_F791_4B48_8A8A_90A9A8BA3CB8_.wvu.Rows" localSheetId="27" hidden="1">EMPIRE!#REF!</definedName>
    <definedName name="Z_5024D59A_F791_4B48_8A8A_90A9A8BA3CB8_.wvu.Rows" localSheetId="37" hidden="1">INGWE!#REF!</definedName>
    <definedName name="Z_5024D59A_F791_4B48_8A8A_90A9A8BA3CB8_.wvu.Rows" localSheetId="38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LION!$263:$263</definedName>
    <definedName name="Z_5024D59A_F791_4B48_8A8A_90A9A8BA3CB8_.wvu.Rows" localSheetId="17" hidden="1">MAPLE!#REF!,MAPLE!#REF!</definedName>
    <definedName name="Z_5024D59A_F791_4B48_8A8A_90A9A8BA3CB8_.wvu.Rows" localSheetId="22" hidden="1">MUSTANG!#REF!,MUSTANG!#REF!</definedName>
    <definedName name="Z_5024D59A_F791_4B48_8A8A_90A9A8BA3CB8_.wvu.Rows" localSheetId="31" hidden="1">'NEW FALCON'!#REF!,'NEW FALCON'!#REF!</definedName>
    <definedName name="Z_5024D59A_F791_4B48_8A8A_90A9A8BA3CB8_.wvu.Rows" localSheetId="18" hidden="1">ORIENT!#REF!,ORIENT!#REF!</definedName>
    <definedName name="Z_5024D59A_F791_4B48_8A8A_90A9A8BA3CB8_.wvu.Rows" localSheetId="46" hidden="1">PANTHER!#REF!</definedName>
    <definedName name="Z_5024D59A_F791_4B48_8A8A_90A9A8BA3CB8_.wvu.Rows" localSheetId="21" hidden="1">PETRA!#REF!</definedName>
    <definedName name="Z_5024D59A_F791_4B48_8A8A_90A9A8BA3CB8_.wvu.Rows" localSheetId="20" hidden="1">RSEAXL!$12:$18</definedName>
    <definedName name="Z_5024D59A_F791_4B48_8A8A_90A9A8BA3CB8_.wvu.Rows" localSheetId="24" hidden="1">SANTANA!$107:$107</definedName>
    <definedName name="Z_5024D59A_F791_4B48_8A8A_90A9A8BA3CB8_.wvu.Rows" localSheetId="15" hidden="1">'SENTOSA USWC'!#REF!</definedName>
    <definedName name="Z_5024D59A_F791_4B48_8A8A_90A9A8BA3CB8_.wvu.Rows" localSheetId="58" hidden="1">SEQUOIA!$35:$35</definedName>
    <definedName name="Z_5024D59A_F791_4B48_8A8A_90A9A8BA3CB8_.wvu.Rows" localSheetId="33" hidden="1">SHIKRA!#REF!,SHIKRA!#REF!</definedName>
    <definedName name="Z_5024D59A_F791_4B48_8A8A_90A9A8BA3CB8_.wvu.Rows" localSheetId="1" hidden="1">SHOGUN!$375:$375</definedName>
    <definedName name="Z_5024D59A_F791_4B48_8A8A_90A9A8BA3CB8_.wvu.Rows" localSheetId="4" hidden="1">SILK!$365:$365</definedName>
    <definedName name="Z_5024D59A_F791_4B48_8A8A_90A9A8BA3CB8_.wvu.Rows" localSheetId="6" hidden="1">SWAN!$207:$207</definedName>
    <definedName name="Z_5024D59A_F791_4B48_8A8A_90A9A8BA3CB8_.wvu.Rows" localSheetId="45" hidden="1">TIGER!#REF!</definedName>
    <definedName name="Z_504C3D14_6151_4DF1_B639_43B79371AD76_.wvu.FilterData" localSheetId="2" hidden="1">HOME!$A$17:$K$17</definedName>
    <definedName name="Z_5086B3A7_CC6D_47E0_B947_5123DEEC1DB9_.wvu.FilterData" localSheetId="2" hidden="1">HOME!$A$17:$K$17</definedName>
    <definedName name="Z_5087433B_5F98_4D0B_9A47_6B55443BE7A7_.wvu.FilterData" localSheetId="2" hidden="1">HOME!$A$17:$K$17</definedName>
    <definedName name="Z_50CDA8CB_3985_4A00_91BE_49D11801A193_.wvu.FilterData" localSheetId="2" hidden="1">HOME!$A$17:$K$17</definedName>
    <definedName name="Z_50F2D2C4_FE7B_46F9_A453_0AAE36939B88_.wvu.FilterData" localSheetId="2" hidden="1">HOME!$A$17:$K$17</definedName>
    <definedName name="Z_51077EBD_D239_4D04_A4E2_74B1FF163118_.wvu.FilterData" localSheetId="2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2" hidden="1">HOME!$A$17:$K$17</definedName>
    <definedName name="Z_5296C7B2_2878_45D3_937C_F4DE653D868C_.wvu.FilterData" localSheetId="2" hidden="1">HOME!$A$17:$K$17</definedName>
    <definedName name="Z_52D45548_F893_43B9_A2B8_7A9AA899578B_.wvu.FilterData" localSheetId="2" hidden="1">HOME!$A$17:$K$17</definedName>
    <definedName name="Z_53B0660F_08DC_4F80_88C6_B665695D4907_.wvu.FilterData" localSheetId="2" hidden="1">HOME!$A$17:$K$17</definedName>
    <definedName name="Z_543795BF_A074_424B_A1F5_8848296B6808_.wvu.FilterData" localSheetId="2" hidden="1">HOME!$A$17:$K$17</definedName>
    <definedName name="Z_54AA71D2_8298_4F9E_A8F6_C28793570F91_.wvu.FilterData" localSheetId="2" hidden="1">HOME!$A$17:$K$17</definedName>
    <definedName name="Z_54AEDFA0_5187_4AD9_B2B4_4DC02491822B_.wvu.FilterData" localSheetId="2" hidden="1">HOME!$A$17:$K$17</definedName>
    <definedName name="Z_54B720EF_4108_4AC5_8E46_61AC5A226F6F_.wvu.FilterData" localSheetId="2" hidden="1">HOME!$A$17:$K$17</definedName>
    <definedName name="Z_550A20D9_9B3A_4668_9962_91EB85B56BFE_.wvu.FilterData" localSheetId="2" hidden="1">HOME!$A$17:$K$17</definedName>
    <definedName name="Z_550E78CC_9190_4654_95F1_613C174397F7_.wvu.FilterData" localSheetId="2" hidden="1">HOME!$A$17:$K$17</definedName>
    <definedName name="Z_55198DD3_B504_4DE0_B750_A63082433930_.wvu.FilterData" localSheetId="34" hidden="1">AUSTRALIA!$C$2</definedName>
    <definedName name="Z_55198DD3_B504_4DE0_B750_A63082433930_.wvu.FilterData" localSheetId="2" hidden="1">HOME!$A$17:$K$17</definedName>
    <definedName name="Z_55198DD3_B504_4DE0_B750_A63082433930_.wvu.FilterData" localSheetId="10" hidden="1">JAGUAR!$B$13:$F$16</definedName>
    <definedName name="Z_5541044F_CABD_4313_856A_4B9FEEF59BF4_.wvu.FilterData" localSheetId="2" hidden="1">HOME!$A$17:$J$17</definedName>
    <definedName name="Z_555E5059_243C_401D_AB28_EC24529BDD53_.wvu.FilterData" localSheetId="2" hidden="1">HOME!$A$17:$K$17</definedName>
    <definedName name="Z_55F99D52_321B_43AB_870D_701D22BE74E4_.wvu.FilterData" localSheetId="2" hidden="1">HOME!$A$17:$K$17</definedName>
    <definedName name="Z_569FA7E5_AE4E_4EAE_BE91_5B249A679D6C_.wvu.FilterData" localSheetId="2" hidden="1">HOME!$A$17:$K$17</definedName>
    <definedName name="Z_575DBE0B_C520_4427_B0BC_0CEAEBADAEFD_.wvu.FilterData" localSheetId="2" hidden="1">HOME!$A$17:$K$17</definedName>
    <definedName name="Z_57A39A23_67A2_401C_BDC8_C850232B4E31_.wvu.FilterData" localSheetId="2" hidden="1">HOME!$A$17:$K$17</definedName>
    <definedName name="Z_58027D85_134F_43B5_9A49_0C20537F5C27_.wvu.PrintArea" localSheetId="36" hidden="1">'AFRICA EXPRESS'!$A$1:$M$118</definedName>
    <definedName name="Z_58027D85_134F_43B5_9A49_0C20537F5C27_.wvu.PrintArea" localSheetId="26" hidden="1">AMERICA!$A$1:$M$90</definedName>
    <definedName name="Z_58027D85_134F_43B5_9A49_0C20537F5C27_.wvu.PrintArea" localSheetId="34" hidden="1">AUSTRALIA!$A$1:$H$98</definedName>
    <definedName name="Z_58027D85_134F_43B5_9A49_0C20537F5C27_.wvu.PrintArea" localSheetId="27" hidden="1">EMPIRE!$B$1:$M$217</definedName>
    <definedName name="Z_58027D85_134F_43B5_9A49_0C20537F5C27_.wvu.PrintArea" localSheetId="56" hidden="1">'PEARL RIVER'!$A$1:$M$42</definedName>
    <definedName name="Z_58027D85_134F_43B5_9A49_0C20537F5C27_.wvu.PrintArea" localSheetId="14" hidden="1">PHOENIX!$A$1:$M$303</definedName>
    <definedName name="Z_58027D85_134F_43B5_9A49_0C20537F5C27_.wvu.PrintArea" localSheetId="6" hidden="1">SWAN!$A$1:$N$186</definedName>
    <definedName name="Z_58027D85_134F_43B5_9A49_0C20537F5C27_.wvu.Rows" localSheetId="3" hidden="1">ALBATROSS!$257:$257</definedName>
    <definedName name="Z_58027D85_134F_43B5_9A49_0C20537F5C27_.wvu.Rows" localSheetId="16" hidden="1">CHINOOK!#REF!</definedName>
    <definedName name="Z_58027D85_134F_43B5_9A49_0C20537F5C27_.wvu.Rows" localSheetId="52" hidden="1">DAHLIA!#REF!</definedName>
    <definedName name="Z_58027D85_134F_43B5_9A49_0C20537F5C27_.wvu.Rows" localSheetId="57" hidden="1">EAGLE!$53:$53</definedName>
    <definedName name="Z_58027D85_134F_43B5_9A49_0C20537F5C27_.wvu.Rows" localSheetId="28" hidden="1">'EMERALD '!$141:$141</definedName>
    <definedName name="Z_58027D85_134F_43B5_9A49_0C20537F5C27_.wvu.Rows" localSheetId="10" hidden="1">JAGUAR!$159:$159</definedName>
    <definedName name="Z_58027D85_134F_43B5_9A49_0C20537F5C27_.wvu.Rows" localSheetId="5" hidden="1">LION!$263:$263</definedName>
    <definedName name="Z_58027D85_134F_43B5_9A49_0C20537F5C27_.wvu.Rows" localSheetId="17" hidden="1">MAPLE!#REF!</definedName>
    <definedName name="Z_58027D85_134F_43B5_9A49_0C20537F5C27_.wvu.Rows" localSheetId="22" hidden="1">MUSTANG!#REF!</definedName>
    <definedName name="Z_58027D85_134F_43B5_9A49_0C20537F5C27_.wvu.Rows" localSheetId="18" hidden="1">ORIENT!$57:$57</definedName>
    <definedName name="Z_58027D85_134F_43B5_9A49_0C20537F5C27_.wvu.Rows" localSheetId="24" hidden="1">SANTANA!$107:$107</definedName>
    <definedName name="Z_58027D85_134F_43B5_9A49_0C20537F5C27_.wvu.Rows" localSheetId="58" hidden="1">SEQUOIA!$35:$35</definedName>
    <definedName name="Z_58027D85_134F_43B5_9A49_0C20537F5C27_.wvu.Rows" localSheetId="1" hidden="1">SHOGUN!$375:$375</definedName>
    <definedName name="Z_58027D85_134F_43B5_9A49_0C20537F5C27_.wvu.Rows" localSheetId="4" hidden="1">SILK!$365:$365</definedName>
    <definedName name="Z_58027D85_134F_43B5_9A49_0C20537F5C27_.wvu.Rows" localSheetId="6" hidden="1">SWAN!$207:$207</definedName>
    <definedName name="Z_58AA830E_CBF5_47CE_A337_09F5D4A2FCA0_.wvu.FilterData" localSheetId="2" hidden="1">HOME!$A$17:$K$17</definedName>
    <definedName name="Z_5915F4F5_7351_455F_A830_50519677405E_.wvu.FilterData" localSheetId="2" hidden="1">HOME!$A$17:$K$17</definedName>
    <definedName name="Z_5919804F_1233_4A45_A7E8_987902A61A67_.wvu.FilterData" localSheetId="2" hidden="1">HOME!$A$17:$K$17</definedName>
    <definedName name="Z_5A0376F1_2A1A_4351_80DF_02567A29DC25_.wvu.FilterData" localSheetId="2" hidden="1">HOME!$A$17:$K$17</definedName>
    <definedName name="Z_5A25D12E_DDB4_4005_8F24_CC455B776801_.wvu.FilterData" localSheetId="2" hidden="1">HOME!$A$17:$K$17</definedName>
    <definedName name="Z_5BC523E4_87C9_4AE3_9596_5CBAB11D0435_.wvu.FilterData" localSheetId="2" hidden="1">HOME!$A$17:$K$17</definedName>
    <definedName name="Z_5BD46FE8_0759_479B_A54C_8C832B5F0ED4_.wvu.FilterData" localSheetId="10" hidden="1">JAGUAR!$B$13:$F$16</definedName>
    <definedName name="Z_5C0068E7_289F_4C2F_973F_CFA0C2F36B12_.wvu.FilterData" localSheetId="2" hidden="1">HOME!$A$17:$K$17</definedName>
    <definedName name="Z_5C5AAFB9_A525_4590_B5EB_4214E586A801_.wvu.FilterData" localSheetId="2" hidden="1">HOME!$A$17:$K$17</definedName>
    <definedName name="Z_5C73D835_0BB1_4DC5_8FDB_BAAFB712A31E_.wvu.FilterData" localSheetId="2" hidden="1">HOME!$A$17:$K$17</definedName>
    <definedName name="Z_5CAA0B1D_539C_44AF_96BE_F0E76A0FC000_.wvu.FilterData" localSheetId="2" hidden="1">HOME!$A$17:$K$17</definedName>
    <definedName name="Z_5CBB5330_569E_4340_9CE3_033014C8497C_.wvu.FilterData" localSheetId="2" hidden="1">HOME!$A$17:$K$17</definedName>
    <definedName name="Z_5CD48025_0DEC_437F_BE90_B7205BC51BF0_.wvu.FilterData" localSheetId="2" hidden="1">HOME!$A$17:$K$17</definedName>
    <definedName name="Z_5D888896_2F95_421B_B224_A9AC655A972E_.wvu.FilterData" localSheetId="2" hidden="1">HOME!$A$17:$K$17</definedName>
    <definedName name="Z_5DC7F0D8_B1E5_4790_A8F7_72F1A01F7CB2_.wvu.FilterData" localSheetId="2" hidden="1">HOME!$A$17:$K$17</definedName>
    <definedName name="Z_5DCC056F_95EF_4B48_9226_989BA633639D_.wvu.FilterData" localSheetId="2" hidden="1">HOME!$A$17:$K$17</definedName>
    <definedName name="Z_5E682521_B6BD_4F37_A8B8_97D25FC9B952_.wvu.FilterData" localSheetId="2" hidden="1">HOME!$A$17:$K$17</definedName>
    <definedName name="Z_5EBCDAA0_5448_4EC9_AAC8_2143DB6AAB9B_.wvu.FilterData" localSheetId="2" hidden="1">HOME!$A$17:$K$17</definedName>
    <definedName name="Z_5EBF4C3F_F787_47D2_8DF3_C5481F9AF8F8_.wvu.FilterData" localSheetId="2" hidden="1">HOME!$A$17:$K$17</definedName>
    <definedName name="Z_5F0B64FD_685C_4C0C_BC4E_C20CD6182331_.wvu.FilterData" localSheetId="2" hidden="1">HOME!$A$17:$K$17</definedName>
    <definedName name="Z_6030BEAE_9911_4766_B807_B5BB98C1617D_.wvu.FilterData" localSheetId="2" hidden="1">HOME!$A$17:$K$17</definedName>
    <definedName name="Z_6039AB9E_8D4A_4AD0_A94D_7C1CC912E410_.wvu.FilterData" localSheetId="2" hidden="1">HOME!$A$17:$K$17</definedName>
    <definedName name="Z_604F0E5C_E765_4456_8E61_FC66FE97949C_.wvu.FilterData" localSheetId="2" hidden="1">HOME!$A$17:$K$17</definedName>
    <definedName name="Z_6148C67F_18EF_4771_8810_1DFCBCF06C71_.wvu.FilterData" localSheetId="2" hidden="1">HOME!$A$17:$K$17</definedName>
    <definedName name="Z_62CC2042_035F_4CBF_87F1_8C39A8758FB2_.wvu.FilterData" localSheetId="2" hidden="1">HOME!$A$17:$K$17</definedName>
    <definedName name="Z_62D50DF6_CF2F_4306_8D20_716E853615D9_.wvu.FilterData" localSheetId="2" hidden="1">HOME!$A$17:$K$17</definedName>
    <definedName name="Z_635E55BA_47EE_4D8C_999F_690A6401302E_.wvu.FilterData" localSheetId="2" hidden="1">HOME!$A$17:$K$17</definedName>
    <definedName name="Z_6498EF57_D528_4E88_B75E_E36A80E6041F_.wvu.FilterData" localSheetId="2" hidden="1">HOME!$A$17:$K$17</definedName>
    <definedName name="Z_6498EF57_D528_4E88_B75E_E36A80E6041F_.wvu.PrintArea" localSheetId="36" hidden="1">'AFRICA EXPRESS'!$A$1:$M$118</definedName>
    <definedName name="Z_6498EF57_D528_4E88_B75E_E36A80E6041F_.wvu.PrintArea" localSheetId="26" hidden="1">AMERICA!$A$1:$M$90</definedName>
    <definedName name="Z_6498EF57_D528_4E88_B75E_E36A80E6041F_.wvu.PrintArea" localSheetId="34" hidden="1">AUSTRALIA!$A$1:$H$98</definedName>
    <definedName name="Z_6498EF57_D528_4E88_B75E_E36A80E6041F_.wvu.PrintArea" localSheetId="27" hidden="1">EMPIRE!$B$1:$M$217</definedName>
    <definedName name="Z_6498EF57_D528_4E88_B75E_E36A80E6041F_.wvu.PrintArea" localSheetId="2" hidden="1">HOME!$A$1:$K$505</definedName>
    <definedName name="Z_6498EF57_D528_4E88_B75E_E36A80E6041F_.wvu.PrintArea" localSheetId="56" hidden="1">'PEARL RIVER'!$A$1:$M$42</definedName>
    <definedName name="Z_6498EF57_D528_4E88_B75E_E36A80E6041F_.wvu.PrintArea" localSheetId="14" hidden="1">PHOENIX!$A$1:$M$303</definedName>
    <definedName name="Z_6498EF57_D528_4E88_B75E_E36A80E6041F_.wvu.PrintArea" localSheetId="6" hidden="1">SWAN!$A$1:$N$186</definedName>
    <definedName name="Z_6498EF57_D528_4E88_B75E_E36A80E6041F_.wvu.Rows" localSheetId="3" hidden="1">ALBATROSS!$257:$257</definedName>
    <definedName name="Z_6498EF57_D528_4E88_B75E_E36A80E6041F_.wvu.Rows" localSheetId="16" hidden="1">CHINOOK!#REF!</definedName>
    <definedName name="Z_6498EF57_D528_4E88_B75E_E36A80E6041F_.wvu.Rows" localSheetId="32" hidden="1">CLANGA!#REF!</definedName>
    <definedName name="Z_6498EF57_D528_4E88_B75E_E36A80E6041F_.wvu.Rows" localSheetId="52" hidden="1">DAHLIA!#REF!</definedName>
    <definedName name="Z_6498EF57_D528_4E88_B75E_E36A80E6041F_.wvu.Rows" localSheetId="57" hidden="1">EAGLE!$53:$53</definedName>
    <definedName name="Z_6498EF57_D528_4E88_B75E_E36A80E6041F_.wvu.Rows" localSheetId="28" hidden="1">'EMERALD '!$141:$141</definedName>
    <definedName name="Z_6498EF57_D528_4E88_B75E_E36A80E6041F_.wvu.Rows" localSheetId="10" hidden="1">JAGUAR!$159:$159</definedName>
    <definedName name="Z_6498EF57_D528_4E88_B75E_E36A80E6041F_.wvu.Rows" localSheetId="5" hidden="1">LION!$263:$263</definedName>
    <definedName name="Z_6498EF57_D528_4E88_B75E_E36A80E6041F_.wvu.Rows" localSheetId="17" hidden="1">MAPLE!#REF!</definedName>
    <definedName name="Z_6498EF57_D528_4E88_B75E_E36A80E6041F_.wvu.Rows" localSheetId="22" hidden="1">MUSTANG!#REF!</definedName>
    <definedName name="Z_6498EF57_D528_4E88_B75E_E36A80E6041F_.wvu.Rows" localSheetId="31" hidden="1">'NEW FALCON'!#REF!</definedName>
    <definedName name="Z_6498EF57_D528_4E88_B75E_E36A80E6041F_.wvu.Rows" localSheetId="18" hidden="1">ORIENT!$57:$57</definedName>
    <definedName name="Z_6498EF57_D528_4E88_B75E_E36A80E6041F_.wvu.Rows" localSheetId="24" hidden="1">SANTANA!$107:$107</definedName>
    <definedName name="Z_6498EF57_D528_4E88_B75E_E36A80E6041F_.wvu.Rows" localSheetId="15" hidden="1">'SENTOSA USWC'!#REF!</definedName>
    <definedName name="Z_6498EF57_D528_4E88_B75E_E36A80E6041F_.wvu.Rows" localSheetId="58" hidden="1">SEQUOIA!$35:$35</definedName>
    <definedName name="Z_6498EF57_D528_4E88_B75E_E36A80E6041F_.wvu.Rows" localSheetId="33" hidden="1">SHIKRA!#REF!</definedName>
    <definedName name="Z_6498EF57_D528_4E88_B75E_E36A80E6041F_.wvu.Rows" localSheetId="1" hidden="1">SHOGUN!$375:$375</definedName>
    <definedName name="Z_6498EF57_D528_4E88_B75E_E36A80E6041F_.wvu.Rows" localSheetId="4" hidden="1">SILK!$365:$365</definedName>
    <definedName name="Z_6498EF57_D528_4E88_B75E_E36A80E6041F_.wvu.Rows" localSheetId="6" hidden="1">SWAN!$207:$207</definedName>
    <definedName name="Z_649F73BE_1224_4628_AD22_350254143830_.wvu.FilterData" localSheetId="10" hidden="1">JAGUAR!$B$13:$F$16</definedName>
    <definedName name="Z_64A74284_BE31_4109_BBA0_97691B6FE29D_.wvu.FilterData" localSheetId="2" hidden="1">HOME!$A$17:$K$17</definedName>
    <definedName name="Z_65233934_1C78_47C7_811B_B8D80E6DDC26_.wvu.FilterData" localSheetId="2" hidden="1">HOME!$A$17:$K$17</definedName>
    <definedName name="Z_66023839_ED93_4640_AFCC_90550387C61F_.wvu.FilterData" localSheetId="2" hidden="1">HOME!$A$17:$K$17</definedName>
    <definedName name="Z_6621FB12_11D4_4B86_9D18_F7D4574A3126_.wvu.FilterData" localSheetId="2" hidden="1">HOME!$A$17:$K$17</definedName>
    <definedName name="Z_6621FB12_11D4_4B86_9D18_F7D4574A3126_.wvu.FilterData" localSheetId="10" hidden="1">JAGUAR!$B$13:$F$16</definedName>
    <definedName name="Z_67068B00_FC35_41E8_A960_C901F514BE95_.wvu.FilterData" localSheetId="2" hidden="1">HOME!$A$17:$K$17</definedName>
    <definedName name="Z_673032C2_CD89_457A_A856_716AC880EC10_.wvu.FilterData" localSheetId="2" hidden="1">HOME!$A$17:$K$17</definedName>
    <definedName name="Z_6771ABF8_59E7_4E17_B910_9B0EF5F20B37_.wvu.FilterData" localSheetId="2" hidden="1">HOME!$A$17:$K$17</definedName>
    <definedName name="Z_6799485E_B237_4AB8_91FF_FF09380529A6_.wvu.FilterData" localSheetId="2" hidden="1">HOME!$A$17:$K$17</definedName>
    <definedName name="Z_67C54663_F602_4115_9928_307B26BA6B41_.wvu.FilterData" localSheetId="2" hidden="1">HOME!$A$17:$K$17</definedName>
    <definedName name="Z_6820053D_54E8_459B_A69A_BC72BDA4EF40_.wvu.FilterData" localSheetId="2" hidden="1">HOME!$A$17:$K$17</definedName>
    <definedName name="Z_68850C4A_98EC_46D9_9DDD_1E363D6382ED_.wvu.FilterData" localSheetId="2" hidden="1">HOME!$A$17:$K$17</definedName>
    <definedName name="Z_69076AB6_2982_4713_9B58_343EF7CDD203_.wvu.FilterData" localSheetId="2" hidden="1">HOME!$A$17:$K$17</definedName>
    <definedName name="Z_690AAC28_4568_4C20_A4BC_A7C4AA5099D1_.wvu.FilterData" localSheetId="2" hidden="1">HOME!$A$17:$K$17</definedName>
    <definedName name="Z_6936FB81_5A47_4CBD_8478_7F0491C14313_.wvu.FilterData" localSheetId="10" hidden="1">JAGUAR!$B$13:$F$16</definedName>
    <definedName name="Z_696AA035_D75B_40EA_B23D_E712DFC0BB75_.wvu.FilterData" localSheetId="18" hidden="1">ORIENT!#REF!</definedName>
    <definedName name="Z_69BE2C8F_8115_45C0_9886_A935E9AA105C_.wvu.FilterData" localSheetId="2" hidden="1">HOME!$A$17:$K$17</definedName>
    <definedName name="Z_69EC150C_DD83_4C68_B054_9ECCA8BAEF1D_.wvu.FilterData" localSheetId="2" hidden="1">HOME!$A$17:$K$17</definedName>
    <definedName name="Z_6A2F471B_8B91_482D_A653_F9840E4D912F_.wvu.FilterData" localSheetId="2" hidden="1">HOME!$A$17:$K$17</definedName>
    <definedName name="Z_6AE1206E_D17C_44E9_97B1_9219AA248A68_.wvu.FilterData" localSheetId="2" hidden="1">HOME!$A$17:$K$17</definedName>
    <definedName name="Z_6B2417C3_058B_4357_8B71_A7F4BB4A670F_.wvu.FilterData" localSheetId="2" hidden="1">HOME!$A$17:$K$17</definedName>
    <definedName name="Z_6BCE2B73_09EF_43E3_AEDE_0C9B55E6EABF_.wvu.FilterData" localSheetId="2" hidden="1">HOME!$A$17:$K$17</definedName>
    <definedName name="Z_6BF03CF9_13E8_42FA_8561_6896C2F5B85D_.wvu.FilterData" localSheetId="2" hidden="1">HOME!$A$17:$K$17</definedName>
    <definedName name="Z_6C0834BF_904C_4663_B1CF_25D24B8219BD_.wvu.FilterData" localSheetId="2" hidden="1">HOME!$A$17:$K$17</definedName>
    <definedName name="Z_6C1AFB93_A67F_4DD0_97DE_D949AB877AE7_.wvu.FilterData" localSheetId="2" hidden="1">HOME!$A$17:$K$17</definedName>
    <definedName name="Z_6C3C10FF_E4F3_4F6E_AFBC_E92503ED8217_.wvu.FilterData" localSheetId="2" hidden="1">HOME!$A$17:$K$17</definedName>
    <definedName name="Z_6C56EF41_B9C3_4C4D_A953_EA54F3BB5DA6_.wvu.FilterData" localSheetId="2" hidden="1">HOME!$A$17:$K$17</definedName>
    <definedName name="Z_6C942B30_5AC0_4929_B757_73091CDC36D5_.wvu.FilterData" localSheetId="2" hidden="1">HOME!$A$17:$K$17</definedName>
    <definedName name="Z_6C975C9F_82FB_4400_BB3C_3088474B1448_.wvu.FilterData" localSheetId="2" hidden="1">HOME!$A$17:$K$17</definedName>
    <definedName name="Z_6CD82998_9B8C_401E_BAC8_6CF6B7EDD399_.wvu.FilterData" localSheetId="2" hidden="1">HOME!$A$17:$K$17</definedName>
    <definedName name="Z_6CE4CD8B_D594_4672_8B40_CA1B9428ADF4_.wvu.FilterData" localSheetId="2" hidden="1">HOME!$A$17:$K$17</definedName>
    <definedName name="Z_6CFBF697_0437_4FD6_B316_F0AC6336B98E_.wvu.FilterData" localSheetId="2" hidden="1">HOME!$A$17:$K$17</definedName>
    <definedName name="Z_6D5C14FA_34B8_4BE0_9049_162EE0E7CAB4_.wvu.FilterData" localSheetId="2" hidden="1">HOME!$A$17:$K$17</definedName>
    <definedName name="Z_6D941CA9_4C79_44E9_BF2E_015613CDB9A6_.wvu.FilterData" localSheetId="2" hidden="1">HOME!$A$17:$K$17</definedName>
    <definedName name="Z_6D9F3BF4_FCA3_4D24_8CDC_172AB8140EEB_.wvu.FilterData" localSheetId="2" hidden="1">HOME!$A$17:$K$17</definedName>
    <definedName name="Z_6DAF0739_8A07_46D2_8D25_4136247A5B2F_.wvu.FilterData" localSheetId="2" hidden="1">HOME!$A$17:$K$17</definedName>
    <definedName name="Z_6DCADBA4_8731_4A91_B3A6_150B3FBC7E4F_.wvu.FilterData" localSheetId="2" hidden="1">HOME!$A$17:$K$17</definedName>
    <definedName name="Z_6FE15A5F_BF84_463E_9812_FB19E93F650C_.wvu.FilterData" localSheetId="2" hidden="1">HOME!$A$17:$K$17</definedName>
    <definedName name="Z_700E3392_62BA_47A8_8ADE_FA1DDC58F612_.wvu.FilterData" localSheetId="2" hidden="1">HOME!$A$17:$K$17</definedName>
    <definedName name="Z_7151040B_4669_4DC9_AD23_A61E7EB155D4_.wvu.FilterData" localSheetId="2" hidden="1">HOME!$A$17:$K$17</definedName>
    <definedName name="Z_71CBD495_BB15_4FBC_8FE1_A418A24209FE_.wvu.FilterData" localSheetId="2" hidden="1">HOME!$A$17:$K$17</definedName>
    <definedName name="Z_71E3518B_2C0A_4FF5_AD8E_5BFE8F435F55_.wvu.FilterData" localSheetId="2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2" hidden="1">HOME!$A$17:$K$17</definedName>
    <definedName name="Z_72EF5D6A_1BC5_4801_A315_D8A74DD988A1_.wvu.FilterData" localSheetId="2" hidden="1">HOME!$A$17:$K$17</definedName>
    <definedName name="Z_7306B786_C256_450B_8D48_76AE8407AC09_.wvu.FilterData" localSheetId="10" hidden="1">JAGUAR!$B$13:$F$16</definedName>
    <definedName name="Z_739F9C7E_FB6B_406A_8674_27C633BE0FBD_.wvu.FilterData" localSheetId="2" hidden="1">HOME!$A$17:$K$17</definedName>
    <definedName name="Z_73A4287E_B8E9_4CBF_9078_FF5A51CBBCB5_.wvu.FilterData" localSheetId="10" hidden="1">JAGUAR!$B$13:$F$16</definedName>
    <definedName name="Z_73AB0E95_78FB_45DF_ABF9_BE879A318CA5_.wvu.FilterData" localSheetId="2" hidden="1">HOME!$A$17:$K$17</definedName>
    <definedName name="Z_744C738F_C278_494D_8057_B3BD80385BB0_.wvu.FilterData" localSheetId="2" hidden="1">HOME!$A$17:$K$17</definedName>
    <definedName name="Z_744C738F_C278_494D_8057_B3BD80385BB0_.wvu.FilterData" localSheetId="10" hidden="1">JAGUAR!$B$13:$F$16</definedName>
    <definedName name="Z_747CDF22_2961_48B5_8A93_8319637BE6F9_.wvu.FilterData" localSheetId="2" hidden="1">HOME!$A$17:$K$17</definedName>
    <definedName name="Z_755A8122_95CC_4C9E_B35F_DC0B89640C3B_.wvu.FilterData" localSheetId="10" hidden="1">JAGUAR!$B$13:$F$16</definedName>
    <definedName name="Z_75DE34DD_AFD9_42B7_893C_C55CBCD9A20E_.wvu.FilterData" localSheetId="2" hidden="1">HOME!$A$17:$K$17</definedName>
    <definedName name="Z_75DEDCC7_DBBB_4708_AC30_46DBF2C358A0_.wvu.FilterData" localSheetId="2" hidden="1">HOME!$A$17:$K$17</definedName>
    <definedName name="Z_769DB8F7_73F9_452C_B937_63F1EE312BBE_.wvu.FilterData" localSheetId="2" hidden="1">HOME!$A$17:$K$17</definedName>
    <definedName name="Z_770E0F57_3699_4109_9DA9_EA151A406EC9_.wvu.FilterData" localSheetId="10" hidden="1">JAGUAR!$B$13:$F$16</definedName>
    <definedName name="Z_77C8BA4F_5E18_41FE_A044_B9B8DED5B4BC_.wvu.FilterData" localSheetId="2" hidden="1">HOME!$A$17:$K$17</definedName>
    <definedName name="Z_7825F08A_CEE0_423A_85C6_779F4CAF2C26_.wvu.FilterData" localSheetId="10" hidden="1">JAGUAR!$B$13:$F$16</definedName>
    <definedName name="Z_795F639C_9143_4B05_8F8A_B97C1D00DFA7_.wvu.FilterData" localSheetId="2" hidden="1">HOME!$A$17:$K$17</definedName>
    <definedName name="Z_79E2F21D_785C_4B59_9A9F_F29D3DBB0832_.wvu.FilterData" localSheetId="2" hidden="1">HOME!$A$17:$K$17</definedName>
    <definedName name="Z_7A237E24_EB5C_4A33_B5C8_70AA671FA1E6_.wvu.FilterData" localSheetId="2" hidden="1">HOME!$A$17:$K$17</definedName>
    <definedName name="Z_7A486916_F951_4B28_AB44_422C6850492D_.wvu.FilterData" localSheetId="2" hidden="1">HOME!$A$17:$K$17</definedName>
    <definedName name="Z_7A6E32F5_FF9F_4AB4_8DAC_B32A3F0EEC67_.wvu.FilterData" localSheetId="2" hidden="1">HOME!$A$17:$K$17</definedName>
    <definedName name="Z_7AB32D03_DF21_4BB9_B2B8_9F8548D1FDF0_.wvu.FilterData" localSheetId="2" hidden="1">HOME!$A$17:$K$17</definedName>
    <definedName name="Z_7ACEF1EF_9383_4044_A31E_A5EA10320D28_.wvu.FilterData" localSheetId="2" hidden="1">HOME!$A$17:$K$17</definedName>
    <definedName name="Z_7BACCBA3_912F_4580_8D81_288A3A7812CD_.wvu.FilterData" localSheetId="34" hidden="1">AUSTRALIA!$A$5:$J$6</definedName>
    <definedName name="Z_7BB3C54B_75C1_4A64_8820_A28F28DB8FF5_.wvu.FilterData" localSheetId="2" hidden="1">HOME!$A$17:$K$17</definedName>
    <definedName name="Z_7BB6E246_4E44_4C1B_A7FB_EE15C0867519_.wvu.PrintArea" localSheetId="36" hidden="1">'AFRICA EXPRESS'!$A$1:$M$118</definedName>
    <definedName name="Z_7BB6E246_4E44_4C1B_A7FB_EE15C0867519_.wvu.PrintArea" localSheetId="26" hidden="1">AMERICA!$A$1:$M$90</definedName>
    <definedName name="Z_7BB6E246_4E44_4C1B_A7FB_EE15C0867519_.wvu.PrintArea" localSheetId="34" hidden="1">AUSTRALIA!$A$1:$H$98</definedName>
    <definedName name="Z_7BB6E246_4E44_4C1B_A7FB_EE15C0867519_.wvu.PrintArea" localSheetId="27" hidden="1">EMPIRE!$B$1:$M$217</definedName>
    <definedName name="Z_7BB6E246_4E44_4C1B_A7FB_EE15C0867519_.wvu.PrintArea" localSheetId="56" hidden="1">'PEARL RIVER'!$A$1:$M$42</definedName>
    <definedName name="Z_7BB6E246_4E44_4C1B_A7FB_EE15C0867519_.wvu.PrintArea" localSheetId="14" hidden="1">PHOENIX!$A$1:$M$303</definedName>
    <definedName name="Z_7BB6E246_4E44_4C1B_A7FB_EE15C0867519_.wvu.PrintArea" localSheetId="6" hidden="1">SWAN!$A$1:$N$186</definedName>
    <definedName name="Z_7BB6E246_4E44_4C1B_A7FB_EE15C0867519_.wvu.Rows" localSheetId="3" hidden="1">ALBATROSS!$257:$257</definedName>
    <definedName name="Z_7BB6E246_4E44_4C1B_A7FB_EE15C0867519_.wvu.Rows" localSheetId="16" hidden="1">CHINOOK!#REF!</definedName>
    <definedName name="Z_7BB6E246_4E44_4C1B_A7FB_EE15C0867519_.wvu.Rows" localSheetId="52" hidden="1">DAHLIA!#REF!</definedName>
    <definedName name="Z_7BB6E246_4E44_4C1B_A7FB_EE15C0867519_.wvu.Rows" localSheetId="57" hidden="1">EAGLE!$53:$53</definedName>
    <definedName name="Z_7BB6E246_4E44_4C1B_A7FB_EE15C0867519_.wvu.Rows" localSheetId="28" hidden="1">'EMERALD '!$141:$141</definedName>
    <definedName name="Z_7BB6E246_4E44_4C1B_A7FB_EE15C0867519_.wvu.Rows" localSheetId="10" hidden="1">JAGUAR!$159:$159</definedName>
    <definedName name="Z_7BB6E246_4E44_4C1B_A7FB_EE15C0867519_.wvu.Rows" localSheetId="5" hidden="1">LION!$263:$263</definedName>
    <definedName name="Z_7BB6E246_4E44_4C1B_A7FB_EE15C0867519_.wvu.Rows" localSheetId="17" hidden="1">MAPLE!#REF!</definedName>
    <definedName name="Z_7BB6E246_4E44_4C1B_A7FB_EE15C0867519_.wvu.Rows" localSheetId="22" hidden="1">MUSTANG!#REF!</definedName>
    <definedName name="Z_7BB6E246_4E44_4C1B_A7FB_EE15C0867519_.wvu.Rows" localSheetId="18" hidden="1">ORIENT!$57:$57</definedName>
    <definedName name="Z_7BB6E246_4E44_4C1B_A7FB_EE15C0867519_.wvu.Rows" localSheetId="24" hidden="1">SANTANA!$107:$107</definedName>
    <definedName name="Z_7BB6E246_4E44_4C1B_A7FB_EE15C0867519_.wvu.Rows" localSheetId="58" hidden="1">SEQUOIA!$35:$35</definedName>
    <definedName name="Z_7BB6E246_4E44_4C1B_A7FB_EE15C0867519_.wvu.Rows" localSheetId="1" hidden="1">SHOGUN!$375:$375</definedName>
    <definedName name="Z_7BB6E246_4E44_4C1B_A7FB_EE15C0867519_.wvu.Rows" localSheetId="4" hidden="1">SILK!$365:$365</definedName>
    <definedName name="Z_7BB6E246_4E44_4C1B_A7FB_EE15C0867519_.wvu.Rows" localSheetId="6" hidden="1">SWAN!$207:$207</definedName>
    <definedName name="Z_7BEE7B8D_5741_4333_9D10_02E5639E5FBD_.wvu.FilterData" localSheetId="2" hidden="1">HOME!$A$17:$K$17</definedName>
    <definedName name="Z_7C40A2BF_4AB5_41E2_AD0F_B23F26F11396_.wvu.FilterData" localSheetId="2" hidden="1">HOME!$A$17:$K$17</definedName>
    <definedName name="Z_7CC26BF7_CBB2_441C_9A7F_D51FDA8EA091_.wvu.FilterData" localSheetId="2" hidden="1">HOME!$A$17:$K$17</definedName>
    <definedName name="Z_7CD8AA5C_E0AA_4C61_90FE_879BEFFE578E_.wvu.FilterData" localSheetId="10" hidden="1">JAGUAR!$B$13:$F$16</definedName>
    <definedName name="Z_7D310958_7069_42D3_941E_1675B29A52C1_.wvu.FilterData" localSheetId="2" hidden="1">HOME!$A$17:$K$17</definedName>
    <definedName name="Z_7D6D5E1C_A9FA_49E5_A91D_397AF6273341_.wvu.FilterData" localSheetId="2" hidden="1">HOME!$A$17:$K$17</definedName>
    <definedName name="Z_7EBCBC16_781A_408F_A2AE_E9B67D323260_.wvu.FilterData" localSheetId="2" hidden="1">HOME!$A$17:$K$17</definedName>
    <definedName name="Z_7EECF158_8DD6_4381_B6F2_58ACA3447F7B_.wvu.FilterData" localSheetId="2" hidden="1">HOME!$A$17:$K$17</definedName>
    <definedName name="Z_7F19E505_F3E0_47A6_BA57_43A97BB6FF85_.wvu.FilterData" localSheetId="2" hidden="1">HOME!$A$17:$K$17</definedName>
    <definedName name="Z_7FDC5AB0_C786_4DF1_AFA1_120A01C64E63_.wvu.FilterData" localSheetId="2" hidden="1">HOME!$A$17:$K$17</definedName>
    <definedName name="Z_808AC9F5_BDC7_499A_A648_8F956B20493C_.wvu.FilterData" localSheetId="2" hidden="1">HOME!$A$17:$K$17</definedName>
    <definedName name="Z_81323B76_11F0_4562_AF5C_9C6F97D37645_.wvu.FilterData" localSheetId="2" hidden="1">HOME!$A$17:$K$17</definedName>
    <definedName name="Z_81541F86_3608_4C6D_B212_6BC60E281038_.wvu.FilterData" localSheetId="2" hidden="1">HOME!$A$17:$K$17</definedName>
    <definedName name="Z_81B2C49D_E043_401D_B23D_537FC02E9B40_.wvu.FilterData" localSheetId="2" hidden="1">HOME!$A$17:$K$17</definedName>
    <definedName name="Z_81BEAE39_5C7B_4038_B148_1B686B14CDCC_.wvu.FilterData" localSheetId="2" hidden="1">HOME!$A$17:$K$17</definedName>
    <definedName name="Z_81C9073B_0476_4174_B8A6_8FFA132C5146_.wvu.FilterData" localSheetId="10" hidden="1">JAGUAR!$B$13:$F$16</definedName>
    <definedName name="Z_82022070_1D88_4725_A079_8FD257A00BA9_.wvu.FilterData" localSheetId="2" hidden="1">HOME!$A$17:$K$17</definedName>
    <definedName name="Z_82116073_A853_4D5A_861D_D3A5E3005A7C_.wvu.FilterData" localSheetId="2" hidden="1">HOME!$A$17:$K$17</definedName>
    <definedName name="Z_8260F4F3_720A_4FAD_949B_1050CF59D26A_.wvu.FilterData" localSheetId="2" hidden="1">HOME!$A$17:$K$17</definedName>
    <definedName name="Z_82697296_54A4_4543_94A9_926BD4239C13_.wvu.FilterData" localSheetId="2" hidden="1">HOME!$A$17:$K$17</definedName>
    <definedName name="Z_82B3F26C_5DEE_4D2D_975F_8469EE39C7D3_.wvu.FilterData" localSheetId="2" hidden="1">HOME!$A$17:$K$17</definedName>
    <definedName name="Z_82DC5303_0BF5_4E90_853A_0B099CC936C4_.wvu.FilterData" localSheetId="2" hidden="1">HOME!$A$17:$K$17</definedName>
    <definedName name="Z_82E65AA3_5988_4ED4_A56D_19D1BA591355_.wvu.Cols" localSheetId="35" hidden="1">'DAR FEEDER- ORYX'!$F:$F</definedName>
    <definedName name="Z_82E65AA3_5988_4ED4_A56D_19D1BA591355_.wvu.Cols" localSheetId="21" hidden="1">PETRA!$E:$E</definedName>
    <definedName name="Z_82E65AA3_5988_4ED4_A56D_19D1BA591355_.wvu.Cols" localSheetId="20" hidden="1">RSEAXL!$E:$E</definedName>
    <definedName name="Z_82E65AA3_5988_4ED4_A56D_19D1BA591355_.wvu.FilterData" localSheetId="2" hidden="1">HOME!$A$17:$K$17</definedName>
    <definedName name="Z_82E65AA3_5988_4ED4_A56D_19D1BA591355_.wvu.FilterData" localSheetId="10" hidden="1">JAGUAR!$B$13:$F$16</definedName>
    <definedName name="Z_82E65AA3_5988_4ED4_A56D_19D1BA591355_.wvu.PrintArea" localSheetId="36" hidden="1">'AFRICA EXPRESS'!$A$1:$M$118</definedName>
    <definedName name="Z_82E65AA3_5988_4ED4_A56D_19D1BA591355_.wvu.PrintArea" localSheetId="26" hidden="1">AMERICA!$A$1:$M$90</definedName>
    <definedName name="Z_82E65AA3_5988_4ED4_A56D_19D1BA591355_.wvu.PrintArea" localSheetId="34" hidden="1">AUSTRALIA!$A$1:$H$98</definedName>
    <definedName name="Z_82E65AA3_5988_4ED4_A56D_19D1BA591355_.wvu.PrintArea" localSheetId="28" hidden="1">'EMERALD '!$B$1:$P$132</definedName>
    <definedName name="Z_82E65AA3_5988_4ED4_A56D_19D1BA591355_.wvu.PrintArea" localSheetId="27" hidden="1">EMPIRE!$B$1:$M$217</definedName>
    <definedName name="Z_82E65AA3_5988_4ED4_A56D_19D1BA591355_.wvu.PrintArea" localSheetId="2" hidden="1">HOME!$A$17:$K$17</definedName>
    <definedName name="Z_82E65AA3_5988_4ED4_A56D_19D1BA591355_.wvu.PrintArea" localSheetId="46" hidden="1">PANTHER!$B$1:$N$62</definedName>
    <definedName name="Z_82E65AA3_5988_4ED4_A56D_19D1BA591355_.wvu.PrintArea" localSheetId="56" hidden="1">'PEARL RIVER'!$A$1:$M$42</definedName>
    <definedName name="Z_82E65AA3_5988_4ED4_A56D_19D1BA591355_.wvu.PrintArea" localSheetId="14" hidden="1">PHOENIX!$A$1:$M$303</definedName>
    <definedName name="Z_82E65AA3_5988_4ED4_A56D_19D1BA591355_.wvu.PrintArea" localSheetId="6" hidden="1">SWAN!$A$1:$N$186</definedName>
    <definedName name="Z_82E65AA3_5988_4ED4_A56D_19D1BA591355_.wvu.PrintArea" localSheetId="45" hidden="1">TIGER!$A$1:$M$67</definedName>
    <definedName name="Z_82E65AA3_5988_4ED4_A56D_19D1BA591355_.wvu.PrintTitles" localSheetId="2" hidden="1">HOME!$17:$17</definedName>
    <definedName name="Z_82E65AA3_5988_4ED4_A56D_19D1BA591355_.wvu.Rows" localSheetId="36" hidden="1">'AFRICA EXPRESS'!#REF!</definedName>
    <definedName name="Z_82E65AA3_5988_4ED4_A56D_19D1BA591355_.wvu.Rows" localSheetId="3" hidden="1">ALBATROSS!$257:$257</definedName>
    <definedName name="Z_82E65AA3_5988_4ED4_A56D_19D1BA591355_.wvu.Rows" localSheetId="26" hidden="1">AMERICA!#REF!</definedName>
    <definedName name="Z_82E65AA3_5988_4ED4_A56D_19D1BA591355_.wvu.Rows" localSheetId="34" hidden="1">AUSTRALIA!#REF!</definedName>
    <definedName name="Z_82E65AA3_5988_4ED4_A56D_19D1BA591355_.wvu.Rows" localSheetId="9" hidden="1">'BRITANNIA '!$118:$118</definedName>
    <definedName name="Z_82E65AA3_5988_4ED4_A56D_19D1BA591355_.wvu.Rows" localSheetId="42" hidden="1">CAPRICORN!#REF!</definedName>
    <definedName name="Z_82E65AA3_5988_4ED4_A56D_19D1BA591355_.wvu.Rows" localSheetId="39" hidden="1">CARIOCA!#REF!,CARIOCA!#REF!</definedName>
    <definedName name="Z_82E65AA3_5988_4ED4_A56D_19D1BA591355_.wvu.Rows" localSheetId="16" hidden="1">CHINOOK!#REF!,CHINOOK!#REF!</definedName>
    <definedName name="Z_82E65AA3_5988_4ED4_A56D_19D1BA591355_.wvu.Rows" localSheetId="32" hidden="1">CLANGA!#REF!,CLANGA!#REF!</definedName>
    <definedName name="Z_82E65AA3_5988_4ED4_A56D_19D1BA591355_.wvu.Rows" localSheetId="7" hidden="1">CONDOR!$258:$258</definedName>
    <definedName name="Z_82E65AA3_5988_4ED4_A56D_19D1BA591355_.wvu.Rows" localSheetId="52" hidden="1">DAHLIA!#REF!,DAHLIA!#REF!</definedName>
    <definedName name="Z_82E65AA3_5988_4ED4_A56D_19D1BA591355_.wvu.Rows" localSheetId="35" hidden="1">'DAR FEEDER- ORYX'!$8:$18</definedName>
    <definedName name="Z_82E65AA3_5988_4ED4_A56D_19D1BA591355_.wvu.Rows" localSheetId="11" hidden="1">DRAGON!$6:$11,DRAGON!$14:$16</definedName>
    <definedName name="Z_82E65AA3_5988_4ED4_A56D_19D1BA591355_.wvu.Rows" localSheetId="57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'!$144:$144</definedName>
    <definedName name="Z_82E65AA3_5988_4ED4_A56D_19D1BA591355_.wvu.Rows" localSheetId="27" hidden="1">EMPIRE!#REF!</definedName>
    <definedName name="Z_82E65AA3_5988_4ED4_A56D_19D1BA591355_.wvu.Rows" localSheetId="37" hidden="1">INGWE!#REF!</definedName>
    <definedName name="Z_82E65AA3_5988_4ED4_A56D_19D1BA591355_.wvu.Rows" localSheetId="38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3" hidden="1">KIWI!#REF!</definedName>
    <definedName name="Z_82E65AA3_5988_4ED4_A56D_19D1BA591355_.wvu.Rows" localSheetId="30" hidden="1">LIBERTY!#REF!</definedName>
    <definedName name="Z_82E65AA3_5988_4ED4_A56D_19D1BA591355_.wvu.Rows" localSheetId="5" hidden="1">LION!$263:$263</definedName>
    <definedName name="Z_82E65AA3_5988_4ED4_A56D_19D1BA591355_.wvu.Rows" localSheetId="17" hidden="1">MAPLE!#REF!,MAPLE!#REF!</definedName>
    <definedName name="Z_82E65AA3_5988_4ED4_A56D_19D1BA591355_.wvu.Rows" localSheetId="22" hidden="1">MUSTANG!#REF!,MUSTANG!#REF!</definedName>
    <definedName name="Z_82E65AA3_5988_4ED4_A56D_19D1BA591355_.wvu.Rows" localSheetId="31" hidden="1">'NEW FALCON'!#REF!,'NEW FALCON'!#REF!</definedName>
    <definedName name="Z_82E65AA3_5988_4ED4_A56D_19D1BA591355_.wvu.Rows" localSheetId="18" hidden="1">ORIENT!#REF!,ORIENT!#REF!</definedName>
    <definedName name="Z_82E65AA3_5988_4ED4_A56D_19D1BA591355_.wvu.Rows" localSheetId="46" hidden="1">PANTHER!#REF!</definedName>
    <definedName name="Z_82E65AA3_5988_4ED4_A56D_19D1BA591355_.wvu.Rows" localSheetId="21" hidden="1">PETRA!#REF!</definedName>
    <definedName name="Z_82E65AA3_5988_4ED4_A56D_19D1BA591355_.wvu.Rows" localSheetId="20" hidden="1">RSEAXL!$8:$18</definedName>
    <definedName name="Z_82E65AA3_5988_4ED4_A56D_19D1BA591355_.wvu.Rows" localSheetId="24" hidden="1">SANTANA!$107:$107</definedName>
    <definedName name="Z_82E65AA3_5988_4ED4_A56D_19D1BA591355_.wvu.Rows" localSheetId="15" hidden="1">'SENTOSA USWC'!#REF!</definedName>
    <definedName name="Z_82E65AA3_5988_4ED4_A56D_19D1BA591355_.wvu.Rows" localSheetId="58" hidden="1">SEQUOIA!$35:$35</definedName>
    <definedName name="Z_82E65AA3_5988_4ED4_A56D_19D1BA591355_.wvu.Rows" localSheetId="33" hidden="1">SHIKRA!#REF!,SHIKRA!#REF!</definedName>
    <definedName name="Z_82E65AA3_5988_4ED4_A56D_19D1BA591355_.wvu.Rows" localSheetId="1" hidden="1">SHOGUN!$375:$375</definedName>
    <definedName name="Z_82E65AA3_5988_4ED4_A56D_19D1BA591355_.wvu.Rows" localSheetId="4" hidden="1">SILK!$365:$365</definedName>
    <definedName name="Z_82E65AA3_5988_4ED4_A56D_19D1BA591355_.wvu.Rows" localSheetId="6" hidden="1">SWAN!$207:$207</definedName>
    <definedName name="Z_82E65AA3_5988_4ED4_A56D_19D1BA591355_.wvu.Rows" localSheetId="45" hidden="1">TIGER!#REF!</definedName>
    <definedName name="Z_83410BEA_BF44_43DB_8151_7DF1605DFB24_.wvu.FilterData" localSheetId="2" hidden="1">HOME!$A$17:$K$17</definedName>
    <definedName name="Z_834388B3_D1C0_4496_81CB_D8907F6C94B1_.wvu.Cols" localSheetId="35" hidden="1">'DAR FEEDER- ORYX'!$F:$F</definedName>
    <definedName name="Z_834388B3_D1C0_4496_81CB_D8907F6C94B1_.wvu.Cols" localSheetId="21" hidden="1">PETRA!$E:$E</definedName>
    <definedName name="Z_834388B3_D1C0_4496_81CB_D8907F6C94B1_.wvu.Cols" localSheetId="20" hidden="1">RSEAXL!$E:$E</definedName>
    <definedName name="Z_834388B3_D1C0_4496_81CB_D8907F6C94B1_.wvu.FilterData" localSheetId="2" hidden="1">HOME!$A$17:$K$17</definedName>
    <definedName name="Z_834388B3_D1C0_4496_81CB_D8907F6C94B1_.wvu.FilterData" localSheetId="10" hidden="1">JAGUAR!$B$13:$F$16</definedName>
    <definedName name="Z_834388B3_D1C0_4496_81CB_D8907F6C94B1_.wvu.PrintArea" localSheetId="36" hidden="1">'AFRICA EXPRESS'!$A$1:$M$118</definedName>
    <definedName name="Z_834388B3_D1C0_4496_81CB_D8907F6C94B1_.wvu.PrintArea" localSheetId="26" hidden="1">AMERICA!$A$1:$M$90</definedName>
    <definedName name="Z_834388B3_D1C0_4496_81CB_D8907F6C94B1_.wvu.PrintArea" localSheetId="34" hidden="1">AUSTRALIA!$A$1:$H$98</definedName>
    <definedName name="Z_834388B3_D1C0_4496_81CB_D8907F6C94B1_.wvu.PrintArea" localSheetId="28" hidden="1">'EMERALD '!$B$1:$P$132</definedName>
    <definedName name="Z_834388B3_D1C0_4496_81CB_D8907F6C94B1_.wvu.PrintArea" localSheetId="27" hidden="1">EMPIRE!$B$1:$M$217</definedName>
    <definedName name="Z_834388B3_D1C0_4496_81CB_D8907F6C94B1_.wvu.PrintArea" localSheetId="2" hidden="1">HOME!$A$17:$K$17</definedName>
    <definedName name="Z_834388B3_D1C0_4496_81CB_D8907F6C94B1_.wvu.PrintArea" localSheetId="46" hidden="1">PANTHER!$B$1:$N$62</definedName>
    <definedName name="Z_834388B3_D1C0_4496_81CB_D8907F6C94B1_.wvu.PrintArea" localSheetId="56" hidden="1">'PEARL RIVER'!$A$1:$M$42</definedName>
    <definedName name="Z_834388B3_D1C0_4496_81CB_D8907F6C94B1_.wvu.PrintArea" localSheetId="14" hidden="1">PHOENIX!$A$1:$M$303</definedName>
    <definedName name="Z_834388B3_D1C0_4496_81CB_D8907F6C94B1_.wvu.PrintArea" localSheetId="6" hidden="1">SWAN!$A$1:$N$186</definedName>
    <definedName name="Z_834388B3_D1C0_4496_81CB_D8907F6C94B1_.wvu.PrintArea" localSheetId="45" hidden="1">TIGER!$A$1:$M$67</definedName>
    <definedName name="Z_834388B3_D1C0_4496_81CB_D8907F6C94B1_.wvu.PrintTitles" localSheetId="2" hidden="1">HOME!$17:$17</definedName>
    <definedName name="Z_834388B3_D1C0_4496_81CB_D8907F6C94B1_.wvu.Rows" localSheetId="36" hidden="1">'AFRICA EXPRESS'!#REF!</definedName>
    <definedName name="Z_834388B3_D1C0_4496_81CB_D8907F6C94B1_.wvu.Rows" localSheetId="3" hidden="1">ALBATROSS!$257:$257</definedName>
    <definedName name="Z_834388B3_D1C0_4496_81CB_D8907F6C94B1_.wvu.Rows" localSheetId="26" hidden="1">AMERICA!#REF!</definedName>
    <definedName name="Z_834388B3_D1C0_4496_81CB_D8907F6C94B1_.wvu.Rows" localSheetId="34" hidden="1">AUSTRALIA!#REF!,AUSTRALIA!#REF!</definedName>
    <definedName name="Z_834388B3_D1C0_4496_81CB_D8907F6C94B1_.wvu.Rows" localSheetId="9" hidden="1">'BRITANNIA '!$118:$118</definedName>
    <definedName name="Z_834388B3_D1C0_4496_81CB_D8907F6C94B1_.wvu.Rows" localSheetId="42" hidden="1">CAPRICORN!#REF!</definedName>
    <definedName name="Z_834388B3_D1C0_4496_81CB_D8907F6C94B1_.wvu.Rows" localSheetId="39" hidden="1">CARIOCA!#REF!,CARIOCA!#REF!</definedName>
    <definedName name="Z_834388B3_D1C0_4496_81CB_D8907F6C94B1_.wvu.Rows" localSheetId="16" hidden="1">CHINOOK!#REF!,CHINOOK!#REF!,CHINOOK!#REF!</definedName>
    <definedName name="Z_834388B3_D1C0_4496_81CB_D8907F6C94B1_.wvu.Rows" localSheetId="32" hidden="1">CLANGA!#REF!,CLANGA!#REF!</definedName>
    <definedName name="Z_834388B3_D1C0_4496_81CB_D8907F6C94B1_.wvu.Rows" localSheetId="7" hidden="1">CONDOR!$258:$258</definedName>
    <definedName name="Z_834388B3_D1C0_4496_81CB_D8907F6C94B1_.wvu.Rows" localSheetId="52" hidden="1">DAHLIA!#REF!,DAHLIA!#REF!,DAHLIA!#REF!</definedName>
    <definedName name="Z_834388B3_D1C0_4496_81CB_D8907F6C94B1_.wvu.Rows" localSheetId="35" hidden="1">'DAR FEEDER- ORYX'!$8:$13</definedName>
    <definedName name="Z_834388B3_D1C0_4496_81CB_D8907F6C94B1_.wvu.Rows" localSheetId="11" hidden="1">DRAGON!$6:$11</definedName>
    <definedName name="Z_834388B3_D1C0_4496_81CB_D8907F6C94B1_.wvu.Rows" localSheetId="57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'!$141:$141</definedName>
    <definedName name="Z_834388B3_D1C0_4496_81CB_D8907F6C94B1_.wvu.Rows" localSheetId="27" hidden="1">EMPIRE!#REF!,EMPIRE!#REF!</definedName>
    <definedName name="Z_834388B3_D1C0_4496_81CB_D8907F6C94B1_.wvu.Rows" localSheetId="37" hidden="1">INGWE!#REF!</definedName>
    <definedName name="Z_834388B3_D1C0_4496_81CB_D8907F6C94B1_.wvu.Rows" localSheetId="38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3" hidden="1">KIWI!#REF!</definedName>
    <definedName name="Z_834388B3_D1C0_4496_81CB_D8907F6C94B1_.wvu.Rows" localSheetId="30" hidden="1">LIBERTY!#REF!</definedName>
    <definedName name="Z_834388B3_D1C0_4496_81CB_D8907F6C94B1_.wvu.Rows" localSheetId="5" hidden="1">LION!$263:$263</definedName>
    <definedName name="Z_834388B3_D1C0_4496_81CB_D8907F6C94B1_.wvu.Rows" localSheetId="17" hidden="1">MAPLE!#REF!,MAPLE!#REF!,MAPLE!#REF!</definedName>
    <definedName name="Z_834388B3_D1C0_4496_81CB_D8907F6C94B1_.wvu.Rows" localSheetId="22" hidden="1">MUSTANG!#REF!,MUSTANG!#REF!,MUSTANG!#REF!</definedName>
    <definedName name="Z_834388B3_D1C0_4496_81CB_D8907F6C94B1_.wvu.Rows" localSheetId="31" hidden="1">'NEW FALCON'!#REF!,'NEW FALCON'!#REF!</definedName>
    <definedName name="Z_834388B3_D1C0_4496_81CB_D8907F6C94B1_.wvu.Rows" localSheetId="18" hidden="1">ORIENT!#REF!,ORIENT!#REF!</definedName>
    <definedName name="Z_834388B3_D1C0_4496_81CB_D8907F6C94B1_.wvu.Rows" localSheetId="46" hidden="1">PANTHER!#REF!</definedName>
    <definedName name="Z_834388B3_D1C0_4496_81CB_D8907F6C94B1_.wvu.Rows" localSheetId="21" hidden="1">PETRA!#REF!</definedName>
    <definedName name="Z_834388B3_D1C0_4496_81CB_D8907F6C94B1_.wvu.Rows" localSheetId="20" hidden="1">RSEAXL!$8:$13</definedName>
    <definedName name="Z_834388B3_D1C0_4496_81CB_D8907F6C94B1_.wvu.Rows" localSheetId="24" hidden="1">SANTANA!$107:$107</definedName>
    <definedName name="Z_834388B3_D1C0_4496_81CB_D8907F6C94B1_.wvu.Rows" localSheetId="15" hidden="1">'SENTOSA USWC'!#REF!</definedName>
    <definedName name="Z_834388B3_D1C0_4496_81CB_D8907F6C94B1_.wvu.Rows" localSheetId="58" hidden="1">SEQUOIA!$35:$35</definedName>
    <definedName name="Z_834388B3_D1C0_4496_81CB_D8907F6C94B1_.wvu.Rows" localSheetId="33" hidden="1">SHIKRA!#REF!,SHIKRA!#REF!</definedName>
    <definedName name="Z_834388B3_D1C0_4496_81CB_D8907F6C94B1_.wvu.Rows" localSheetId="1" hidden="1">SHOGUN!$375:$375</definedName>
    <definedName name="Z_834388B3_D1C0_4496_81CB_D8907F6C94B1_.wvu.Rows" localSheetId="4" hidden="1">SILK!$365:$365</definedName>
    <definedName name="Z_834388B3_D1C0_4496_81CB_D8907F6C94B1_.wvu.Rows" localSheetId="6" hidden="1">SWAN!$207:$207</definedName>
    <definedName name="Z_834388B3_D1C0_4496_81CB_D8907F6C94B1_.wvu.Rows" localSheetId="45" hidden="1">TIGER!#REF!</definedName>
    <definedName name="Z_841C0CFB_4992_4E99_969D_B770EC456761_.wvu.FilterData" localSheetId="2" hidden="1">HOME!$A$17:$K$17</definedName>
    <definedName name="Z_841D97E9_2168_4B7B_89BA_39A3B5A8B0A4_.wvu.FilterData" localSheetId="2" hidden="1">HOME!$A$17:$K$17</definedName>
    <definedName name="Z_8493A58D_F071_4036_B138_AA80EC7B639F_.wvu.FilterData" localSheetId="2" hidden="1">HOME!$A$17:$K$17</definedName>
    <definedName name="Z_854F1D64_5342_4002_A5B5_DD777839D272_.wvu.FilterData" localSheetId="2" hidden="1">HOME!$A$17:$K$17</definedName>
    <definedName name="Z_86230F6E_F7AA_4434_8AC6_D187407B34D3_.wvu.FilterData" localSheetId="10" hidden="1">JAGUAR!$B$13:$F$16</definedName>
    <definedName name="Z_8667FF68_6392_4408_8DEC_C3EF60B05168_.wvu.FilterData" localSheetId="2" hidden="1">HOME!$A$17:$K$17</definedName>
    <definedName name="Z_86D7EFDE_0EF8_4A6F_B8F1_1F540549EDED_.wvu.FilterData" localSheetId="2" hidden="1">HOME!$A$17:$K$17</definedName>
    <definedName name="Z_875D4788_757F_4A57_8C15_F450CB756874_.wvu.FilterData" localSheetId="2" hidden="1">HOME!$A$17:$K$17</definedName>
    <definedName name="Z_875D4788_757F_4A57_8C15_F450CB756874_.wvu.FilterData" localSheetId="10" hidden="1">JAGUAR!$B$13:$F$16</definedName>
    <definedName name="Z_8761DB7B_5373_4D79_9856_9B577542BA45_.wvu.FilterData" localSheetId="2" hidden="1">HOME!$A$17:$K$17</definedName>
    <definedName name="Z_886545AC_463B_40CE_A121_EECD2C8A2904_.wvu.FilterData" localSheetId="2" hidden="1">HOME!$A$17:$K$17</definedName>
    <definedName name="Z_88D43C16_D038_4297_8796_7B66C5D0FF6C_.wvu.FilterData" localSheetId="2" hidden="1">HOME!$A$17:$K$17</definedName>
    <definedName name="Z_88D43C16_D038_4297_8796_7B66C5D0FF6C_.wvu.FilterData" localSheetId="18" hidden="1">ORIENT!#REF!</definedName>
    <definedName name="Z_89183CEE_A9FC_46F4_9388_8D489A270CDB_.wvu.FilterData" localSheetId="2" hidden="1">HOME!$A$17:$K$17</definedName>
    <definedName name="Z_8988341B_AE18_4B7C_A888_78DF0BA1E1CD_.wvu.FilterData" localSheetId="2" hidden="1">HOME!$A$17:$K$17</definedName>
    <definedName name="Z_89A0623C_7D47_499F_BD24_C33888DB5D17_.wvu.FilterData" localSheetId="2" hidden="1">HOME!$A$17:$K$17</definedName>
    <definedName name="Z_89B76D7A_EA7D_4783_8E44_3AEBB1C83F0B_.wvu.FilterData" localSheetId="2" hidden="1">HOME!$A$17:$K$17</definedName>
    <definedName name="Z_8A00896F_09C3_4341_98E0_091E8A76AF84_.wvu.FilterData" localSheetId="2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2" hidden="1">HOME!$A$17:$K$17</definedName>
    <definedName name="Z_8AA00BB1_234C_4CD7_A767_571AA419FCDC_.wvu.FilterData" localSheetId="2" hidden="1">HOME!$A$17:$K$17</definedName>
    <definedName name="Z_8AADF778_68CE_4999_8677_765129688C55_.wvu.FilterData" localSheetId="2" hidden="1">HOME!$A$17:$K$17</definedName>
    <definedName name="Z_8AFAE451_1461_47F7_A597_3C0F36EE134A_.wvu.FilterData" localSheetId="2" hidden="1">HOME!$A$17:$K$17</definedName>
    <definedName name="Z_8AFAE451_1461_47F7_A597_3C0F36EE134A_.wvu.FilterData" localSheetId="10" hidden="1">JAGUAR!$B$13:$F$16</definedName>
    <definedName name="Z_8B2B2B90_1E38_40EE_A5C9_37574C90A3D0_.wvu.FilterData" localSheetId="2" hidden="1">HOME!$A$17:$K$17</definedName>
    <definedName name="Z_8B3B2403_83C6_44F5_BC3D_5828C33AAF6A_.wvu.FilterData" localSheetId="10" hidden="1">JAGUAR!$B$13:$F$16</definedName>
    <definedName name="Z_8B74D118_5FAF_476A_B7D6_7192D74B7F60_.wvu.FilterData" localSheetId="2" hidden="1">HOME!$A$17:$K$17</definedName>
    <definedName name="Z_8B8FF56C_4E63_4BB0_9C72_30B135BA1724_.wvu.FilterData" localSheetId="2" hidden="1">HOME!$A$17:$K$17</definedName>
    <definedName name="Z_8C9265E5_4BF7_4267_A762_B822FB4802F7_.wvu.FilterData" localSheetId="2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2" hidden="1">HOME!$A$17:$K$17</definedName>
    <definedName name="Z_8E7F287F_ED94_43A1_9278_AAF6FCE5FD7D_.wvu.FilterData" localSheetId="10" hidden="1">JAGUAR!$B$13:$F$16</definedName>
    <definedName name="Z_8E94690D_E271_4AEA_8BD6_8E3C4A1B2FE1_.wvu.FilterData" localSheetId="2" hidden="1">HOME!$A$17:$K$17</definedName>
    <definedName name="Z_8E9C6EB7_BB06_495F_8B26_78B3BA79E2B3_.wvu.FilterData" localSheetId="2" hidden="1">HOME!$A$17:$K$17</definedName>
    <definedName name="Z_8F08E37F_C5DF_46ED_90E7_97D80E78AB00_.wvu.FilterData" localSheetId="2" hidden="1">HOME!$A$17:$K$17</definedName>
    <definedName name="Z_8F6257B3_44F8_495E_975F_715EC7CBE577_.wvu.FilterData" localSheetId="2" hidden="1">HOME!$A$17:$K$17</definedName>
    <definedName name="Z_8F6257B3_44F8_495E_975F_715EC7CBE577_.wvu.PrintArea" localSheetId="36" hidden="1">'AFRICA EXPRESS'!$A$1:$M$118</definedName>
    <definedName name="Z_8F6257B3_44F8_495E_975F_715EC7CBE577_.wvu.PrintArea" localSheetId="26" hidden="1">AMERICA!$A$1:$M$90</definedName>
    <definedName name="Z_8F6257B3_44F8_495E_975F_715EC7CBE577_.wvu.PrintArea" localSheetId="34" hidden="1">AUSTRALIA!$A$1:$H$98</definedName>
    <definedName name="Z_8F6257B3_44F8_495E_975F_715EC7CBE577_.wvu.PrintArea" localSheetId="27" hidden="1">EMPIRE!$B$1:$M$217</definedName>
    <definedName name="Z_8F6257B3_44F8_495E_975F_715EC7CBE577_.wvu.PrintArea" localSheetId="2" hidden="1">HOME!$A$1:$K$505</definedName>
    <definedName name="Z_8F6257B3_44F8_495E_975F_715EC7CBE577_.wvu.PrintArea" localSheetId="56" hidden="1">'PEARL RIVER'!$A$1:$M$42</definedName>
    <definedName name="Z_8F6257B3_44F8_495E_975F_715EC7CBE577_.wvu.PrintArea" localSheetId="14" hidden="1">PHOENIX!$A$1:$M$303</definedName>
    <definedName name="Z_8F6257B3_44F8_495E_975F_715EC7CBE577_.wvu.PrintArea" localSheetId="6" hidden="1">SWAN!$A$1:$N$186</definedName>
    <definedName name="Z_8F6257B3_44F8_495E_975F_715EC7CBE577_.wvu.Rows" localSheetId="3" hidden="1">ALBATROSS!$257:$257</definedName>
    <definedName name="Z_8F6257B3_44F8_495E_975F_715EC7CBE577_.wvu.Rows" localSheetId="16" hidden="1">CHINOOK!#REF!</definedName>
    <definedName name="Z_8F6257B3_44F8_495E_975F_715EC7CBE577_.wvu.Rows" localSheetId="52" hidden="1">DAHLIA!#REF!</definedName>
    <definedName name="Z_8F6257B3_44F8_495E_975F_715EC7CBE577_.wvu.Rows" localSheetId="57" hidden="1">EAGLE!$53:$53</definedName>
    <definedName name="Z_8F6257B3_44F8_495E_975F_715EC7CBE577_.wvu.Rows" localSheetId="28" hidden="1">'EMERALD '!$141:$141</definedName>
    <definedName name="Z_8F6257B3_44F8_495E_975F_715EC7CBE577_.wvu.Rows" localSheetId="10" hidden="1">JAGUAR!$159:$159</definedName>
    <definedName name="Z_8F6257B3_44F8_495E_975F_715EC7CBE577_.wvu.Rows" localSheetId="5" hidden="1">LION!$263:$263</definedName>
    <definedName name="Z_8F6257B3_44F8_495E_975F_715EC7CBE577_.wvu.Rows" localSheetId="17" hidden="1">MAPLE!#REF!</definedName>
    <definedName name="Z_8F6257B3_44F8_495E_975F_715EC7CBE577_.wvu.Rows" localSheetId="22" hidden="1">MUSTANG!#REF!</definedName>
    <definedName name="Z_8F6257B3_44F8_495E_975F_715EC7CBE577_.wvu.Rows" localSheetId="18" hidden="1">ORIENT!$57:$57</definedName>
    <definedName name="Z_8F6257B3_44F8_495E_975F_715EC7CBE577_.wvu.Rows" localSheetId="24" hidden="1">SANTANA!$107:$107</definedName>
    <definedName name="Z_8F6257B3_44F8_495E_975F_715EC7CBE577_.wvu.Rows" localSheetId="15" hidden="1">'SENTOSA USWC'!#REF!</definedName>
    <definedName name="Z_8F6257B3_44F8_495E_975F_715EC7CBE577_.wvu.Rows" localSheetId="58" hidden="1">SEQUOIA!$35:$35</definedName>
    <definedName name="Z_8F6257B3_44F8_495E_975F_715EC7CBE577_.wvu.Rows" localSheetId="1" hidden="1">SHOGUN!$375:$375</definedName>
    <definedName name="Z_8F6257B3_44F8_495E_975F_715EC7CBE577_.wvu.Rows" localSheetId="4" hidden="1">SILK!$365:$365</definedName>
    <definedName name="Z_8F6257B3_44F8_495E_975F_715EC7CBE577_.wvu.Rows" localSheetId="6" hidden="1">SWAN!$207:$207</definedName>
    <definedName name="Z_8F9E6270_F553_454D_8DD3_2847A5FAE65B_.wvu.FilterData" localSheetId="2" hidden="1">HOME!$A$17:$K$17</definedName>
    <definedName name="Z_8FBB10F7_53EA_41D8_AF51_90193CCEB382_.wvu.FilterData" localSheetId="2" hidden="1">HOME!$A$17:$K$17</definedName>
    <definedName name="Z_9033DA7E_001B_440A_BA90_921E7AEE0E7A_.wvu.FilterData" localSheetId="2" hidden="1">HOME!$A$17:$K$17</definedName>
    <definedName name="Z_9033DA7E_001B_440A_BA90_921E7AEE0E7A_.wvu.FilterData" localSheetId="10" hidden="1">JAGUAR!$B$13:$F$16</definedName>
    <definedName name="Z_904FD74B_ED02_4CF0_BCAE_12365B420B14_.wvu.FilterData" localSheetId="2" hidden="1">HOME!$A$17:$K$17</definedName>
    <definedName name="Z_90A9BA73_6C62_450A_B608_F1B463AD8375_.wvu.FilterData" localSheetId="2" hidden="1">HOME!$A$17:$K$17</definedName>
    <definedName name="Z_90FD07C7_13F1_4C82_AE21_E434D730537D_.wvu.FilterData" localSheetId="2" hidden="1">HOME!$A$17:$K$17</definedName>
    <definedName name="Z_9141577A_EBE3_45C5_B06C_3216825075ED_.wvu.FilterData" localSheetId="2" hidden="1">HOME!$A$17:$K$17</definedName>
    <definedName name="Z_9156B649_F287_413E_8127_521A1511ED86_.wvu.FilterData" localSheetId="2" hidden="1">HOME!$A$17:$K$17</definedName>
    <definedName name="Z_917B5B24_B71E_4803_BEA6_0D226B11E74B_.wvu.FilterData" localSheetId="2" hidden="1">HOME!$A$17:$K$17</definedName>
    <definedName name="Z_923FEB36_44E7_4A39_A641_E6C435B8F9D0_.wvu.FilterData" localSheetId="2" hidden="1">HOME!$A$17:$K$17</definedName>
    <definedName name="Z_927FB58A_83C0_4299_B788_95EBBE8BC00D_.wvu.FilterData" localSheetId="2" hidden="1">HOME!$A$17:$K$17</definedName>
    <definedName name="Z_92838313_7E3E_4502_B4EF_AFC2080FBD84_.wvu.FilterData" localSheetId="10" hidden="1">JAGUAR!$B$13:$F$15</definedName>
    <definedName name="Z_92ADA8CC_9E26_4CC2_9754_30C28A644AB9_.wvu.FilterData" localSheetId="2" hidden="1">HOME!$A$17:$K$17</definedName>
    <definedName name="Z_9341BFF4_9F1C_455A_AE9D_8D37D2606577_.wvu.FilterData" localSheetId="2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2" hidden="1">HOME!$A$17:$K$17</definedName>
    <definedName name="Z_938D2BB9_373C_4588_B42E_EA952ADB2AC7_.wvu.FilterData" localSheetId="2" hidden="1">HOME!$A$17:$K$17</definedName>
    <definedName name="Z_93C8DA9E_13D8_406B_B484_E5306E76A860_.wvu.FilterData" localSheetId="2" hidden="1">HOME!$A$17:$K$17</definedName>
    <definedName name="Z_93D40DCB_057A_48E2_9B4F_25A0BE4CE13E_.wvu.FilterData" localSheetId="2" hidden="1">HOME!$A$17:$K$17</definedName>
    <definedName name="Z_93D7C36B_A332_4A2A_B4C8_08A247E3983C_.wvu.FilterData" localSheetId="2" hidden="1">HOME!$A$17:$K$17</definedName>
    <definedName name="Z_941097E0_E23E_40BF_8F43_5987D268A253_.wvu.FilterData" localSheetId="2" hidden="1">HOME!$A$17:$K$17</definedName>
    <definedName name="Z_9418CB13_C42D_4B94_8EF3_6C1A3AB9E4E9_.wvu.FilterData" localSheetId="2" hidden="1">HOME!$A$17:$K$17</definedName>
    <definedName name="Z_941F8D82_5C68_4938_9BB5_9F76A6B8AD92_.wvu.FilterData" localSheetId="2" hidden="1">HOME!$A$17:$K$17</definedName>
    <definedName name="Z_946F1174_BFFD_4592_AC4D_7CE2E9A79AB1_.wvu.FilterData" localSheetId="2" hidden="1">HOME!$A$17:$K$17</definedName>
    <definedName name="Z_9490C355_60DD_47F1_9E0A_183DFD534913_.wvu.FilterData" localSheetId="2" hidden="1">HOME!$A$17:$K$17</definedName>
    <definedName name="Z_94F4FC1A_47D7_4C0E_AC90_4F505286EF57_.wvu.FilterData" localSheetId="10" hidden="1">JAGUAR!$B$13:$F$16</definedName>
    <definedName name="Z_95303C8D_793B_4DF1_9BDA_F1583FA98A34_.wvu.FilterData" localSheetId="2" hidden="1">HOME!$A$17:$K$17</definedName>
    <definedName name="Z_953AEE96_2274_4A65_9D5F_F1C29410EA88_.wvu.FilterData" localSheetId="2" hidden="1">HOME!$A$17:$K$17</definedName>
    <definedName name="Z_953AEE96_2274_4A65_9D5F_F1C29410EA88_.wvu.FilterData" localSheetId="10" hidden="1">JAGUAR!$B$13:$F$16</definedName>
    <definedName name="Z_953F4D11_EC9F_4962_AFD0_17257102EC36_.wvu.FilterData" localSheetId="2" hidden="1">HOME!$A$17:$K$17</definedName>
    <definedName name="Z_956DC491_6490_4ED5_9C24_159A4998CD37_.wvu.FilterData" localSheetId="10" hidden="1">JAGUAR!$B$13:$F$16</definedName>
    <definedName name="Z_9592E5C9_7E3D_4AF6_8B5A_69DF18AAF47E_.wvu.FilterData" localSheetId="2" hidden="1">HOME!$A$17:$K$17</definedName>
    <definedName name="Z_9594E730_ABAD_4E19_97B2_1372B06301D6_.wvu.FilterData" localSheetId="2" hidden="1">HOME!$A$17:$K$17</definedName>
    <definedName name="Z_95C7FBB9_7163_479D_86D3_E5B0B36940F9_.wvu.FilterData" localSheetId="2" hidden="1">HOME!$A$17:$K$17</definedName>
    <definedName name="Z_9663ACA6_0AA7_419C_9ADA_33CF1FB99625_.wvu.FilterData" localSheetId="2" hidden="1">HOME!$A$17:$K$17</definedName>
    <definedName name="Z_9765EA4D_DE7B_4A9B_8FF5_B1208F7596CF_.wvu.FilterData" localSheetId="2" hidden="1">HOME!$A$17:$K$17</definedName>
    <definedName name="Z_979A806C_EDD0_4658_890D_A346EE71EB52_.wvu.FilterData" localSheetId="10" hidden="1">JAGUAR!$B$13:$F$16</definedName>
    <definedName name="Z_985298CE_4193_45BC_9DBA_FCACBFD0962D_.wvu.FilterData" localSheetId="2" hidden="1">HOME!$A$17:$K$17</definedName>
    <definedName name="Z_98CBBD3D_4D98_43F1_9B34_A58D4091A6CB_.wvu.FilterData" localSheetId="10" hidden="1">JAGUAR!$B$13:$F$16</definedName>
    <definedName name="Z_992BCA0C_8321_41E0_B94B_C326CED20C9C_.wvu.FilterData" localSheetId="2" hidden="1">HOME!$A$17:$K$17</definedName>
    <definedName name="Z_9960CFC3_CAC9_40BD_AD33_811F3938230F_.wvu.FilterData" localSheetId="2" hidden="1">HOME!$A$17:$K$17</definedName>
    <definedName name="Z_996BB03B_CAE1_4786_841B_E77520E740A3_.wvu.FilterData" localSheetId="2" hidden="1">HOME!$A$17:$K$17</definedName>
    <definedName name="Z_999D0099_E3FC_46FC_839A_D58F693EE82E_.wvu.Cols" localSheetId="35" hidden="1">'DAR FEEDER- ORYX'!$F:$F</definedName>
    <definedName name="Z_999D0099_E3FC_46FC_839A_D58F693EE82E_.wvu.Cols" localSheetId="21" hidden="1">PETRA!$E:$E</definedName>
    <definedName name="Z_999D0099_E3FC_46FC_839A_D58F693EE82E_.wvu.Cols" localSheetId="20" hidden="1">RSEAXL!$E:$E</definedName>
    <definedName name="Z_999D0099_E3FC_46FC_839A_D58F693EE82E_.wvu.FilterData" localSheetId="2" hidden="1">HOME!$A$17:$K$17</definedName>
    <definedName name="Z_999D0099_E3FC_46FC_839A_D58F693EE82E_.wvu.FilterData" localSheetId="10" hidden="1">JAGUAR!$B$13:$F$16</definedName>
    <definedName name="Z_999D0099_E3FC_46FC_839A_D58F693EE82E_.wvu.PrintArea" localSheetId="36" hidden="1">'AFRICA EXPRESS'!$A$1:$M$118</definedName>
    <definedName name="Z_999D0099_E3FC_46FC_839A_D58F693EE82E_.wvu.PrintArea" localSheetId="26" hidden="1">AMERICA!$A$1:$M$90</definedName>
    <definedName name="Z_999D0099_E3FC_46FC_839A_D58F693EE82E_.wvu.PrintArea" localSheetId="34" hidden="1">AUSTRALIA!$A$1:$H$98</definedName>
    <definedName name="Z_999D0099_E3FC_46FC_839A_D58F693EE82E_.wvu.PrintArea" localSheetId="28" hidden="1">'EMERALD '!$B$1:$P$132</definedName>
    <definedName name="Z_999D0099_E3FC_46FC_839A_D58F693EE82E_.wvu.PrintArea" localSheetId="27" hidden="1">EMPIRE!$B$1:$M$217</definedName>
    <definedName name="Z_999D0099_E3FC_46FC_839A_D58F693EE82E_.wvu.PrintArea" localSheetId="2" hidden="1">HOME!$A$17:$K$17</definedName>
    <definedName name="Z_999D0099_E3FC_46FC_839A_D58F693EE82E_.wvu.PrintArea" localSheetId="46" hidden="1">PANTHER!$B$1:$N$62</definedName>
    <definedName name="Z_999D0099_E3FC_46FC_839A_D58F693EE82E_.wvu.PrintArea" localSheetId="56" hidden="1">'PEARL RIVER'!$A$1:$M$42</definedName>
    <definedName name="Z_999D0099_E3FC_46FC_839A_D58F693EE82E_.wvu.PrintArea" localSheetId="14" hidden="1">PHOENIX!$A$1:$M$303</definedName>
    <definedName name="Z_999D0099_E3FC_46FC_839A_D58F693EE82E_.wvu.PrintArea" localSheetId="6" hidden="1">SWAN!$A$1:$N$186</definedName>
    <definedName name="Z_999D0099_E3FC_46FC_839A_D58F693EE82E_.wvu.PrintArea" localSheetId="45" hidden="1">TIGER!$A$1:$M$67</definedName>
    <definedName name="Z_999D0099_E3FC_46FC_839A_D58F693EE82E_.wvu.PrintTitles" localSheetId="2" hidden="1">HOME!$17:$17</definedName>
    <definedName name="Z_999D0099_E3FC_46FC_839A_D58F693EE82E_.wvu.Rows" localSheetId="36" hidden="1">'AFRICA EXPRESS'!#REF!</definedName>
    <definedName name="Z_999D0099_E3FC_46FC_839A_D58F693EE82E_.wvu.Rows" localSheetId="3" hidden="1">ALBATROSS!$257:$257</definedName>
    <definedName name="Z_999D0099_E3FC_46FC_839A_D58F693EE82E_.wvu.Rows" localSheetId="26" hidden="1">AMERICA!#REF!</definedName>
    <definedName name="Z_999D0099_E3FC_46FC_839A_D58F693EE82E_.wvu.Rows" localSheetId="34" hidden="1">AUSTRALIA!#REF!</definedName>
    <definedName name="Z_999D0099_E3FC_46FC_839A_D58F693EE82E_.wvu.Rows" localSheetId="9" hidden="1">'BRITANNIA '!$118:$118</definedName>
    <definedName name="Z_999D0099_E3FC_46FC_839A_D58F693EE82E_.wvu.Rows" localSheetId="42" hidden="1">CAPRICORN!#REF!</definedName>
    <definedName name="Z_999D0099_E3FC_46FC_839A_D58F693EE82E_.wvu.Rows" localSheetId="39" hidden="1">CARIOCA!#REF!,CARIOCA!#REF!</definedName>
    <definedName name="Z_999D0099_E3FC_46FC_839A_D58F693EE82E_.wvu.Rows" localSheetId="16" hidden="1">CHINOOK!#REF!</definedName>
    <definedName name="Z_999D0099_E3FC_46FC_839A_D58F693EE82E_.wvu.Rows" localSheetId="32" hidden="1">CLANGA!#REF!</definedName>
    <definedName name="Z_999D0099_E3FC_46FC_839A_D58F693EE82E_.wvu.Rows" localSheetId="7" hidden="1">CONDOR!$258:$258</definedName>
    <definedName name="Z_999D0099_E3FC_46FC_839A_D58F693EE82E_.wvu.Rows" localSheetId="52" hidden="1">DAHLIA!#REF!</definedName>
    <definedName name="Z_999D0099_E3FC_46FC_839A_D58F693EE82E_.wvu.Rows" localSheetId="35" hidden="1">'DAR FEEDER- ORYX'!$8:$18</definedName>
    <definedName name="Z_999D0099_E3FC_46FC_839A_D58F693EE82E_.wvu.Rows" localSheetId="11" hidden="1">DRAGON!$6:$11,DRAGON!$14:$16</definedName>
    <definedName name="Z_999D0099_E3FC_46FC_839A_D58F693EE82E_.wvu.Rows" localSheetId="57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'!$144:$144</definedName>
    <definedName name="Z_999D0099_E3FC_46FC_839A_D58F693EE82E_.wvu.Rows" localSheetId="27" hidden="1">EMPIRE!#REF!</definedName>
    <definedName name="Z_999D0099_E3FC_46FC_839A_D58F693EE82E_.wvu.Rows" localSheetId="37" hidden="1">INGWE!#REF!</definedName>
    <definedName name="Z_999D0099_E3FC_46FC_839A_D58F693EE82E_.wvu.Rows" localSheetId="38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3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LION!$263:$263</definedName>
    <definedName name="Z_999D0099_E3FC_46FC_839A_D58F693EE82E_.wvu.Rows" localSheetId="17" hidden="1">MAPLE!#REF!</definedName>
    <definedName name="Z_999D0099_E3FC_46FC_839A_D58F693EE82E_.wvu.Rows" localSheetId="22" hidden="1">MUSTANG!#REF!</definedName>
    <definedName name="Z_999D0099_E3FC_46FC_839A_D58F693EE82E_.wvu.Rows" localSheetId="31" hidden="1">'NEW FALCON'!#REF!</definedName>
    <definedName name="Z_999D0099_E3FC_46FC_839A_D58F693EE82E_.wvu.Rows" localSheetId="18" hidden="1">ORIENT!#REF!,ORIENT!#REF!</definedName>
    <definedName name="Z_999D0099_E3FC_46FC_839A_D58F693EE82E_.wvu.Rows" localSheetId="46" hidden="1">PANTHER!#REF!</definedName>
    <definedName name="Z_999D0099_E3FC_46FC_839A_D58F693EE82E_.wvu.Rows" localSheetId="21" hidden="1">PETRA!#REF!</definedName>
    <definedName name="Z_999D0099_E3FC_46FC_839A_D58F693EE82E_.wvu.Rows" localSheetId="20" hidden="1">RSEAXL!$8:$18</definedName>
    <definedName name="Z_999D0099_E3FC_46FC_839A_D58F693EE82E_.wvu.Rows" localSheetId="24" hidden="1">SANTANA!$107:$107</definedName>
    <definedName name="Z_999D0099_E3FC_46FC_839A_D58F693EE82E_.wvu.Rows" localSheetId="15" hidden="1">'SENTOSA USWC'!#REF!</definedName>
    <definedName name="Z_999D0099_E3FC_46FC_839A_D58F693EE82E_.wvu.Rows" localSheetId="58" hidden="1">SEQUOIA!$35:$35</definedName>
    <definedName name="Z_999D0099_E3FC_46FC_839A_D58F693EE82E_.wvu.Rows" localSheetId="33" hidden="1">SHIKRA!#REF!</definedName>
    <definedName name="Z_999D0099_E3FC_46FC_839A_D58F693EE82E_.wvu.Rows" localSheetId="1" hidden="1">SHOGUN!$375:$375</definedName>
    <definedName name="Z_999D0099_E3FC_46FC_839A_D58F693EE82E_.wvu.Rows" localSheetId="4" hidden="1">SILK!$365:$365</definedName>
    <definedName name="Z_999D0099_E3FC_46FC_839A_D58F693EE82E_.wvu.Rows" localSheetId="6" hidden="1">SWAN!$207:$207</definedName>
    <definedName name="Z_999D0099_E3FC_46FC_839A_D58F693EE82E_.wvu.Rows" localSheetId="45" hidden="1">TIGER!#REF!</definedName>
    <definedName name="Z_9AEFEA73_9FD9_4B7D_9DC4_60E7F55E45AD_.wvu.FilterData" localSheetId="2" hidden="1">HOME!$A$17:$K$17</definedName>
    <definedName name="Z_9B8A6DF5_1DA4_4F60_8621_029C80E98394_.wvu.FilterData" localSheetId="2" hidden="1">HOME!$A$17:$K$17</definedName>
    <definedName name="Z_9B950C30_1BC3_4CC2_BEA8_95110C5AC2E5_.wvu.FilterData" localSheetId="2" hidden="1">HOME!$A$17:$K$17</definedName>
    <definedName name="Z_9C23484B_5D0D_4AC6_A7FE_BC2D5386B258_.wvu.FilterData" localSheetId="2" hidden="1">HOME!$A$17:$K$17</definedName>
    <definedName name="Z_9C701732_F58F_4708_A15C_976D1C40D46C_.wvu.Cols" localSheetId="35" hidden="1">'DAR FEEDER- ORYX'!$F:$F</definedName>
    <definedName name="Z_9C701732_F58F_4708_A15C_976D1C40D46C_.wvu.Cols" localSheetId="21" hidden="1">PETRA!$E:$E</definedName>
    <definedName name="Z_9C701732_F58F_4708_A15C_976D1C40D46C_.wvu.Cols" localSheetId="20" hidden="1">RSEAXL!$E:$E</definedName>
    <definedName name="Z_9C701732_F58F_4708_A15C_976D1C40D46C_.wvu.FilterData" localSheetId="2" hidden="1">HOME!$A$17:$K$17</definedName>
    <definedName name="Z_9C701732_F58F_4708_A15C_976D1C40D46C_.wvu.PrintArea" localSheetId="36" hidden="1">'AFRICA EXPRESS'!$A$1:$M$118</definedName>
    <definedName name="Z_9C701732_F58F_4708_A15C_976D1C40D46C_.wvu.PrintArea" localSheetId="26" hidden="1">AMERICA!$A$1:$M$90</definedName>
    <definedName name="Z_9C701732_F58F_4708_A15C_976D1C40D46C_.wvu.PrintArea" localSheetId="34" hidden="1">AUSTRALIA!$A$1:$H$98</definedName>
    <definedName name="Z_9C701732_F58F_4708_A15C_976D1C40D46C_.wvu.PrintArea" localSheetId="27" hidden="1">EMPIRE!$B$1:$M$217</definedName>
    <definedName name="Z_9C701732_F58F_4708_A15C_976D1C40D46C_.wvu.PrintArea" localSheetId="2" hidden="1">HOME!$A$17:$K$17</definedName>
    <definedName name="Z_9C701732_F58F_4708_A15C_976D1C40D46C_.wvu.PrintArea" localSheetId="56" hidden="1">'PEARL RIVER'!$A$1:$M$42</definedName>
    <definedName name="Z_9C701732_F58F_4708_A15C_976D1C40D46C_.wvu.PrintArea" localSheetId="14" hidden="1">PHOENIX!$A$1:$M$303</definedName>
    <definedName name="Z_9C701732_F58F_4708_A15C_976D1C40D46C_.wvu.PrintArea" localSheetId="6" hidden="1">SWAN!$A$1:$N$186</definedName>
    <definedName name="Z_9C701732_F58F_4708_A15C_976D1C40D46C_.wvu.Rows" localSheetId="36" hidden="1">'AFRICA EXPRESS'!#REF!</definedName>
    <definedName name="Z_9C701732_F58F_4708_A15C_976D1C40D46C_.wvu.Rows" localSheetId="3" hidden="1">ALBATROSS!$257:$257</definedName>
    <definedName name="Z_9C701732_F58F_4708_A15C_976D1C40D46C_.wvu.Rows" localSheetId="26" hidden="1">AMERICA!#REF!</definedName>
    <definedName name="Z_9C701732_F58F_4708_A15C_976D1C40D46C_.wvu.Rows" localSheetId="34" hidden="1">AUSTRALIA!#REF!</definedName>
    <definedName name="Z_9C701732_F58F_4708_A15C_976D1C40D46C_.wvu.Rows" localSheetId="9" hidden="1">'BRITANNIA '!$118:$118</definedName>
    <definedName name="Z_9C701732_F58F_4708_A15C_976D1C40D46C_.wvu.Rows" localSheetId="39" hidden="1">CARIOCA!#REF!</definedName>
    <definedName name="Z_9C701732_F58F_4708_A15C_976D1C40D46C_.wvu.Rows" localSheetId="16" hidden="1">CHINOOK!#REF!</definedName>
    <definedName name="Z_9C701732_F58F_4708_A15C_976D1C40D46C_.wvu.Rows" localSheetId="32" hidden="1">CLANGA!#REF!</definedName>
    <definedName name="Z_9C701732_F58F_4708_A15C_976D1C40D46C_.wvu.Rows" localSheetId="7" hidden="1">CONDOR!$258:$258</definedName>
    <definedName name="Z_9C701732_F58F_4708_A15C_976D1C40D46C_.wvu.Rows" localSheetId="52" hidden="1">DAHLIA!#REF!</definedName>
    <definedName name="Z_9C701732_F58F_4708_A15C_976D1C40D46C_.wvu.Rows" localSheetId="57" hidden="1">EAGLE!$53:$53</definedName>
    <definedName name="Z_9C701732_F58F_4708_A15C_976D1C40D46C_.wvu.Rows" localSheetId="28" hidden="1">'EMERALD '!#REF!,'EMERALD '!$141:$141</definedName>
    <definedName name="Z_9C701732_F58F_4708_A15C_976D1C40D46C_.wvu.Rows" localSheetId="27" hidden="1">EMPIRE!#REF!</definedName>
    <definedName name="Z_9C701732_F58F_4708_A15C_976D1C40D46C_.wvu.Rows" localSheetId="38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LION!$263:$263</definedName>
    <definedName name="Z_9C701732_F58F_4708_A15C_976D1C40D46C_.wvu.Rows" localSheetId="17" hidden="1">MAPLE!#REF!</definedName>
    <definedName name="Z_9C701732_F58F_4708_A15C_976D1C40D46C_.wvu.Rows" localSheetId="22" hidden="1">MUSTANG!#REF!</definedName>
    <definedName name="Z_9C701732_F58F_4708_A15C_976D1C40D46C_.wvu.Rows" localSheetId="31" hidden="1">'NEW FALCON'!#REF!</definedName>
    <definedName name="Z_9C701732_F58F_4708_A15C_976D1C40D46C_.wvu.Rows" localSheetId="46" hidden="1">PANTHER!#REF!</definedName>
    <definedName name="Z_9C701732_F58F_4708_A15C_976D1C40D46C_.wvu.Rows" localSheetId="24" hidden="1">SANTANA!$107:$107</definedName>
    <definedName name="Z_9C701732_F58F_4708_A15C_976D1C40D46C_.wvu.Rows" localSheetId="15" hidden="1">'SENTOSA USWC'!#REF!</definedName>
    <definedName name="Z_9C701732_F58F_4708_A15C_976D1C40D46C_.wvu.Rows" localSheetId="58" hidden="1">SEQUOIA!$35:$35</definedName>
    <definedName name="Z_9C701732_F58F_4708_A15C_976D1C40D46C_.wvu.Rows" localSheetId="33" hidden="1">SHIKRA!#REF!</definedName>
    <definedName name="Z_9C701732_F58F_4708_A15C_976D1C40D46C_.wvu.Rows" localSheetId="1" hidden="1">SHOGUN!$375:$375</definedName>
    <definedName name="Z_9C701732_F58F_4708_A15C_976D1C40D46C_.wvu.Rows" localSheetId="4" hidden="1">SILK!$365:$365</definedName>
    <definedName name="Z_9C701732_F58F_4708_A15C_976D1C40D46C_.wvu.Rows" localSheetId="6" hidden="1">SWAN!$207:$207</definedName>
    <definedName name="Z_9C701732_F58F_4708_A15C_976D1C40D46C_.wvu.Rows" localSheetId="45" hidden="1">TIGER!#REF!</definedName>
    <definedName name="Z_9CF5DB0A_87AB_4F62_AA6E_85E6B3F98825_.wvu.FilterData" localSheetId="2" hidden="1">HOME!$A$17:$K$17</definedName>
    <definedName name="Z_9D17DBDF_C3C1_44B6_8A3A_078F0F82A203_.wvu.FilterData" localSheetId="2" hidden="1">HOME!$A$17:$K$17</definedName>
    <definedName name="Z_9D243716_359B_42E0_ABFD_EFA0F9BFD6E5_.wvu.FilterData" localSheetId="2" hidden="1">HOME!$A$17:$K$17</definedName>
    <definedName name="Z_9D776918_105A_4A96_89DD_75BCF0AEB174_.wvu.PrintArea" localSheetId="36" hidden="1">'AFRICA EXPRESS'!$A$1:$M$118</definedName>
    <definedName name="Z_9D776918_105A_4A96_89DD_75BCF0AEB174_.wvu.PrintArea" localSheetId="26" hidden="1">AMERICA!$A$1:$M$90</definedName>
    <definedName name="Z_9D776918_105A_4A96_89DD_75BCF0AEB174_.wvu.PrintArea" localSheetId="34" hidden="1">AUSTRALIA!$A$1:$H$98</definedName>
    <definedName name="Z_9D776918_105A_4A96_89DD_75BCF0AEB174_.wvu.PrintArea" localSheetId="27" hidden="1">EMPIRE!$B$1:$M$217</definedName>
    <definedName name="Z_9D776918_105A_4A96_89DD_75BCF0AEB174_.wvu.PrintArea" localSheetId="56" hidden="1">'PEARL RIVER'!$A$1:$M$42</definedName>
    <definedName name="Z_9D776918_105A_4A96_89DD_75BCF0AEB174_.wvu.PrintArea" localSheetId="14" hidden="1">PHOENIX!$A$1:$M$303</definedName>
    <definedName name="Z_9D776918_105A_4A96_89DD_75BCF0AEB174_.wvu.PrintArea" localSheetId="6" hidden="1">SWAN!$A$1:$N$186</definedName>
    <definedName name="Z_9D776918_105A_4A96_89DD_75BCF0AEB174_.wvu.Rows" localSheetId="3" hidden="1">ALBATROSS!$257:$257</definedName>
    <definedName name="Z_9D776918_105A_4A96_89DD_75BCF0AEB174_.wvu.Rows" localSheetId="16" hidden="1">CHINOOK!#REF!</definedName>
    <definedName name="Z_9D776918_105A_4A96_89DD_75BCF0AEB174_.wvu.Rows" localSheetId="52" hidden="1">DAHLIA!#REF!</definedName>
    <definedName name="Z_9D776918_105A_4A96_89DD_75BCF0AEB174_.wvu.Rows" localSheetId="57" hidden="1">EAGLE!$53:$53</definedName>
    <definedName name="Z_9D776918_105A_4A96_89DD_75BCF0AEB174_.wvu.Rows" localSheetId="28" hidden="1">'EMERALD '!$141:$141</definedName>
    <definedName name="Z_9D776918_105A_4A96_89DD_75BCF0AEB174_.wvu.Rows" localSheetId="10" hidden="1">JAGUAR!$159:$159</definedName>
    <definedName name="Z_9D776918_105A_4A96_89DD_75BCF0AEB174_.wvu.Rows" localSheetId="5" hidden="1">LION!$263:$263</definedName>
    <definedName name="Z_9D776918_105A_4A96_89DD_75BCF0AEB174_.wvu.Rows" localSheetId="17" hidden="1">MAPLE!#REF!</definedName>
    <definedName name="Z_9D776918_105A_4A96_89DD_75BCF0AEB174_.wvu.Rows" localSheetId="22" hidden="1">MUSTANG!#REF!</definedName>
    <definedName name="Z_9D776918_105A_4A96_89DD_75BCF0AEB174_.wvu.Rows" localSheetId="18" hidden="1">ORIENT!$57:$57</definedName>
    <definedName name="Z_9D776918_105A_4A96_89DD_75BCF0AEB174_.wvu.Rows" localSheetId="24" hidden="1">SANTANA!$107:$107</definedName>
    <definedName name="Z_9D776918_105A_4A96_89DD_75BCF0AEB174_.wvu.Rows" localSheetId="58" hidden="1">SEQUOIA!$35:$35</definedName>
    <definedName name="Z_9D776918_105A_4A96_89DD_75BCF0AEB174_.wvu.Rows" localSheetId="1" hidden="1">SHOGUN!$375:$375</definedName>
    <definedName name="Z_9D776918_105A_4A96_89DD_75BCF0AEB174_.wvu.Rows" localSheetId="4" hidden="1">SILK!$365:$365</definedName>
    <definedName name="Z_9D776918_105A_4A96_89DD_75BCF0AEB174_.wvu.Rows" localSheetId="6" hidden="1">SWAN!$207:$207</definedName>
    <definedName name="Z_9DAEABAE_959B_4A63_8FEF_7D1514E51F98_.wvu.FilterData" localSheetId="2" hidden="1">HOME!$A$17:$K$17</definedName>
    <definedName name="Z_9E976585_4D13_4997_851A_205F0275DF9E_.wvu.FilterData" localSheetId="10" hidden="1">JAGUAR!$B$13:$F$16</definedName>
    <definedName name="Z_9E9AFA0E_2E5B_4C0B_BA54_1434E2301D66_.wvu.FilterData" localSheetId="2" hidden="1">HOME!$A$17:$K$17</definedName>
    <definedName name="Z_9EF2E67C_11B5_4F44_83E1_67587235E5D7_.wvu.FilterData" localSheetId="2" hidden="1">HOME!$A$17:$K$17</definedName>
    <definedName name="Z_9F850167_BDEE_4C70_89A4_020E80090502_.wvu.FilterData" localSheetId="2" hidden="1">HOME!$A$17:$K$17</definedName>
    <definedName name="Z_9F962FDA_F8F5_4213_A6F2_77D4A9A1D638_.wvu.FilterData" localSheetId="2" hidden="1">HOME!$A$17:$K$17</definedName>
    <definedName name="Z_9FE04E92_7165_413C_9605_E5B3B42845F2_.wvu.FilterData" localSheetId="2" hidden="1">HOME!$A$17:$K$17</definedName>
    <definedName name="Z_9FE04E92_7165_413C_9605_E5B3B42845F2_.wvu.FilterData" localSheetId="10" hidden="1">JAGUAR!$B$13:$F$16</definedName>
    <definedName name="Z_A060B7E6_D98B_401B_8E23_AB2241505D95_.wvu.FilterData" localSheetId="2" hidden="1">HOME!$A$17:$K$17</definedName>
    <definedName name="Z_A08F2788_37B1_461F_9D9C_94DE7E0C103C_.wvu.FilterData" localSheetId="2" hidden="1">HOME!$A$17:$K$17</definedName>
    <definedName name="Z_A0EB3DA0_D63A_49A5_A491_7CF42B7DD2D9_.wvu.FilterData" localSheetId="2" hidden="1">HOME!$A$17:$K$17</definedName>
    <definedName name="Z_A1DFBD3A_7D67_4D0B_A768_38A02D65809C_.wvu.FilterData" localSheetId="2" hidden="1">HOME!$A$17:$K$17</definedName>
    <definedName name="Z_A1DFBD3A_7D67_4D0B_A768_38A02D65809C_.wvu.PrintArea" localSheetId="36" hidden="1">'AFRICA EXPRESS'!$A$1:$M$118</definedName>
    <definedName name="Z_A1DFBD3A_7D67_4D0B_A768_38A02D65809C_.wvu.PrintArea" localSheetId="26" hidden="1">AMERICA!$A$1:$M$90</definedName>
    <definedName name="Z_A1DFBD3A_7D67_4D0B_A768_38A02D65809C_.wvu.PrintArea" localSheetId="34" hidden="1">AUSTRALIA!$A$1:$H$98</definedName>
    <definedName name="Z_A1DFBD3A_7D67_4D0B_A768_38A02D65809C_.wvu.PrintArea" localSheetId="27" hidden="1">EMPIRE!$B$1:$M$217</definedName>
    <definedName name="Z_A1DFBD3A_7D67_4D0B_A768_38A02D65809C_.wvu.PrintArea" localSheetId="2" hidden="1">HOME!$A$1:$K$505</definedName>
    <definedName name="Z_A1DFBD3A_7D67_4D0B_A768_38A02D65809C_.wvu.PrintArea" localSheetId="56" hidden="1">'PEARL RIVER'!$A$1:$M$42</definedName>
    <definedName name="Z_A1DFBD3A_7D67_4D0B_A768_38A02D65809C_.wvu.PrintArea" localSheetId="14" hidden="1">PHOENIX!$A$1:$M$303</definedName>
    <definedName name="Z_A1DFBD3A_7D67_4D0B_A768_38A02D65809C_.wvu.PrintArea" localSheetId="6" hidden="1">SWAN!$A$1:$N$186</definedName>
    <definedName name="Z_A1DFBD3A_7D67_4D0B_A768_38A02D65809C_.wvu.Rows" localSheetId="3" hidden="1">ALBATROSS!$257:$257</definedName>
    <definedName name="Z_A1DFBD3A_7D67_4D0B_A768_38A02D65809C_.wvu.Rows" localSheetId="16" hidden="1">CHINOOK!#REF!</definedName>
    <definedName name="Z_A1DFBD3A_7D67_4D0B_A768_38A02D65809C_.wvu.Rows" localSheetId="52" hidden="1">DAHLIA!#REF!</definedName>
    <definedName name="Z_A1DFBD3A_7D67_4D0B_A768_38A02D65809C_.wvu.Rows" localSheetId="57" hidden="1">EAGLE!$53:$53</definedName>
    <definedName name="Z_A1DFBD3A_7D67_4D0B_A768_38A02D65809C_.wvu.Rows" localSheetId="28" hidden="1">'EMERALD '!$141:$141</definedName>
    <definedName name="Z_A1DFBD3A_7D67_4D0B_A768_38A02D65809C_.wvu.Rows" localSheetId="10" hidden="1">JAGUAR!$159:$159</definedName>
    <definedName name="Z_A1DFBD3A_7D67_4D0B_A768_38A02D65809C_.wvu.Rows" localSheetId="5" hidden="1">LION!$263:$263</definedName>
    <definedName name="Z_A1DFBD3A_7D67_4D0B_A768_38A02D65809C_.wvu.Rows" localSheetId="17" hidden="1">MAPLE!#REF!</definedName>
    <definedName name="Z_A1DFBD3A_7D67_4D0B_A768_38A02D65809C_.wvu.Rows" localSheetId="22" hidden="1">MUSTANG!#REF!</definedName>
    <definedName name="Z_A1DFBD3A_7D67_4D0B_A768_38A02D65809C_.wvu.Rows" localSheetId="24" hidden="1">SANTANA!$107:$107</definedName>
    <definedName name="Z_A1DFBD3A_7D67_4D0B_A768_38A02D65809C_.wvu.Rows" localSheetId="15" hidden="1">'SENTOSA USWC'!#REF!</definedName>
    <definedName name="Z_A1DFBD3A_7D67_4D0B_A768_38A02D65809C_.wvu.Rows" localSheetId="58" hidden="1">SEQUOIA!$35:$35</definedName>
    <definedName name="Z_A1DFBD3A_7D67_4D0B_A768_38A02D65809C_.wvu.Rows" localSheetId="1" hidden="1">SHOGUN!$375:$375</definedName>
    <definedName name="Z_A1DFBD3A_7D67_4D0B_A768_38A02D65809C_.wvu.Rows" localSheetId="4" hidden="1">SILK!$365:$365</definedName>
    <definedName name="Z_A1DFBD3A_7D67_4D0B_A768_38A02D65809C_.wvu.Rows" localSheetId="6" hidden="1">SWAN!$207:$207</definedName>
    <definedName name="Z_A21496F7_5A74_490C_B65E_B7A8ECE4F7B8_.wvu.FilterData" localSheetId="2" hidden="1">HOME!$A$17:$K$17</definedName>
    <definedName name="Z_A2235B4F_006D_4258_A8A1_AFEC63F6BC44_.wvu.FilterData" localSheetId="2" hidden="1">HOME!$A$17:$K$17</definedName>
    <definedName name="Z_A27B7A8F_AC2A_4749_B36C_BC002537D5AF_.wvu.FilterData" localSheetId="2" hidden="1">HOME!$A$17:$K$17</definedName>
    <definedName name="Z_A28088F1_EADC_4215_BDCD_BDA056E02AD6_.wvu.FilterData" localSheetId="2" hidden="1">HOME!$A$17:$K$17</definedName>
    <definedName name="Z_A2E37108_C2B4_4C72_AF7C_5A936D1ABE58_.wvu.FilterData" localSheetId="2" hidden="1">HOME!$A$17:$K$17</definedName>
    <definedName name="Z_A3588082_6693_4106_BAD3_485FEEBBA2BC_.wvu.FilterData" localSheetId="2" hidden="1">HOME!$A$17:$K$17</definedName>
    <definedName name="Z_A3FF7CC4_E34C_4785_92F4_8E0600F5F1F6_.wvu.FilterData" localSheetId="2" hidden="1">HOME!$A$17:$K$17</definedName>
    <definedName name="Z_A450D184_F0A9_4265_92CD_5415E8EF9806_.wvu.FilterData" localSheetId="2" hidden="1">HOME!$A$17:$K$17</definedName>
    <definedName name="Z_A4803C04_BB1F_4953_8B63_B5604BD18C84_.wvu.FilterData" localSheetId="2" hidden="1">HOME!$A$17:$K$17</definedName>
    <definedName name="Z_A535EB6B_2751_439A_A6EA_8F6B1013DAD8_.wvu.FilterData" localSheetId="2" hidden="1">HOME!$A$17:$K$17</definedName>
    <definedName name="Z_A5D3E839_8424_4C9D_89FD_D4C915BC3F12_.wvu.FilterData" localSheetId="2" hidden="1">HOME!$A$17:$K$17</definedName>
    <definedName name="Z_A643D396_3327_44CE_8347_30C60E943511_.wvu.FilterData" localSheetId="2" hidden="1">HOME!$A$17:$K$17</definedName>
    <definedName name="Z_A643D396_3327_44CE_8347_30C60E943511_.wvu.FilterData" localSheetId="10" hidden="1">JAGUAR!$B$13:$F$16</definedName>
    <definedName name="Z_A6B2CCD0_68AE_4297_8CA0_B8F25A31E26A_.wvu.FilterData" localSheetId="2" hidden="1">HOME!$A$17:$K$17</definedName>
    <definedName name="Z_A713D9C3_7B25_44A5_9ADB_BA1EB164C582_.wvu.FilterData" localSheetId="2" hidden="1">HOME!$A$17:$K$17</definedName>
    <definedName name="Z_A81706EA_0E50_497D_8714_07AA5DDDC381_.wvu.FilterData" localSheetId="2" hidden="1">HOME!$A$17:$K$17</definedName>
    <definedName name="Z_A8290D97_2923_43DD_A549_1D04FDE2F49C_.wvu.FilterData" localSheetId="2" hidden="1">HOME!$A$17:$K$17</definedName>
    <definedName name="Z_A8290D97_2923_43DD_A549_1D04FDE2F49C_.wvu.FilterData" localSheetId="10" hidden="1">JAGUAR!$B$13:$F$16</definedName>
    <definedName name="Z_A8422DDB_9F2F_4011_BD32_632B1BFE2F51_.wvu.FilterData" localSheetId="2" hidden="1">HOME!$A$17:$K$17</definedName>
    <definedName name="Z_A87A3AA3_07F4_45B3_AEE7_EB73815B967A_.wvu.FilterData" localSheetId="2" hidden="1">HOME!$A$17:$K$17</definedName>
    <definedName name="Z_A8BAE8BB_8EB3_44A6_A1BE_58612ED8E8A4_.wvu.FilterData" localSheetId="10" hidden="1">JAGUAR!$B$13:$F$16</definedName>
    <definedName name="Z_A8F44DE0_2238_4B88_BFEC_B1AC3E4D6C02_.wvu.FilterData" localSheetId="2" hidden="1">HOME!$A$17:$K$17</definedName>
    <definedName name="Z_A90F7CE0_F269_43E5_9991_ED91CAF53534_.wvu.FilterData" localSheetId="10" hidden="1">JAGUAR!$B$13:$F$16</definedName>
    <definedName name="Z_A9A88318_53EC_4175_9470_365787995EBF_.wvu.FilterData" localSheetId="2" hidden="1">HOME!$A$17:$K$17</definedName>
    <definedName name="Z_A9FF07B0_9DE5_41D9_B65B_A250E41964F1_.wvu.FilterData" localSheetId="10" hidden="1">JAGUAR!$B$13:$F$16</definedName>
    <definedName name="Z_AABAC097_2276_4000_A334_9176ED029FE2_.wvu.FilterData" localSheetId="2" hidden="1">HOME!$A$17:$K$17</definedName>
    <definedName name="Z_AAE70822_62DA_4854_BDD9_9E9670AEAED3_.wvu.FilterData" localSheetId="2" hidden="1">HOME!$A$17:$K$17</definedName>
    <definedName name="Z_AB0D7C70_AF89_4608_A2A1_5AB2AC3A98B9_.wvu.FilterData" localSheetId="2" hidden="1">HOME!$A$17:$K$17</definedName>
    <definedName name="Z_AB0D7C70_AF89_4608_A2A1_5AB2AC3A98B9_.wvu.PrintArea" localSheetId="36" hidden="1">'AFRICA EXPRESS'!$A$1:$M$118</definedName>
    <definedName name="Z_AB0D7C70_AF89_4608_A2A1_5AB2AC3A98B9_.wvu.PrintArea" localSheetId="26" hidden="1">AMERICA!$A$1:$M$90</definedName>
    <definedName name="Z_AB0D7C70_AF89_4608_A2A1_5AB2AC3A98B9_.wvu.PrintArea" localSheetId="34" hidden="1">AUSTRALIA!$A$1:$H$98</definedName>
    <definedName name="Z_AB0D7C70_AF89_4608_A2A1_5AB2AC3A98B9_.wvu.PrintArea" localSheetId="27" hidden="1">EMPIRE!$B$1:$M$217</definedName>
    <definedName name="Z_AB0D7C70_AF89_4608_A2A1_5AB2AC3A98B9_.wvu.PrintArea" localSheetId="2" hidden="1">HOME!$A$1:$K$505</definedName>
    <definedName name="Z_AB0D7C70_AF89_4608_A2A1_5AB2AC3A98B9_.wvu.PrintArea" localSheetId="56" hidden="1">'PEARL RIVER'!$A$1:$M$42</definedName>
    <definedName name="Z_AB0D7C70_AF89_4608_A2A1_5AB2AC3A98B9_.wvu.PrintArea" localSheetId="14" hidden="1">PHOENIX!$A$1:$M$303</definedName>
    <definedName name="Z_AB0D7C70_AF89_4608_A2A1_5AB2AC3A98B9_.wvu.PrintArea" localSheetId="6" hidden="1">SWAN!$A$1:$N$186</definedName>
    <definedName name="Z_AB0D7C70_AF89_4608_A2A1_5AB2AC3A98B9_.wvu.Rows" localSheetId="3" hidden="1">ALBATROSS!$257:$257</definedName>
    <definedName name="Z_AB0D7C70_AF89_4608_A2A1_5AB2AC3A98B9_.wvu.Rows" localSheetId="16" hidden="1">CHINOOK!#REF!</definedName>
    <definedName name="Z_AB0D7C70_AF89_4608_A2A1_5AB2AC3A98B9_.wvu.Rows" localSheetId="32" hidden="1">CLANGA!#REF!</definedName>
    <definedName name="Z_AB0D7C70_AF89_4608_A2A1_5AB2AC3A98B9_.wvu.Rows" localSheetId="52" hidden="1">DAHLIA!#REF!</definedName>
    <definedName name="Z_AB0D7C70_AF89_4608_A2A1_5AB2AC3A98B9_.wvu.Rows" localSheetId="57" hidden="1">EAGLE!$53:$53</definedName>
    <definedName name="Z_AB0D7C70_AF89_4608_A2A1_5AB2AC3A98B9_.wvu.Rows" localSheetId="28" hidden="1">'EMERALD '!$141:$141</definedName>
    <definedName name="Z_AB0D7C70_AF89_4608_A2A1_5AB2AC3A98B9_.wvu.Rows" localSheetId="10" hidden="1">JAGUAR!$159:$159</definedName>
    <definedName name="Z_AB0D7C70_AF89_4608_A2A1_5AB2AC3A98B9_.wvu.Rows" localSheetId="5" hidden="1">LION!$263:$263</definedName>
    <definedName name="Z_AB0D7C70_AF89_4608_A2A1_5AB2AC3A98B9_.wvu.Rows" localSheetId="17" hidden="1">MAPLE!#REF!</definedName>
    <definedName name="Z_AB0D7C70_AF89_4608_A2A1_5AB2AC3A98B9_.wvu.Rows" localSheetId="22" hidden="1">MUSTANG!#REF!</definedName>
    <definedName name="Z_AB0D7C70_AF89_4608_A2A1_5AB2AC3A98B9_.wvu.Rows" localSheetId="31" hidden="1">'NEW FALCON'!#REF!</definedName>
    <definedName name="Z_AB0D7C70_AF89_4608_A2A1_5AB2AC3A98B9_.wvu.Rows" localSheetId="18" hidden="1">ORIENT!$57:$57</definedName>
    <definedName name="Z_AB0D7C70_AF89_4608_A2A1_5AB2AC3A98B9_.wvu.Rows" localSheetId="24" hidden="1">SANTANA!$107:$107</definedName>
    <definedName name="Z_AB0D7C70_AF89_4608_A2A1_5AB2AC3A98B9_.wvu.Rows" localSheetId="15" hidden="1">'SENTOSA USWC'!#REF!</definedName>
    <definedName name="Z_AB0D7C70_AF89_4608_A2A1_5AB2AC3A98B9_.wvu.Rows" localSheetId="58" hidden="1">SEQUOIA!$35:$35</definedName>
    <definedName name="Z_AB0D7C70_AF89_4608_A2A1_5AB2AC3A98B9_.wvu.Rows" localSheetId="33" hidden="1">SHIKRA!#REF!</definedName>
    <definedName name="Z_AB0D7C70_AF89_4608_A2A1_5AB2AC3A98B9_.wvu.Rows" localSheetId="1" hidden="1">SHOGUN!$375:$375</definedName>
    <definedName name="Z_AB0D7C70_AF89_4608_A2A1_5AB2AC3A98B9_.wvu.Rows" localSheetId="4" hidden="1">SILK!$365:$365</definedName>
    <definedName name="Z_AB0D7C70_AF89_4608_A2A1_5AB2AC3A98B9_.wvu.Rows" localSheetId="6" hidden="1">SWAN!$207:$207</definedName>
    <definedName name="Z_AB75A026_7BD6_4935_A929_1C1EB9A3DEAE_.wvu.FilterData" localSheetId="10" hidden="1">JAGUAR!$B$13:$F$16</definedName>
    <definedName name="Z_ABC3438B_CAEF_4F95_965E_025AEBBA2D69_.wvu.FilterData" localSheetId="2" hidden="1">HOME!$A$17:$K$17</definedName>
    <definedName name="Z_AC63CCDA_B8AE_4109_9FAB_247E9F15D4E8_.wvu.FilterData" localSheetId="10" hidden="1">JAGUAR!$B$13:$F$16</definedName>
    <definedName name="Z_AC9B3CC8_A690_4317_8ACF_A2BAC925771C_.wvu.FilterData" localSheetId="2" hidden="1">HOME!$A$17:$K$17</definedName>
    <definedName name="Z_ACD3CA64_39F0_4709_84EC_26CA27BD9C15_.wvu.FilterData" localSheetId="2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2" hidden="1">HOME!$A$17:$K$17</definedName>
    <definedName name="Z_AD5E8C21_8E00_4D81_88AD_093543DD32BE_.wvu.FilterData" localSheetId="2" hidden="1">HOME!$A$17:$K$17</definedName>
    <definedName name="Z_AD688F1A_751A_4A80_A1A8_ABBEAFEA4E3A_.wvu.FilterData" localSheetId="2" hidden="1">HOME!$A$17:$K$17</definedName>
    <definedName name="Z_AD7BA579_AB91_46BD_928C_D66CAE67CD86_.wvu.FilterData" localSheetId="10" hidden="1">JAGUAR!$B$13:$F$16</definedName>
    <definedName name="Z_AE2FA10A_24F8_4324_B214_E20B939E4B96_.wvu.FilterData" localSheetId="2" hidden="1">HOME!$A$17:$K$17</definedName>
    <definedName name="Z_AE636E40_B976_4A8E_8B69_375A94D675C7_.wvu.FilterData" localSheetId="2" hidden="1">HOME!$A$17:$K$17</definedName>
    <definedName name="Z_AEB68A3A_8916_4120_B6F7_556A0FCDD1CD_.wvu.FilterData" localSheetId="2" hidden="1">HOME!$A$17:$K$17</definedName>
    <definedName name="Z_AED53832_985B_4060_A067_8AFA923189E1_.wvu.FilterData" localSheetId="2" hidden="1">HOME!$A$17:$K$17</definedName>
    <definedName name="Z_AEF8F7FF_3864_4034_8FDF_DE8A78FEEC5B_.wvu.FilterData" localSheetId="2" hidden="1">HOME!$A$17:$K$17</definedName>
    <definedName name="Z_AF609403_9BE8_41B1_AE4A_0C7583B56BF9_.wvu.FilterData" localSheetId="10" hidden="1">JAGUAR!$B$13:$F$16</definedName>
    <definedName name="Z_AF64D6D0_3D8D_4DB9_91DD_4CDC78033F0F_.wvu.FilterData" localSheetId="2" hidden="1">HOME!$A$17:$K$17</definedName>
    <definedName name="Z_AF7B5680_0B01_4C6F_A1D9_4AF72E2D67DE_.wvu.FilterData" localSheetId="2" hidden="1">HOME!$A$17:$K$17</definedName>
    <definedName name="Z_B06D688B_A7BD_4764_93FC_14A991FDA639_.wvu.FilterData" localSheetId="2" hidden="1">HOME!$A$17:$K$17</definedName>
    <definedName name="Z_B06D688B_A7BD_4764_93FC_14A991FDA639_.wvu.FilterData" localSheetId="10" hidden="1">JAGUAR!$B$13:$F$16</definedName>
    <definedName name="Z_B07592B3_DC79_45DC_9576_421DCAC6B4F2_.wvu.PrintArea" localSheetId="36" hidden="1">'AFRICA EXPRESS'!$A$1:$M$118</definedName>
    <definedName name="Z_B07592B3_DC79_45DC_9576_421DCAC6B4F2_.wvu.PrintArea" localSheetId="26" hidden="1">AMERICA!$A$1:$M$90</definedName>
    <definedName name="Z_B07592B3_DC79_45DC_9576_421DCAC6B4F2_.wvu.PrintArea" localSheetId="34" hidden="1">AUSTRALIA!$A$1:$H$98</definedName>
    <definedName name="Z_B07592B3_DC79_45DC_9576_421DCAC6B4F2_.wvu.PrintArea" localSheetId="27" hidden="1">EMPIRE!$B$1:$M$217</definedName>
    <definedName name="Z_B07592B3_DC79_45DC_9576_421DCAC6B4F2_.wvu.PrintArea" localSheetId="56" hidden="1">'PEARL RIVER'!$A$1:$M$42</definedName>
    <definedName name="Z_B07592B3_DC79_45DC_9576_421DCAC6B4F2_.wvu.PrintArea" localSheetId="14" hidden="1">PHOENIX!$A$1:$M$303</definedName>
    <definedName name="Z_B07592B3_DC79_45DC_9576_421DCAC6B4F2_.wvu.PrintArea" localSheetId="6" hidden="1">SWAN!$A$1:$N$186</definedName>
    <definedName name="Z_B07592B3_DC79_45DC_9576_421DCAC6B4F2_.wvu.Rows" localSheetId="3" hidden="1">ALBATROSS!$257:$257</definedName>
    <definedName name="Z_B07592B3_DC79_45DC_9576_421DCAC6B4F2_.wvu.Rows" localSheetId="16" hidden="1">CHINOOK!#REF!</definedName>
    <definedName name="Z_B07592B3_DC79_45DC_9576_421DCAC6B4F2_.wvu.Rows" localSheetId="52" hidden="1">DAHLIA!#REF!</definedName>
    <definedName name="Z_B07592B3_DC79_45DC_9576_421DCAC6B4F2_.wvu.Rows" localSheetId="57" hidden="1">EAGLE!$53:$53</definedName>
    <definedName name="Z_B07592B3_DC79_45DC_9576_421DCAC6B4F2_.wvu.Rows" localSheetId="28" hidden="1">'EMERALD '!$141:$141</definedName>
    <definedName name="Z_B07592B3_DC79_45DC_9576_421DCAC6B4F2_.wvu.Rows" localSheetId="10" hidden="1">JAGUAR!$159:$159</definedName>
    <definedName name="Z_B07592B3_DC79_45DC_9576_421DCAC6B4F2_.wvu.Rows" localSheetId="5" hidden="1">LION!$263:$263</definedName>
    <definedName name="Z_B07592B3_DC79_45DC_9576_421DCAC6B4F2_.wvu.Rows" localSheetId="17" hidden="1">MAPLE!#REF!</definedName>
    <definedName name="Z_B07592B3_DC79_45DC_9576_421DCAC6B4F2_.wvu.Rows" localSheetId="22" hidden="1">MUSTANG!#REF!</definedName>
    <definedName name="Z_B07592B3_DC79_45DC_9576_421DCAC6B4F2_.wvu.Rows" localSheetId="18" hidden="1">ORIENT!$57:$57</definedName>
    <definedName name="Z_B07592B3_DC79_45DC_9576_421DCAC6B4F2_.wvu.Rows" localSheetId="24" hidden="1">SANTANA!$107:$107</definedName>
    <definedName name="Z_B07592B3_DC79_45DC_9576_421DCAC6B4F2_.wvu.Rows" localSheetId="58" hidden="1">SEQUOIA!$35:$35</definedName>
    <definedName name="Z_B07592B3_DC79_45DC_9576_421DCAC6B4F2_.wvu.Rows" localSheetId="1" hidden="1">SHOGUN!$375:$375</definedName>
    <definedName name="Z_B07592B3_DC79_45DC_9576_421DCAC6B4F2_.wvu.Rows" localSheetId="4" hidden="1">SILK!$365:$365</definedName>
    <definedName name="Z_B07592B3_DC79_45DC_9576_421DCAC6B4F2_.wvu.Rows" localSheetId="6" hidden="1">SWAN!$207:$207</definedName>
    <definedName name="Z_B07C0B19_7B8B_4259_88AE_73949644EDC6_.wvu.FilterData" localSheetId="2" hidden="1">HOME!$A$17:$K$17</definedName>
    <definedName name="Z_B0B43395_6E32_4DB3_A2D8_DD2362C77F4F_.wvu.Cols" localSheetId="35" hidden="1">'DAR FEEDER- ORYX'!$F:$F</definedName>
    <definedName name="Z_B0B43395_6E32_4DB3_A2D8_DD2362C77F4F_.wvu.Cols" localSheetId="21" hidden="1">PETRA!$E:$E</definedName>
    <definedName name="Z_B0B43395_6E32_4DB3_A2D8_DD2362C77F4F_.wvu.Cols" localSheetId="20" hidden="1">RSEAXL!$E:$E</definedName>
    <definedName name="Z_B0B43395_6E32_4DB3_A2D8_DD2362C77F4F_.wvu.FilterData" localSheetId="34" hidden="1">AUSTRALIA!$A$5:$J$6</definedName>
    <definedName name="Z_B0B43395_6E32_4DB3_A2D8_DD2362C77F4F_.wvu.FilterData" localSheetId="2" hidden="1">HOME!$A$17:$K$17</definedName>
    <definedName name="Z_B0B43395_6E32_4DB3_A2D8_DD2362C77F4F_.wvu.FilterData" localSheetId="10" hidden="1">JAGUAR!$B$13:$F$16</definedName>
    <definedName name="Z_B0B43395_6E32_4DB3_A2D8_DD2362C77F4F_.wvu.PrintArea" localSheetId="36" hidden="1">'AFRICA EXPRESS'!$A$1:$M$118</definedName>
    <definedName name="Z_B0B43395_6E32_4DB3_A2D8_DD2362C77F4F_.wvu.PrintArea" localSheetId="26" hidden="1">AMERICA!$A$1:$M$90</definedName>
    <definedName name="Z_B0B43395_6E32_4DB3_A2D8_DD2362C77F4F_.wvu.PrintArea" localSheetId="34" hidden="1">AUSTRALIA!$A$1:$H$98</definedName>
    <definedName name="Z_B0B43395_6E32_4DB3_A2D8_DD2362C77F4F_.wvu.PrintArea" localSheetId="28" hidden="1">'EMERALD '!$B$1:$P$132</definedName>
    <definedName name="Z_B0B43395_6E32_4DB3_A2D8_DD2362C77F4F_.wvu.PrintArea" localSheetId="27" hidden="1">EMPIRE!$B$1:$M$217</definedName>
    <definedName name="Z_B0B43395_6E32_4DB3_A2D8_DD2362C77F4F_.wvu.PrintArea" localSheetId="2" hidden="1">HOME!$A$17:$K$17</definedName>
    <definedName name="Z_B0B43395_6E32_4DB3_A2D8_DD2362C77F4F_.wvu.PrintArea" localSheetId="46" hidden="1">PANTHER!$B$1:$N$62</definedName>
    <definedName name="Z_B0B43395_6E32_4DB3_A2D8_DD2362C77F4F_.wvu.PrintArea" localSheetId="56" hidden="1">'PEARL RIVER'!$A$1:$M$42</definedName>
    <definedName name="Z_B0B43395_6E32_4DB3_A2D8_DD2362C77F4F_.wvu.PrintArea" localSheetId="14" hidden="1">PHOENIX!$A$1:$M$303</definedName>
    <definedName name="Z_B0B43395_6E32_4DB3_A2D8_DD2362C77F4F_.wvu.PrintArea" localSheetId="6" hidden="1">SWAN!$A$1:$N$186</definedName>
    <definedName name="Z_B0B43395_6E32_4DB3_A2D8_DD2362C77F4F_.wvu.PrintArea" localSheetId="45" hidden="1">TIGER!$A$1:$M$67</definedName>
    <definedName name="Z_B0B43395_6E32_4DB3_A2D8_DD2362C77F4F_.wvu.PrintTitles" localSheetId="2" hidden="1">HOME!$17:$17</definedName>
    <definedName name="Z_B0B43395_6E32_4DB3_A2D8_DD2362C77F4F_.wvu.Rows" localSheetId="36" hidden="1">'AFRICA EXPRESS'!#REF!</definedName>
    <definedName name="Z_B0B43395_6E32_4DB3_A2D8_DD2362C77F4F_.wvu.Rows" localSheetId="3" hidden="1">ALBATROSS!#REF!,ALBATROSS!$257:$257</definedName>
    <definedName name="Z_B0B43395_6E32_4DB3_A2D8_DD2362C77F4F_.wvu.Rows" localSheetId="25" hidden="1">AMBERJACK!#REF!</definedName>
    <definedName name="Z_B0B43395_6E32_4DB3_A2D8_DD2362C77F4F_.wvu.Rows" localSheetId="26" hidden="1">AMERICA!#REF!</definedName>
    <definedName name="Z_B0B43395_6E32_4DB3_A2D8_DD2362C77F4F_.wvu.Rows" localSheetId="48" hidden="1">ANDES!#REF!</definedName>
    <definedName name="Z_B0B43395_6E32_4DB3_A2D8_DD2362C77F4F_.wvu.Rows" localSheetId="34" hidden="1">AUSTRALIA!#REF!</definedName>
    <definedName name="Z_B0B43395_6E32_4DB3_A2D8_DD2362C77F4F_.wvu.Rows" localSheetId="49" hidden="1">AZTEC!#REF!</definedName>
    <definedName name="Z_B0B43395_6E32_4DB3_A2D8_DD2362C77F4F_.wvu.Rows" localSheetId="9" hidden="1">'BRITANNIA '!#REF!,'BRITANNIA '!$118:$118</definedName>
    <definedName name="Z_B0B43395_6E32_4DB3_A2D8_DD2362C77F4F_.wvu.Rows" localSheetId="42" hidden="1">CAPRICORN!#REF!</definedName>
    <definedName name="Z_B0B43395_6E32_4DB3_A2D8_DD2362C77F4F_.wvu.Rows" localSheetId="39" hidden="1">CARIOCA!#REF!,CARIOCA!#REF!</definedName>
    <definedName name="Z_B0B43395_6E32_4DB3_A2D8_DD2362C77F4F_.wvu.Rows" localSheetId="16" hidden="1">CHINOOK!#REF!,CHINOOK!#REF!</definedName>
    <definedName name="Z_B0B43395_6E32_4DB3_A2D8_DD2362C77F4F_.wvu.Rows" localSheetId="32" hidden="1">CLANGA!#REF!,CLANGA!#REF!</definedName>
    <definedName name="Z_B0B43395_6E32_4DB3_A2D8_DD2362C77F4F_.wvu.Rows" localSheetId="7" hidden="1">CONDOR!#REF!,CONDOR!$258:$258</definedName>
    <definedName name="Z_B0B43395_6E32_4DB3_A2D8_DD2362C77F4F_.wvu.Rows" localSheetId="52" hidden="1">DAHLIA!#REF!,DAHLIA!#REF!</definedName>
    <definedName name="Z_B0B43395_6E32_4DB3_A2D8_DD2362C77F4F_.wvu.Rows" localSheetId="35" hidden="1">'DAR FEEDER- ORYX'!$6:$42</definedName>
    <definedName name="Z_B0B43395_6E32_4DB3_A2D8_DD2362C77F4F_.wvu.Rows" localSheetId="11" hidden="1">DRAGON!$6:$11,DRAGON!$14:$39</definedName>
    <definedName name="Z_B0B43395_6E32_4DB3_A2D8_DD2362C77F4F_.wvu.Rows" localSheetId="57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'!$144:$144</definedName>
    <definedName name="Z_B0B43395_6E32_4DB3_A2D8_DD2362C77F4F_.wvu.Rows" localSheetId="27" hidden="1">EMPIRE!#REF!,EMPIRE!#REF!</definedName>
    <definedName name="Z_B0B43395_6E32_4DB3_A2D8_DD2362C77F4F_.wvu.Rows" localSheetId="50" hidden="1">INCA!#REF!</definedName>
    <definedName name="Z_B0B43395_6E32_4DB3_A2D8_DD2362C77F4F_.wvu.Rows" localSheetId="37" hidden="1">INGWE!#REF!</definedName>
    <definedName name="Z_B0B43395_6E32_4DB3_A2D8_DD2362C77F4F_.wvu.Rows" localSheetId="38" hidden="1">IPANEMA!$5:$16,IPANEMA!#REF!</definedName>
    <definedName name="Z_B0B43395_6E32_4DB3_A2D8_DD2362C77F4F_.wvu.Rows" localSheetId="12" hidden="1">JADE!$7:$9</definedName>
    <definedName name="Z_B0B43395_6E32_4DB3_A2D8_DD2362C77F4F_.wvu.Rows" localSheetId="10" hidden="1">JAGUAR!$6:$43,JAGUAR!$46:$61,JAGUAR!$159:$159</definedName>
    <definedName name="Z_B0B43395_6E32_4DB3_A2D8_DD2362C77F4F_.wvu.Rows" localSheetId="43" hidden="1">KIWI!#REF!</definedName>
    <definedName name="Z_B0B43395_6E32_4DB3_A2D8_DD2362C77F4F_.wvu.Rows" localSheetId="41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LION!#REF!,LION!$263:$263</definedName>
    <definedName name="Z_B0B43395_6E32_4DB3_A2D8_DD2362C77F4F_.wvu.Rows" localSheetId="19" hidden="1">'LONE STAR'!#REF!</definedName>
    <definedName name="Z_B0B43395_6E32_4DB3_A2D8_DD2362C77F4F_.wvu.Rows" localSheetId="17" hidden="1">MAPLE!#REF!,MAPLE!#REF!</definedName>
    <definedName name="Z_B0B43395_6E32_4DB3_A2D8_DD2362C77F4F_.wvu.Rows" localSheetId="22" hidden="1">MUSTANG!#REF!,MUSTANG!#REF!</definedName>
    <definedName name="Z_B0B43395_6E32_4DB3_A2D8_DD2362C77F4F_.wvu.Rows" localSheetId="31" hidden="1">'NEW FALCON'!#REF!,'NEW FALCON'!#REF!</definedName>
    <definedName name="Z_B0B43395_6E32_4DB3_A2D8_DD2362C77F4F_.wvu.Rows" localSheetId="18" hidden="1">ORIENT!#REF!,ORIENT!#REF!</definedName>
    <definedName name="Z_B0B43395_6E32_4DB3_A2D8_DD2362C77F4F_.wvu.Rows" localSheetId="44" hidden="1">PANDA!#REF!</definedName>
    <definedName name="Z_B0B43395_6E32_4DB3_A2D8_DD2362C77F4F_.wvu.Rows" localSheetId="23" hidden="1">PELICAN!#REF!</definedName>
    <definedName name="Z_B0B43395_6E32_4DB3_A2D8_DD2362C77F4F_.wvu.Rows" localSheetId="21" hidden="1">PETRA!#REF!</definedName>
    <definedName name="Z_B0B43395_6E32_4DB3_A2D8_DD2362C77F4F_.wvu.Rows" localSheetId="14" hidden="1">PHOENIX!$9:$12</definedName>
    <definedName name="Z_B0B43395_6E32_4DB3_A2D8_DD2362C77F4F_.wvu.Rows" localSheetId="55" hidden="1">ROSE!$6:$9</definedName>
    <definedName name="Z_B0B43395_6E32_4DB3_A2D8_DD2362C77F4F_.wvu.Rows" localSheetId="20" hidden="1">RSEAXL!$6:$42</definedName>
    <definedName name="Z_B0B43395_6E32_4DB3_A2D8_DD2362C77F4F_.wvu.Rows" localSheetId="24" hidden="1">SANTANA!$107:$107</definedName>
    <definedName name="Z_B0B43395_6E32_4DB3_A2D8_DD2362C77F4F_.wvu.Rows" localSheetId="15" hidden="1">'SENTOSA USWC'!#REF!</definedName>
    <definedName name="Z_B0B43395_6E32_4DB3_A2D8_DD2362C77F4F_.wvu.Rows" localSheetId="58" hidden="1">SEQUOIA!$35:$35</definedName>
    <definedName name="Z_B0B43395_6E32_4DB3_A2D8_DD2362C77F4F_.wvu.Rows" localSheetId="33" hidden="1">SHIKRA!#REF!,SHIKRA!#REF!</definedName>
    <definedName name="Z_B0B43395_6E32_4DB3_A2D8_DD2362C77F4F_.wvu.Rows" localSheetId="1" hidden="1">SHOGUN!$7:$28,SHOGUN!$375:$375</definedName>
    <definedName name="Z_B0B43395_6E32_4DB3_A2D8_DD2362C77F4F_.wvu.Rows" localSheetId="4" hidden="1">SILK!#REF!,SILK!$365:$365</definedName>
    <definedName name="Z_B0B43395_6E32_4DB3_A2D8_DD2362C77F4F_.wvu.Rows" localSheetId="6" hidden="1">SWAN!#REF!,SWAN!$207:$207</definedName>
    <definedName name="Z_B0B43395_6E32_4DB3_A2D8_DD2362C77F4F_.wvu.Rows" localSheetId="40" hidden="1">WALLABY!#REF!</definedName>
    <definedName name="Z_B11A1D85_2E4E_49DB_9E4E_61B9E8E52EF6_.wvu.FilterData" localSheetId="2" hidden="1">HOME!$A$17:$K$17</definedName>
    <definedName name="Z_B1425933_E88A_43EF_9650_B2B9D9D24E65_.wvu.FilterData" localSheetId="2" hidden="1">HOME!$A$17:$K$17</definedName>
    <definedName name="Z_B178D315_6B67_4D95_820F_66111917D107_.wvu.FilterData" localSheetId="2" hidden="1">HOME!$A$17:$K$17</definedName>
    <definedName name="Z_B19D1425_7C43_45BD_9114_4A5979D447E8_.wvu.FilterData" localSheetId="2" hidden="1">HOME!$A$17:$K$17</definedName>
    <definedName name="Z_B21FCA46_BBF8_4512_8D4F_9A8B4600A7CD_.wvu.FilterData" localSheetId="2" hidden="1">HOME!$A$17:$K$17</definedName>
    <definedName name="Z_B231283F_BE36_4F43_995A_1F3981D7AD9D_.wvu.FilterData" localSheetId="2" hidden="1">HOME!$A$17:$K$17</definedName>
    <definedName name="Z_B2E17C43_0F68_4A8C_8BD5_7193B752749E_.wvu.FilterData" localSheetId="2" hidden="1">HOME!$A$17:$K$17</definedName>
    <definedName name="Z_B2E18DAA_73C1_4C4B_9245_02E6AFD4E586_.wvu.FilterData" localSheetId="2" hidden="1">HOME!$A$17:$K$17</definedName>
    <definedName name="Z_B2E4B296_2123_4115_BCF2_C62F89D64D6C_.wvu.FilterData" localSheetId="2" hidden="1">HOME!$A$17:$K$17</definedName>
    <definedName name="Z_B2EF5A4E_1270_4769_8B1D_61C4D5FEEBB8_.wvu.FilterData" localSheetId="2" hidden="1">HOME!$A$17:$K$17</definedName>
    <definedName name="Z_B385DC9F_567B_4DFD_BA28_6ED4CB7B26E6_.wvu.FilterData" localSheetId="2" hidden="1">HOME!$A$17:$K$17</definedName>
    <definedName name="Z_B385DC9F_567B_4DFD_BA28_6ED4CB7B26E6_.wvu.FilterData" localSheetId="10" hidden="1">JAGUAR!$B$13:$F$16</definedName>
    <definedName name="Z_B39C9C48_947B_48BF_951D_A54D659EE3B9_.wvu.FilterData" localSheetId="2" hidden="1">HOME!$A$17:$K$17</definedName>
    <definedName name="Z_B41863EB_627B_4C53_A195_705C60CE400E_.wvu.FilterData" localSheetId="2" hidden="1">HOME!$A$17:$K$17</definedName>
    <definedName name="Z_B46356AA_611E_468B_A812_D8ECD6BD4284_.wvu.FilterData" localSheetId="2" hidden="1">HOME!$A$17:$K$17</definedName>
    <definedName name="Z_B477F2C6_8D02_453B_B0AF_B774653472CC_.wvu.FilterData" localSheetId="2" hidden="1">HOME!$A$17:$K$17</definedName>
    <definedName name="Z_B4CB5E55_774A_46D7_A5E0_E859C34F1F52_.wvu.FilterData" localSheetId="2" hidden="1">HOME!$A$17:$K$17</definedName>
    <definedName name="Z_B5871EA4_9B1F_4312_8EA5_26998504A673_.wvu.FilterData" localSheetId="2" hidden="1">HOME!$A$17:$K$17</definedName>
    <definedName name="Z_B5B3C387_703F_4B99_9CC4_E06B436EAC66_.wvu.FilterData" localSheetId="2" hidden="1">HOME!$A$17:$K$17</definedName>
    <definedName name="Z_B5BFA053_05F0_4940_8783_5F2F56D90F58_.wvu.FilterData" localSheetId="2" hidden="1">HOME!$A$17:$K$17</definedName>
    <definedName name="Z_B614A498_E2D0_47EC_8ED4_E3A750831E76_.wvu.FilterData" localSheetId="2" hidden="1">HOME!$A$17:$K$17</definedName>
    <definedName name="Z_B6257232_8619_4650_85AC_C42D551A5D68_.wvu.FilterData" localSheetId="2" hidden="1">HOME!$A$17:$K$17</definedName>
    <definedName name="Z_B661C2AC_3176_4D2B_A963_AA44B025B55C_.wvu.FilterData" localSheetId="2" hidden="1">HOME!$A$17:$K$17</definedName>
    <definedName name="Z_B6C63AE0_3DFA_4A7E_B65E_7B1852AF85DF_.wvu.FilterData" localSheetId="2" hidden="1">HOME!$A$17:$K$17</definedName>
    <definedName name="Z_B6CF4D5C_8D88_4B6B_8FFD_ECF249C13066_.wvu.FilterData" localSheetId="2" hidden="1">HOME!$A$17:$K$17</definedName>
    <definedName name="Z_B6D7A77C_529F_4BE7_A184_47F2D1175CCC_.wvu.FilterData" localSheetId="2" hidden="1">HOME!$A$17:$K$17</definedName>
    <definedName name="Z_B6D7A77C_529F_4BE7_A184_47F2D1175CCC_.wvu.FilterData" localSheetId="10" hidden="1">JAGUAR!$B$13:$F$16</definedName>
    <definedName name="Z_B7395C11_8A10_4F38_AE85_82982C2AACE5_.wvu.FilterData" localSheetId="2" hidden="1">HOME!$A$17:$K$17</definedName>
    <definedName name="Z_B808C839_8113_4C39_B413_018EBC467EDF_.wvu.FilterData" localSheetId="2" hidden="1">HOME!$A$17:$K$17</definedName>
    <definedName name="Z_B80CFEAF_10B3_4689_AD44_699CCDA575B5_.wvu.FilterData" localSheetId="2" hidden="1">HOME!$A$17:$K$17</definedName>
    <definedName name="Z_B8104237_A5E1_4DC7_8C70_799FE74E237B_.wvu.PrintArea" localSheetId="36" hidden="1">'AFRICA EXPRESS'!$A$1:$M$118</definedName>
    <definedName name="Z_B8104237_A5E1_4DC7_8C70_799FE74E237B_.wvu.PrintArea" localSheetId="26" hidden="1">AMERICA!$A$1:$M$90</definedName>
    <definedName name="Z_B8104237_A5E1_4DC7_8C70_799FE74E237B_.wvu.PrintArea" localSheetId="34" hidden="1">AUSTRALIA!$A$1:$H$98</definedName>
    <definedName name="Z_B8104237_A5E1_4DC7_8C70_799FE74E237B_.wvu.PrintArea" localSheetId="27" hidden="1">EMPIRE!$B$1:$M$217</definedName>
    <definedName name="Z_B8104237_A5E1_4DC7_8C70_799FE74E237B_.wvu.PrintArea" localSheetId="56" hidden="1">'PEARL RIVER'!$A$1:$M$42</definedName>
    <definedName name="Z_B8104237_A5E1_4DC7_8C70_799FE74E237B_.wvu.PrintArea" localSheetId="14" hidden="1">PHOENIX!$A$1:$M$303</definedName>
    <definedName name="Z_B8104237_A5E1_4DC7_8C70_799FE74E237B_.wvu.PrintArea" localSheetId="6" hidden="1">SWAN!$A$1:$N$186</definedName>
    <definedName name="Z_B8104237_A5E1_4DC7_8C70_799FE74E237B_.wvu.Rows" localSheetId="3" hidden="1">ALBATROSS!$257:$257</definedName>
    <definedName name="Z_B8104237_A5E1_4DC7_8C70_799FE74E237B_.wvu.Rows" localSheetId="16" hidden="1">CHINOOK!#REF!</definedName>
    <definedName name="Z_B8104237_A5E1_4DC7_8C70_799FE74E237B_.wvu.Rows" localSheetId="52" hidden="1">DAHLIA!#REF!</definedName>
    <definedName name="Z_B8104237_A5E1_4DC7_8C70_799FE74E237B_.wvu.Rows" localSheetId="57" hidden="1">EAGLE!$53:$53</definedName>
    <definedName name="Z_B8104237_A5E1_4DC7_8C70_799FE74E237B_.wvu.Rows" localSheetId="28" hidden="1">'EMERALD '!$141:$141</definedName>
    <definedName name="Z_B8104237_A5E1_4DC7_8C70_799FE74E237B_.wvu.Rows" localSheetId="10" hidden="1">JAGUAR!$159:$159</definedName>
    <definedName name="Z_B8104237_A5E1_4DC7_8C70_799FE74E237B_.wvu.Rows" localSheetId="5" hidden="1">LION!$263:$263</definedName>
    <definedName name="Z_B8104237_A5E1_4DC7_8C70_799FE74E237B_.wvu.Rows" localSheetId="17" hidden="1">MAPLE!#REF!</definedName>
    <definedName name="Z_B8104237_A5E1_4DC7_8C70_799FE74E237B_.wvu.Rows" localSheetId="22" hidden="1">MUSTANG!#REF!</definedName>
    <definedName name="Z_B8104237_A5E1_4DC7_8C70_799FE74E237B_.wvu.Rows" localSheetId="18" hidden="1">ORIENT!$57:$57</definedName>
    <definedName name="Z_B8104237_A5E1_4DC7_8C70_799FE74E237B_.wvu.Rows" localSheetId="24" hidden="1">SANTANA!$107:$107</definedName>
    <definedName name="Z_B8104237_A5E1_4DC7_8C70_799FE74E237B_.wvu.Rows" localSheetId="58" hidden="1">SEQUOIA!$35:$35</definedName>
    <definedName name="Z_B8104237_A5E1_4DC7_8C70_799FE74E237B_.wvu.Rows" localSheetId="1" hidden="1">SHOGUN!$375:$375</definedName>
    <definedName name="Z_B8104237_A5E1_4DC7_8C70_799FE74E237B_.wvu.Rows" localSheetId="4" hidden="1">SILK!$365:$365</definedName>
    <definedName name="Z_B8104237_A5E1_4DC7_8C70_799FE74E237B_.wvu.Rows" localSheetId="6" hidden="1">SWAN!$207:$207</definedName>
    <definedName name="Z_B8B31A5D_2F26_49A9_9814_FED5DB2685CF_.wvu.FilterData" localSheetId="2" hidden="1">HOME!$A$17:$K$17</definedName>
    <definedName name="Z_B8BDAE9F_7454_428A_834A_05214EF71860_.wvu.FilterData" localSheetId="2" hidden="1">HOME!$A$17:$K$17</definedName>
    <definedName name="Z_B9D4EC83_F7D1_4740_8BCC_4DE9C4B18C9B_.wvu.FilterData" localSheetId="2" hidden="1">HOME!$A$17:$K$17</definedName>
    <definedName name="Z_BA5C1986_D127_4D65_9962_9DA7CAB5DEB0_.wvu.FilterData" localSheetId="2" hidden="1">HOME!$A$17:$K$17</definedName>
    <definedName name="Z_BA5E091E_4894_4202_99B1_1B71AF403848_.wvu.FilterData" localSheetId="2" hidden="1">HOME!$A$17:$K$17</definedName>
    <definedName name="Z_BB146F44_97F1_4E1E_94B7_D09C75A230CF_.wvu.FilterData" localSheetId="2" hidden="1">HOME!$A$17:$K$17</definedName>
    <definedName name="Z_BB95AFBC_B2EA_44A5_9F5B_1B56F940C716_.wvu.FilterData" localSheetId="2" hidden="1">HOME!$A$17:$K$17</definedName>
    <definedName name="Z_BC516C2F_6511_4DD3_B49F_6B1005B79BC4_.wvu.FilterData" localSheetId="2" hidden="1">HOME!$A$17:$K$17</definedName>
    <definedName name="Z_BCB1E250_D541_430B_B54A_7A5393AF7348_.wvu.FilterData" localSheetId="2" hidden="1">HOME!$A$17:$K$17</definedName>
    <definedName name="Z_BCBDE701_7CBF_413B_A8EB_5E14A0CEBC2C_.wvu.FilterData" localSheetId="2" hidden="1">HOME!$A$17:$K$17</definedName>
    <definedName name="Z_BD1E0C91_D2EB_47C6_BAAC_FCCA5E7913E5_.wvu.FilterData" localSheetId="2" hidden="1">HOME!$A$17:$K$17</definedName>
    <definedName name="Z_BD45E11A_0809_4E34_A538_04846CD01F25_.wvu.FilterData" localSheetId="2" hidden="1">HOME!$A$17:$K$17</definedName>
    <definedName name="Z_BE332F7C_3695_411B_8B9A_EA733C9B78C9_.wvu.FilterData" localSheetId="2" hidden="1">HOME!$A$17:$K$17</definedName>
    <definedName name="Z_BE4CF362_034E_46DB_873F_948C5BFA5B08_.wvu.FilterData" localSheetId="10" hidden="1">JAGUAR!$B$13:$F$16</definedName>
    <definedName name="Z_BE588DAB_08CF_4E9B_8932_6FAFEE3B3EFA_.wvu.FilterData" localSheetId="2" hidden="1">HOME!$A$17:$K$17</definedName>
    <definedName name="Z_BE9FA408_4D66_4A06_AB7D_56C07106EBE5_.wvu.FilterData" localSheetId="2" hidden="1">HOME!$A$17:$K$17</definedName>
    <definedName name="Z_BF958BF4_7E60_436B_B7A1_42FF82ACEF95_.wvu.FilterData" localSheetId="2" hidden="1">HOME!$A$17:$K$17</definedName>
    <definedName name="Z_C020AAE1_A7D8_4C49_BB1C_BB1CCA3213C2_.wvu.FilterData" localSheetId="2" hidden="1">HOME!$A$17:$K$17</definedName>
    <definedName name="Z_C03AE469_298F_4EA2_8C8B_F77BDEDCDF03_.wvu.FilterData" localSheetId="2" hidden="1">HOME!$A$17:$K$17</definedName>
    <definedName name="Z_C0868108_1E49_47C2_B8DF_19120DBAA90E_.wvu.FilterData" localSheetId="2" hidden="1">HOME!$A$17:$K$17</definedName>
    <definedName name="Z_C0EE3AA7_9951_49BE_B952_813BC8C2BC50_.wvu.FilterData" localSheetId="10" hidden="1">JAGUAR!$B$13:$F$16</definedName>
    <definedName name="Z_C10B2BC7_B8F0_43D9_B21B_2555EE240B92_.wvu.FilterData" localSheetId="2" hidden="1">HOME!$A$17:$K$17</definedName>
    <definedName name="Z_C12169D3_967B_44C9_904F_11BE6987FFB2_.wvu.FilterData" localSheetId="2" hidden="1">HOME!$A$17:$K$17</definedName>
    <definedName name="Z_C1ABE0BA_3EDA_4426_9DB0_F5B2AA0DD6CF_.wvu.FilterData" localSheetId="2" hidden="1">HOME!$A$17:$K$17</definedName>
    <definedName name="Z_C1C695A4_296C_4322_A0CA_12A746E1758E_.wvu.FilterData" localSheetId="10" hidden="1">JAGUAR!$B$13:$F$16</definedName>
    <definedName name="Z_C1E20125_63DA_4BC1_BD08_5C65EB6F724A_.wvu.FilterData" localSheetId="2" hidden="1">HOME!$A$17:$K$17</definedName>
    <definedName name="Z_C1E20125_63DA_4BC1_BD08_5C65EB6F724A_.wvu.FilterData" localSheetId="10" hidden="1">JAGUAR!$B$13:$F$16</definedName>
    <definedName name="Z_C2954CE9_192F_46B9_83F3_95BB5A961DE2_.wvu.FilterData" localSheetId="2" hidden="1">HOME!$A$17:$K$17</definedName>
    <definedName name="Z_C3271CFD_0A24_44B7_B859_344D876849CF_.wvu.FilterData" localSheetId="10" hidden="1">JAGUAR!$B$13:$F$16</definedName>
    <definedName name="Z_C3A15ABF_DE7F_4F9C_AFBA_CBA902FF1C90_.wvu.FilterData" localSheetId="2" hidden="1">HOME!$A$17:$K$17</definedName>
    <definedName name="Z_C3AEF3DF_CA2B_4608_B4B8_8BA1B006BDE6_.wvu.FilterData" localSheetId="2" hidden="1">HOME!$A$17:$K$17</definedName>
    <definedName name="Z_C3E74470_6A24_4DCD_9492_2052AE679E14_.wvu.FilterData" localSheetId="2" hidden="1">HOME!$A$17:$K$17</definedName>
    <definedName name="Z_C405BBAA_6CB3_45D5_9D2C_2B0CB8AD3051_.wvu.FilterData" localSheetId="2" hidden="1">HOME!$A$17:$K$17</definedName>
    <definedName name="Z_C59FBC74_0866_449C_B83E_91A2F20144AC_.wvu.FilterData" localSheetId="2" hidden="1">HOME!$A$17:$K$17</definedName>
    <definedName name="Z_C5BB39FE_807B_451C_A0A9_E9AD1F823A7D_.wvu.FilterData" localSheetId="2" hidden="1">HOME!$A$17:$K$17</definedName>
    <definedName name="Z_C5E30BF8_4DB1_408B_8CBD_A0B3DA452CB3_.wvu.FilterData" localSheetId="10" hidden="1">JAGUAR!$B$13:$F$16</definedName>
    <definedName name="Z_C628EE33_9A1A_441F_80D6_ECAB5CC15D68_.wvu.FilterData" localSheetId="2" hidden="1">HOME!$A$17:$K$17</definedName>
    <definedName name="Z_C637C5C9_B846_4AFF_9E48_6BA38EB1710E_.wvu.FilterData" localSheetId="2" hidden="1">HOME!$A$17:$K$17</definedName>
    <definedName name="Z_C656F8DC_5AF5_4FAC_AB29_FADA441E3B66_.wvu.FilterData" localSheetId="2" hidden="1">HOME!$A$17:$K$17</definedName>
    <definedName name="Z_C6981605_B912_4A9B_A96A_86153C12E1AA_.wvu.FilterData" localSheetId="2" hidden="1">HOME!$A$17:$K$17</definedName>
    <definedName name="Z_C6AD9F16_B267_43AE_B295_D1F322809838_.wvu.FilterData" localSheetId="10" hidden="1">JAGUAR!$B$13:$F$16</definedName>
    <definedName name="Z_C6BE2E0D_DFAE_4834_B272_EE7728C65398_.wvu.FilterData" localSheetId="2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2" hidden="1">HOME!$A$17:$K$17</definedName>
    <definedName name="Z_C7F58AA2_219E_4D31_8B00_8026965CB690_.wvu.FilterData" localSheetId="2" hidden="1">HOME!$A$17:$K$17</definedName>
    <definedName name="Z_C8243CD8_E81B_4F73_9F45_9E0D497A5EB6_.wvu.FilterData" localSheetId="2" hidden="1">HOME!$A$17:$K$17</definedName>
    <definedName name="Z_C86ED923_6C54_4B44_8031_9132BC2F5ADD_.wvu.FilterData" localSheetId="2" hidden="1">HOME!$A$17:$K$17</definedName>
    <definedName name="Z_C87B38E9_95BB_4885_8D1C_A8E4A6AC9E4E_.wvu.FilterData" localSheetId="2" hidden="1">HOME!$A$17:$K$17</definedName>
    <definedName name="Z_C9193F06_0DEB_4E1A_8B86_7EE0DC528E78_.wvu.FilterData" localSheetId="2" hidden="1">HOME!$A$17:$K$17</definedName>
    <definedName name="Z_C98F28D9_605D_4ED3_B148_FDDBDA3CA017_.wvu.FilterData" localSheetId="2" hidden="1">HOME!$A$17:$K$17</definedName>
    <definedName name="Z_C98F28D9_605D_4ED3_B148_FDDBDA3CA017_.wvu.FilterData" localSheetId="10" hidden="1">JAGUAR!$B$13:$F$16</definedName>
    <definedName name="Z_C9B667F6_80E0_402E_8E37_77C446D41929_.wvu.Cols" localSheetId="35" hidden="1">'DAR FEEDER- ORYX'!$F:$F</definedName>
    <definedName name="Z_C9B667F6_80E0_402E_8E37_77C446D41929_.wvu.Cols" localSheetId="21" hidden="1">PETRA!$E:$E</definedName>
    <definedName name="Z_C9B667F6_80E0_402E_8E37_77C446D41929_.wvu.Cols" localSheetId="20" hidden="1">RSEAXL!$E:$E</definedName>
    <definedName name="Z_C9B667F6_80E0_402E_8E37_77C446D41929_.wvu.FilterData" localSheetId="2" hidden="1">HOME!$A$17:$K$17</definedName>
    <definedName name="Z_C9B667F6_80E0_402E_8E37_77C446D41929_.wvu.FilterData" localSheetId="10" hidden="1">JAGUAR!$B$13:$F$16</definedName>
    <definedName name="Z_C9B667F6_80E0_402E_8E37_77C446D41929_.wvu.PrintArea" localSheetId="36" hidden="1">'AFRICA EXPRESS'!$A$1:$M$118</definedName>
    <definedName name="Z_C9B667F6_80E0_402E_8E37_77C446D41929_.wvu.PrintArea" localSheetId="26" hidden="1">AMERICA!$A$1:$M$90</definedName>
    <definedName name="Z_C9B667F6_80E0_402E_8E37_77C446D41929_.wvu.PrintArea" localSheetId="34" hidden="1">AUSTRALIA!$A$1:$H$98</definedName>
    <definedName name="Z_C9B667F6_80E0_402E_8E37_77C446D41929_.wvu.PrintArea" localSheetId="28" hidden="1">'EMERALD '!$B$1:$P$132</definedName>
    <definedName name="Z_C9B667F6_80E0_402E_8E37_77C446D41929_.wvu.PrintArea" localSheetId="27" hidden="1">EMPIRE!$B$1:$M$217</definedName>
    <definedName name="Z_C9B667F6_80E0_402E_8E37_77C446D41929_.wvu.PrintArea" localSheetId="2" hidden="1">HOME!$A$17:$K$17</definedName>
    <definedName name="Z_C9B667F6_80E0_402E_8E37_77C446D41929_.wvu.PrintArea" localSheetId="46" hidden="1">PANTHER!$B$1:$N$62</definedName>
    <definedName name="Z_C9B667F6_80E0_402E_8E37_77C446D41929_.wvu.PrintArea" localSheetId="56" hidden="1">'PEARL RIVER'!$A$1:$M$42</definedName>
    <definedName name="Z_C9B667F6_80E0_402E_8E37_77C446D41929_.wvu.PrintArea" localSheetId="14" hidden="1">PHOENIX!$A$1:$M$303</definedName>
    <definedName name="Z_C9B667F6_80E0_402E_8E37_77C446D41929_.wvu.PrintArea" localSheetId="6" hidden="1">SWAN!$A$1:$N$186</definedName>
    <definedName name="Z_C9B667F6_80E0_402E_8E37_77C446D41929_.wvu.PrintArea" localSheetId="45" hidden="1">TIGER!$A$1:$M$67</definedName>
    <definedName name="Z_C9B667F6_80E0_402E_8E37_77C446D41929_.wvu.PrintTitles" localSheetId="2" hidden="1">HOME!$17:$17</definedName>
    <definedName name="Z_C9B667F6_80E0_402E_8E37_77C446D41929_.wvu.Rows" localSheetId="36" hidden="1">'AFRICA EXPRESS'!#REF!</definedName>
    <definedName name="Z_C9B667F6_80E0_402E_8E37_77C446D41929_.wvu.Rows" localSheetId="3" hidden="1">ALBATROSS!#REF!,ALBATROSS!$257:$257</definedName>
    <definedName name="Z_C9B667F6_80E0_402E_8E37_77C446D41929_.wvu.Rows" localSheetId="26" hidden="1">AMERICA!#REF!</definedName>
    <definedName name="Z_C9B667F6_80E0_402E_8E37_77C446D41929_.wvu.Rows" localSheetId="34" hidden="1">AUSTRALIA!#REF!,AUSTRALIA!#REF!</definedName>
    <definedName name="Z_C9B667F6_80E0_402E_8E37_77C446D41929_.wvu.Rows" localSheetId="9" hidden="1">'BRITANNIA '!$118:$118</definedName>
    <definedName name="Z_C9B667F6_80E0_402E_8E37_77C446D41929_.wvu.Rows" localSheetId="42" hidden="1">CAPRICORN!#REF!</definedName>
    <definedName name="Z_C9B667F6_80E0_402E_8E37_77C446D41929_.wvu.Rows" localSheetId="39" hidden="1">CARIOCA!#REF!,CARIOCA!#REF!</definedName>
    <definedName name="Z_C9B667F6_80E0_402E_8E37_77C446D41929_.wvu.Rows" localSheetId="16" hidden="1">CHINOOK!#REF!,CHINOOK!#REF!</definedName>
    <definedName name="Z_C9B667F6_80E0_402E_8E37_77C446D41929_.wvu.Rows" localSheetId="32" hidden="1">CLANGA!#REF!,CLANGA!#REF!</definedName>
    <definedName name="Z_C9B667F6_80E0_402E_8E37_77C446D41929_.wvu.Rows" localSheetId="7" hidden="1">CONDOR!$258:$258</definedName>
    <definedName name="Z_C9B667F6_80E0_402E_8E37_77C446D41929_.wvu.Rows" localSheetId="52" hidden="1">DAHLIA!#REF!,DAHLIA!#REF!</definedName>
    <definedName name="Z_C9B667F6_80E0_402E_8E37_77C446D41929_.wvu.Rows" localSheetId="35" hidden="1">'DAR FEEDER- ORYX'!$8:$22</definedName>
    <definedName name="Z_C9B667F6_80E0_402E_8E37_77C446D41929_.wvu.Rows" localSheetId="11" hidden="1">DRAGON!$6:$11,DRAGON!$14:$22</definedName>
    <definedName name="Z_C9B667F6_80E0_402E_8E37_77C446D41929_.wvu.Rows" localSheetId="57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'!$144:$144</definedName>
    <definedName name="Z_C9B667F6_80E0_402E_8E37_77C446D41929_.wvu.Rows" localSheetId="27" hidden="1">EMPIRE!#REF!</definedName>
    <definedName name="Z_C9B667F6_80E0_402E_8E37_77C446D41929_.wvu.Rows" localSheetId="37" hidden="1">INGWE!#REF!</definedName>
    <definedName name="Z_C9B667F6_80E0_402E_8E37_77C446D41929_.wvu.Rows" localSheetId="38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3" hidden="1">KIWI!#REF!</definedName>
    <definedName name="Z_C9B667F6_80E0_402E_8E37_77C446D41929_.wvu.Rows" localSheetId="30" hidden="1">LIBERTY!#REF!</definedName>
    <definedName name="Z_C9B667F6_80E0_402E_8E37_77C446D41929_.wvu.Rows" localSheetId="5" hidden="1">LION!$263:$263</definedName>
    <definedName name="Z_C9B667F6_80E0_402E_8E37_77C446D41929_.wvu.Rows" localSheetId="17" hidden="1">MAPLE!#REF!,MAPLE!#REF!</definedName>
    <definedName name="Z_C9B667F6_80E0_402E_8E37_77C446D41929_.wvu.Rows" localSheetId="22" hidden="1">MUSTANG!#REF!,MUSTANG!#REF!</definedName>
    <definedName name="Z_C9B667F6_80E0_402E_8E37_77C446D41929_.wvu.Rows" localSheetId="31" hidden="1">'NEW FALCON'!#REF!,'NEW FALCON'!#REF!</definedName>
    <definedName name="Z_C9B667F6_80E0_402E_8E37_77C446D41929_.wvu.Rows" localSheetId="18" hidden="1">ORIENT!#REF!</definedName>
    <definedName name="Z_C9B667F6_80E0_402E_8E37_77C446D41929_.wvu.Rows" localSheetId="21" hidden="1">PETRA!#REF!</definedName>
    <definedName name="Z_C9B667F6_80E0_402E_8E37_77C446D41929_.wvu.Rows" localSheetId="20" hidden="1">RSEAXL!$8:$22</definedName>
    <definedName name="Z_C9B667F6_80E0_402E_8E37_77C446D41929_.wvu.Rows" localSheetId="24" hidden="1">SANTANA!$107:$107</definedName>
    <definedName name="Z_C9B667F6_80E0_402E_8E37_77C446D41929_.wvu.Rows" localSheetId="15" hidden="1">'SENTOSA USWC'!#REF!</definedName>
    <definedName name="Z_C9B667F6_80E0_402E_8E37_77C446D41929_.wvu.Rows" localSheetId="58" hidden="1">SEQUOIA!$35:$35</definedName>
    <definedName name="Z_C9B667F6_80E0_402E_8E37_77C446D41929_.wvu.Rows" localSheetId="33" hidden="1">SHIKRA!#REF!,SHIKRA!#REF!</definedName>
    <definedName name="Z_C9B667F6_80E0_402E_8E37_77C446D41929_.wvu.Rows" localSheetId="1" hidden="1">SHOGUN!$375:$375</definedName>
    <definedName name="Z_C9B667F6_80E0_402E_8E37_77C446D41929_.wvu.Rows" localSheetId="4" hidden="1">SILK!$365:$365</definedName>
    <definedName name="Z_C9B667F6_80E0_402E_8E37_77C446D41929_.wvu.Rows" localSheetId="6" hidden="1">SWAN!$207:$207</definedName>
    <definedName name="Z_C9D85A72_E455_4EAE_A5F6_248FD5C8AE5D_.wvu.FilterData" localSheetId="2" hidden="1">HOME!$A$17:$K$17</definedName>
    <definedName name="Z_CAE3AF63_9BC4_4E68_9A55_8CBFE2713C22_.wvu.FilterData" localSheetId="2" hidden="1">HOME!$A$17:$K$17</definedName>
    <definedName name="Z_CB28F148_B2E8_482D_B4E6_F8C9169ADC58_.wvu.FilterData" localSheetId="2" hidden="1">HOME!$A$17:$K$17</definedName>
    <definedName name="Z_CB66BD9E_B873_40A9_BADF_C4F6F901D7BC_.wvu.FilterData" localSheetId="2" hidden="1">HOME!$A$17:$K$17</definedName>
    <definedName name="Z_CB80A7B1_835A_44C2_A499_0FDD13E2A911_.wvu.FilterData" localSheetId="2" hidden="1">HOME!$A$17:$K$17</definedName>
    <definedName name="Z_CBA9EB54_896A_4C90_AB65_954ADF46ACE0_.wvu.FilterData" localSheetId="2" hidden="1">HOME!$A$17:$K$17</definedName>
    <definedName name="Z_CBC8C3B5_EA5E_4A03_8C06_AE6AD1DA142A_.wvu.FilterData" localSheetId="2" hidden="1">HOME!$A$17:$K$17</definedName>
    <definedName name="Z_CC5C255B_F893_4FFA_8D46_44705A279B1F_.wvu.FilterData" localSheetId="2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2" hidden="1">HOME!$A$17:$K$17</definedName>
    <definedName name="Z_CD4931E2_754A_4E66_81DC_747C7B291EAB_.wvu.FilterData" localSheetId="2" hidden="1">HOME!$A$17:$K$17</definedName>
    <definedName name="Z_CE26BBAD_9C2F_484E_A0AB_5CAD02E5FFDF_.wvu.FilterData" localSheetId="2" hidden="1">HOME!$A$17:$K$17</definedName>
    <definedName name="Z_CE58C911_CA8C_4F31_BDB9_7D3F4EC3FBAC_.wvu.FilterData" localSheetId="2" hidden="1">HOME!$A$17:$K$17</definedName>
    <definedName name="Z_CF248181_40DC_41B5_AB1D_946DD130079A_.wvu.FilterData" localSheetId="2" hidden="1">HOME!$A$17:$K$17</definedName>
    <definedName name="Z_CF248181_40DC_41B5_AB1D_946DD130079A_.wvu.PrintArea" localSheetId="36" hidden="1">'AFRICA EXPRESS'!$A$1:$M$118</definedName>
    <definedName name="Z_CF248181_40DC_41B5_AB1D_946DD130079A_.wvu.PrintArea" localSheetId="26" hidden="1">AMERICA!$A$1:$M$90</definedName>
    <definedName name="Z_CF248181_40DC_41B5_AB1D_946DD130079A_.wvu.PrintArea" localSheetId="34" hidden="1">AUSTRALIA!$A$1:$H$98</definedName>
    <definedName name="Z_CF248181_40DC_41B5_AB1D_946DD130079A_.wvu.PrintArea" localSheetId="27" hidden="1">EMPIRE!$B$1:$M$217</definedName>
    <definedName name="Z_CF248181_40DC_41B5_AB1D_946DD130079A_.wvu.PrintArea" localSheetId="2" hidden="1">HOME!$A$1:$K$505</definedName>
    <definedName name="Z_CF248181_40DC_41B5_AB1D_946DD130079A_.wvu.PrintArea" localSheetId="56" hidden="1">'PEARL RIVER'!$A$1:$M$42</definedName>
    <definedName name="Z_CF248181_40DC_41B5_AB1D_946DD130079A_.wvu.PrintArea" localSheetId="14" hidden="1">PHOENIX!$A$1:$M$303</definedName>
    <definedName name="Z_CF248181_40DC_41B5_AB1D_946DD130079A_.wvu.PrintArea" localSheetId="6" hidden="1">SWAN!$A$1:$N$186</definedName>
    <definedName name="Z_CF248181_40DC_41B5_AB1D_946DD130079A_.wvu.Rows" localSheetId="3" hidden="1">ALBATROSS!$257:$257</definedName>
    <definedName name="Z_CF248181_40DC_41B5_AB1D_946DD130079A_.wvu.Rows" localSheetId="16" hidden="1">CHINOOK!#REF!</definedName>
    <definedName name="Z_CF248181_40DC_41B5_AB1D_946DD130079A_.wvu.Rows" localSheetId="32" hidden="1">CLANGA!#REF!</definedName>
    <definedName name="Z_CF248181_40DC_41B5_AB1D_946DD130079A_.wvu.Rows" localSheetId="52" hidden="1">DAHLIA!#REF!</definedName>
    <definedName name="Z_CF248181_40DC_41B5_AB1D_946DD130079A_.wvu.Rows" localSheetId="57" hidden="1">EAGLE!$53:$53</definedName>
    <definedName name="Z_CF248181_40DC_41B5_AB1D_946DD130079A_.wvu.Rows" localSheetId="28" hidden="1">'EMERALD '!$141:$141</definedName>
    <definedName name="Z_CF248181_40DC_41B5_AB1D_946DD130079A_.wvu.Rows" localSheetId="10" hidden="1">JAGUAR!$159:$159</definedName>
    <definedName name="Z_CF248181_40DC_41B5_AB1D_946DD130079A_.wvu.Rows" localSheetId="5" hidden="1">LION!$263:$263</definedName>
    <definedName name="Z_CF248181_40DC_41B5_AB1D_946DD130079A_.wvu.Rows" localSheetId="17" hidden="1">MAPLE!#REF!</definedName>
    <definedName name="Z_CF248181_40DC_41B5_AB1D_946DD130079A_.wvu.Rows" localSheetId="22" hidden="1">MUSTANG!#REF!</definedName>
    <definedName name="Z_CF248181_40DC_41B5_AB1D_946DD130079A_.wvu.Rows" localSheetId="31" hidden="1">'NEW FALCON'!#REF!</definedName>
    <definedName name="Z_CF248181_40DC_41B5_AB1D_946DD130079A_.wvu.Rows" localSheetId="18" hidden="1">ORIENT!$57:$57</definedName>
    <definedName name="Z_CF248181_40DC_41B5_AB1D_946DD130079A_.wvu.Rows" localSheetId="24" hidden="1">SANTANA!$107:$107</definedName>
    <definedName name="Z_CF248181_40DC_41B5_AB1D_946DD130079A_.wvu.Rows" localSheetId="15" hidden="1">'SENTOSA USWC'!#REF!</definedName>
    <definedName name="Z_CF248181_40DC_41B5_AB1D_946DD130079A_.wvu.Rows" localSheetId="58" hidden="1">SEQUOIA!$35:$35</definedName>
    <definedName name="Z_CF248181_40DC_41B5_AB1D_946DD130079A_.wvu.Rows" localSheetId="33" hidden="1">SHIKRA!#REF!</definedName>
    <definedName name="Z_CF248181_40DC_41B5_AB1D_946DD130079A_.wvu.Rows" localSheetId="1" hidden="1">SHOGUN!$375:$375</definedName>
    <definedName name="Z_CF248181_40DC_41B5_AB1D_946DD130079A_.wvu.Rows" localSheetId="4" hidden="1">SILK!$365:$365</definedName>
    <definedName name="Z_CF248181_40DC_41B5_AB1D_946DD130079A_.wvu.Rows" localSheetId="6" hidden="1">SWAN!$207:$207</definedName>
    <definedName name="Z_CF8970B3_C4CB_4A73_BFB6_D691BE0DE080_.wvu.FilterData" localSheetId="10" hidden="1">JAGUAR!$B$13:$F$16</definedName>
    <definedName name="Z_D033EF15_4C41_4683_BC36_541EBDFA84CF_.wvu.FilterData" localSheetId="2" hidden="1">HOME!$A$17:$K$17</definedName>
    <definedName name="Z_D0B1385B_AB21_4F46_AB48_DC94EC27F5A6_.wvu.FilterData" localSheetId="2" hidden="1">HOME!$A$17:$K$17</definedName>
    <definedName name="Z_D1196DAE_E3D4_4FDE_9533_8504A3C72F1B_.wvu.FilterData" localSheetId="2" hidden="1">HOME!$A$17:$K$17</definedName>
    <definedName name="Z_D11B1FF2_D1FD_47F4_AD82_90CAD81F6B32_.wvu.FilterData" localSheetId="2" hidden="1">HOME!$A$17:$K$17</definedName>
    <definedName name="Z_D14F94FC_AB95_4B01_98D6_F5B190B5E18C_.wvu.FilterData" localSheetId="2" hidden="1">HOME!$A$17:$K$17</definedName>
    <definedName name="Z_D1CF8BB3_3F48_4AB3_A9CB_074A18D90DFE_.wvu.FilterData" localSheetId="10" hidden="1">JAGUAR!$B$13:$F$16</definedName>
    <definedName name="Z_D1F5F60E_2916_4C8F_A63B_AB8783D5449E_.wvu.FilterData" localSheetId="2" hidden="1">HOME!$A$17:$K$17</definedName>
    <definedName name="Z_D2BCCEAD_BE24_4A6B_9272_0E3E5E41E9B1_.wvu.FilterData" localSheetId="2" hidden="1">HOME!$A$17:$K$17</definedName>
    <definedName name="Z_D2C53EBB_06E9_4BF9_A0C1_4CB4F92DC103_.wvu.FilterData" localSheetId="2" hidden="1">HOME!$A$17:$K$17</definedName>
    <definedName name="Z_D2C53EBB_06E9_4BF9_A0C1_4CB4F92DC103_.wvu.FilterData" localSheetId="10" hidden="1">JAGUAR!$B$13:$F$16</definedName>
    <definedName name="Z_D30E9BAF_DF4E_4206_8536_8D9F33C2E555_.wvu.FilterData" localSheetId="2" hidden="1">HOME!$A$17:$K$17</definedName>
    <definedName name="Z_D36430BB_1304_416E_AC9B_64341E38D53B_.wvu.FilterData" localSheetId="2" hidden="1">HOME!$A$17:$K$17</definedName>
    <definedName name="Z_D36430BB_1304_416E_AC9B_64341E38D53B_.wvu.PrintArea" localSheetId="36" hidden="1">'AFRICA EXPRESS'!$A$1:$M$118</definedName>
    <definedName name="Z_D36430BB_1304_416E_AC9B_64341E38D53B_.wvu.PrintArea" localSheetId="26" hidden="1">AMERICA!$A$1:$M$90</definedName>
    <definedName name="Z_D36430BB_1304_416E_AC9B_64341E38D53B_.wvu.PrintArea" localSheetId="34" hidden="1">AUSTRALIA!$A$1:$H$98</definedName>
    <definedName name="Z_D36430BB_1304_416E_AC9B_64341E38D53B_.wvu.PrintArea" localSheetId="27" hidden="1">EMPIRE!$B$1:$M$217</definedName>
    <definedName name="Z_D36430BB_1304_416E_AC9B_64341E38D53B_.wvu.PrintArea" localSheetId="2" hidden="1">HOME!$A$17:$K$17</definedName>
    <definedName name="Z_D36430BB_1304_416E_AC9B_64341E38D53B_.wvu.PrintArea" localSheetId="56" hidden="1">'PEARL RIVER'!$A$1:$M$42</definedName>
    <definedName name="Z_D36430BB_1304_416E_AC9B_64341E38D53B_.wvu.PrintArea" localSheetId="14" hidden="1">PHOENIX!$A$1:$M$303</definedName>
    <definedName name="Z_D36430BB_1304_416E_AC9B_64341E38D53B_.wvu.PrintArea" localSheetId="6" hidden="1">SWAN!$A$1:$N$186</definedName>
    <definedName name="Z_D36430BB_1304_416E_AC9B_64341E38D53B_.wvu.Rows" localSheetId="3" hidden="1">ALBATROSS!$257:$257</definedName>
    <definedName name="Z_D36430BB_1304_416E_AC9B_64341E38D53B_.wvu.Rows" localSheetId="26" hidden="1">AMERICA!#REF!</definedName>
    <definedName name="Z_D36430BB_1304_416E_AC9B_64341E38D53B_.wvu.Rows" localSheetId="9" hidden="1">'BRITANNIA '!$118:$118</definedName>
    <definedName name="Z_D36430BB_1304_416E_AC9B_64341E38D53B_.wvu.Rows" localSheetId="16" hidden="1">CHINOOK!#REF!</definedName>
    <definedName name="Z_D36430BB_1304_416E_AC9B_64341E38D53B_.wvu.Rows" localSheetId="32" hidden="1">CLANGA!#REF!,CLANGA!#REF!</definedName>
    <definedName name="Z_D36430BB_1304_416E_AC9B_64341E38D53B_.wvu.Rows" localSheetId="7" hidden="1">CONDOR!$258:$258</definedName>
    <definedName name="Z_D36430BB_1304_416E_AC9B_64341E38D53B_.wvu.Rows" localSheetId="52" hidden="1">DAHLIA!#REF!</definedName>
    <definedName name="Z_D36430BB_1304_416E_AC9B_64341E38D53B_.wvu.Rows" localSheetId="57" hidden="1">EAGLE!$53:$53</definedName>
    <definedName name="Z_D36430BB_1304_416E_AC9B_64341E38D53B_.wvu.Rows" localSheetId="28" hidden="1">'EMERALD '!#REF!,'EMERALD '!#REF!,'EMERALD '!$141:$141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LION!$263:$263</definedName>
    <definedName name="Z_D36430BB_1304_416E_AC9B_64341E38D53B_.wvu.Rows" localSheetId="17" hidden="1">MAPLE!#REF!</definedName>
    <definedName name="Z_D36430BB_1304_416E_AC9B_64341E38D53B_.wvu.Rows" localSheetId="22" hidden="1">MUSTANG!#REF!</definedName>
    <definedName name="Z_D36430BB_1304_416E_AC9B_64341E38D53B_.wvu.Rows" localSheetId="31" hidden="1">'NEW FALCON'!#REF!,'NEW FALCON'!#REF!</definedName>
    <definedName name="Z_D36430BB_1304_416E_AC9B_64341E38D53B_.wvu.Rows" localSheetId="24" hidden="1">SANTANA!$107:$107</definedName>
    <definedName name="Z_D36430BB_1304_416E_AC9B_64341E38D53B_.wvu.Rows" localSheetId="15" hidden="1">'SENTOSA USWC'!#REF!</definedName>
    <definedName name="Z_D36430BB_1304_416E_AC9B_64341E38D53B_.wvu.Rows" localSheetId="58" hidden="1">SEQUOIA!$35:$35</definedName>
    <definedName name="Z_D36430BB_1304_416E_AC9B_64341E38D53B_.wvu.Rows" localSheetId="33" hidden="1">SHIKRA!#REF!,SHIKRA!#REF!</definedName>
    <definedName name="Z_D36430BB_1304_416E_AC9B_64341E38D53B_.wvu.Rows" localSheetId="1" hidden="1">SHOGUN!$375:$375</definedName>
    <definedName name="Z_D36430BB_1304_416E_AC9B_64341E38D53B_.wvu.Rows" localSheetId="4" hidden="1">SILK!$365:$365</definedName>
    <definedName name="Z_D36430BB_1304_416E_AC9B_64341E38D53B_.wvu.Rows" localSheetId="6" hidden="1">SWAN!$207:$207</definedName>
    <definedName name="Z_D52A35AA_2D03_4D62_B437_EE79887650E9_.wvu.FilterData" localSheetId="2" hidden="1">HOME!$A$17:$K$17</definedName>
    <definedName name="Z_D52DB5C2_DD27_4ABA_B042_AE903341DC6A_.wvu.FilterData" localSheetId="2" hidden="1">HOME!$A$17:$K$17</definedName>
    <definedName name="Z_D58CBF86_00AC_4202_994F_F595A42E2477_.wvu.FilterData" localSheetId="2" hidden="1">HOME!$A$17:$K$17</definedName>
    <definedName name="Z_D612704F_7868_46FC_8122_2B45EC6460FB_.wvu.FilterData" localSheetId="2" hidden="1">HOME!$A$17:$K$17</definedName>
    <definedName name="Z_D645B9A4_8EA5_4E98_824B_7936B24BB68A_.wvu.FilterData" localSheetId="2" hidden="1">HOME!$A$17:$K$17</definedName>
    <definedName name="Z_D683E608_3551_4E81_9F6E_223A497C7A22_.wvu.FilterData" localSheetId="2" hidden="1">HOME!$A$17:$K$17</definedName>
    <definedName name="Z_D7190344_8AFC_4708_9217_2FFF451A2FAE_.wvu.FilterData" localSheetId="2" hidden="1">HOME!$A$17:$K$17</definedName>
    <definedName name="Z_D755CAA4_FA44_4466_BD22_8648386E66AA_.wvu.FilterData" localSheetId="2" hidden="1">HOME!$A$17:$K$17</definedName>
    <definedName name="Z_D7CEB2E3_9536_4135_9AFE_BA9F4F8238E3_.wvu.FilterData" localSheetId="2" hidden="1">HOME!$A$17:$K$17</definedName>
    <definedName name="Z_D85B7AA5_03C0_4D86_9C2A_EF803CEE9C21_.wvu.FilterData" localSheetId="2" hidden="1">HOME!$A$17:$K$17</definedName>
    <definedName name="Z_D877950F_6FEA_419C_81F0_30D42368B1FA_.wvu.FilterData" localSheetId="2" hidden="1">HOME!$A$17:$K$17</definedName>
    <definedName name="Z_D8A2793A_2A6E_4C98_8931_877BA608D279_.wvu.FilterData" localSheetId="2" hidden="1">HOME!$A$17:$K$17</definedName>
    <definedName name="Z_D8AE3607_C68D_4DD7_8BE1_F63EA4A613B4_.wvu.Cols" localSheetId="35" hidden="1">'DAR FEEDER- ORYX'!$F:$F</definedName>
    <definedName name="Z_D8AE3607_C68D_4DD7_8BE1_F63EA4A613B4_.wvu.Cols" localSheetId="21" hidden="1">PETRA!$E:$E</definedName>
    <definedName name="Z_D8AE3607_C68D_4DD7_8BE1_F63EA4A613B4_.wvu.Cols" localSheetId="20" hidden="1">RSEAXL!$E:$E</definedName>
    <definedName name="Z_D8AE3607_C68D_4DD7_8BE1_F63EA4A613B4_.wvu.FilterData" localSheetId="34" hidden="1">AUSTRALIA!$A$5:$J$6</definedName>
    <definedName name="Z_D8AE3607_C68D_4DD7_8BE1_F63EA4A613B4_.wvu.FilterData" localSheetId="2" hidden="1">HOME!$A$17:$K$17</definedName>
    <definedName name="Z_D8AE3607_C68D_4DD7_8BE1_F63EA4A613B4_.wvu.FilterData" localSheetId="10" hidden="1">JAGUAR!$B$13:$F$16</definedName>
    <definedName name="Z_D8AE3607_C68D_4DD7_8BE1_F63EA4A613B4_.wvu.PrintArea" localSheetId="36" hidden="1">'AFRICA EXPRESS'!$A$1:$M$118</definedName>
    <definedName name="Z_D8AE3607_C68D_4DD7_8BE1_F63EA4A613B4_.wvu.PrintArea" localSheetId="26" hidden="1">AMERICA!$A$1:$M$90</definedName>
    <definedName name="Z_D8AE3607_C68D_4DD7_8BE1_F63EA4A613B4_.wvu.PrintArea" localSheetId="34" hidden="1">AUSTRALIA!$A$1:$H$98</definedName>
    <definedName name="Z_D8AE3607_C68D_4DD7_8BE1_F63EA4A613B4_.wvu.PrintArea" localSheetId="28" hidden="1">'EMERALD '!$B$1:$P$132</definedName>
    <definedName name="Z_D8AE3607_C68D_4DD7_8BE1_F63EA4A613B4_.wvu.PrintArea" localSheetId="27" hidden="1">EMPIRE!$B$1:$M$217</definedName>
    <definedName name="Z_D8AE3607_C68D_4DD7_8BE1_F63EA4A613B4_.wvu.PrintArea" localSheetId="2" hidden="1">HOME!$A$17:$K$17</definedName>
    <definedName name="Z_D8AE3607_C68D_4DD7_8BE1_F63EA4A613B4_.wvu.PrintArea" localSheetId="46" hidden="1">PANTHER!$B$1:$N$62</definedName>
    <definedName name="Z_D8AE3607_C68D_4DD7_8BE1_F63EA4A613B4_.wvu.PrintArea" localSheetId="56" hidden="1">'PEARL RIVER'!$A$1:$M$42</definedName>
    <definedName name="Z_D8AE3607_C68D_4DD7_8BE1_F63EA4A613B4_.wvu.PrintArea" localSheetId="14" hidden="1">PHOENIX!$A$1:$M$303</definedName>
    <definedName name="Z_D8AE3607_C68D_4DD7_8BE1_F63EA4A613B4_.wvu.PrintArea" localSheetId="6" hidden="1">SWAN!$A$1:$N$186</definedName>
    <definedName name="Z_D8AE3607_C68D_4DD7_8BE1_F63EA4A613B4_.wvu.PrintArea" localSheetId="45" hidden="1">TIGER!$A$1:$M$67</definedName>
    <definedName name="Z_D8AE3607_C68D_4DD7_8BE1_F63EA4A613B4_.wvu.PrintTitles" localSheetId="2" hidden="1">HOME!$17:$17</definedName>
    <definedName name="Z_D8AE3607_C68D_4DD7_8BE1_F63EA4A613B4_.wvu.Rows" localSheetId="36" hidden="1">'AFRICA EXPRESS'!#REF!</definedName>
    <definedName name="Z_D8AE3607_C68D_4DD7_8BE1_F63EA4A613B4_.wvu.Rows" localSheetId="3" hidden="1">ALBATROSS!#REF!,ALBATROSS!$257:$257</definedName>
    <definedName name="Z_D8AE3607_C68D_4DD7_8BE1_F63EA4A613B4_.wvu.Rows" localSheetId="25" hidden="1">AMBERJACK!#REF!</definedName>
    <definedName name="Z_D8AE3607_C68D_4DD7_8BE1_F63EA4A613B4_.wvu.Rows" localSheetId="26" hidden="1">AMERICA!#REF!</definedName>
    <definedName name="Z_D8AE3607_C68D_4DD7_8BE1_F63EA4A613B4_.wvu.Rows" localSheetId="48" hidden="1">ANDES!#REF!</definedName>
    <definedName name="Z_D8AE3607_C68D_4DD7_8BE1_F63EA4A613B4_.wvu.Rows" localSheetId="34" hidden="1">AUSTRALIA!#REF!</definedName>
    <definedName name="Z_D8AE3607_C68D_4DD7_8BE1_F63EA4A613B4_.wvu.Rows" localSheetId="49" hidden="1">AZTEC!#REF!</definedName>
    <definedName name="Z_D8AE3607_C68D_4DD7_8BE1_F63EA4A613B4_.wvu.Rows" localSheetId="9" hidden="1">'BRITANNIA '!#REF!,'BRITANNIA '!$118:$118</definedName>
    <definedName name="Z_D8AE3607_C68D_4DD7_8BE1_F63EA4A613B4_.wvu.Rows" localSheetId="42" hidden="1">CAPRICORN!#REF!</definedName>
    <definedName name="Z_D8AE3607_C68D_4DD7_8BE1_F63EA4A613B4_.wvu.Rows" localSheetId="39" hidden="1">CARIOCA!#REF!,CARIOCA!#REF!</definedName>
    <definedName name="Z_D8AE3607_C68D_4DD7_8BE1_F63EA4A613B4_.wvu.Rows" localSheetId="16" hidden="1">CHINOOK!#REF!,CHINOOK!#REF!</definedName>
    <definedName name="Z_D8AE3607_C68D_4DD7_8BE1_F63EA4A613B4_.wvu.Rows" localSheetId="32" hidden="1">CLANGA!#REF!,CLANGA!#REF!</definedName>
    <definedName name="Z_D8AE3607_C68D_4DD7_8BE1_F63EA4A613B4_.wvu.Rows" localSheetId="7" hidden="1">CONDOR!#REF!,CONDOR!$258:$258</definedName>
    <definedName name="Z_D8AE3607_C68D_4DD7_8BE1_F63EA4A613B4_.wvu.Rows" localSheetId="52" hidden="1">DAHLIA!#REF!,DAHLIA!#REF!</definedName>
    <definedName name="Z_D8AE3607_C68D_4DD7_8BE1_F63EA4A613B4_.wvu.Rows" localSheetId="35" hidden="1">'DAR FEEDER- ORYX'!$6:$42</definedName>
    <definedName name="Z_D8AE3607_C68D_4DD7_8BE1_F63EA4A613B4_.wvu.Rows" localSheetId="11" hidden="1">DRAGON!$6:$11,DRAGON!$14:$39</definedName>
    <definedName name="Z_D8AE3607_C68D_4DD7_8BE1_F63EA4A613B4_.wvu.Rows" localSheetId="57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'!$144:$144</definedName>
    <definedName name="Z_D8AE3607_C68D_4DD7_8BE1_F63EA4A613B4_.wvu.Rows" localSheetId="27" hidden="1">EMPIRE!#REF!,EMPIRE!#REF!</definedName>
    <definedName name="Z_D8AE3607_C68D_4DD7_8BE1_F63EA4A613B4_.wvu.Rows" localSheetId="50" hidden="1">INCA!#REF!</definedName>
    <definedName name="Z_D8AE3607_C68D_4DD7_8BE1_F63EA4A613B4_.wvu.Rows" localSheetId="37" hidden="1">INGWE!#REF!</definedName>
    <definedName name="Z_D8AE3607_C68D_4DD7_8BE1_F63EA4A613B4_.wvu.Rows" localSheetId="38" hidden="1">IPANEMA!$5:$16,IPANEMA!#REF!</definedName>
    <definedName name="Z_D8AE3607_C68D_4DD7_8BE1_F63EA4A613B4_.wvu.Rows" localSheetId="12" hidden="1">JADE!$7:$9</definedName>
    <definedName name="Z_D8AE3607_C68D_4DD7_8BE1_F63EA4A613B4_.wvu.Rows" localSheetId="10" hidden="1">JAGUAR!$6:$43,JAGUAR!$46:$61,JAGUAR!$159:$159</definedName>
    <definedName name="Z_D8AE3607_C68D_4DD7_8BE1_F63EA4A613B4_.wvu.Rows" localSheetId="43" hidden="1">KIWI!#REF!</definedName>
    <definedName name="Z_D8AE3607_C68D_4DD7_8BE1_F63EA4A613B4_.wvu.Rows" localSheetId="41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LION!#REF!,LION!$263:$263</definedName>
    <definedName name="Z_D8AE3607_C68D_4DD7_8BE1_F63EA4A613B4_.wvu.Rows" localSheetId="19" hidden="1">'LONE STAR'!#REF!</definedName>
    <definedName name="Z_D8AE3607_C68D_4DD7_8BE1_F63EA4A613B4_.wvu.Rows" localSheetId="17" hidden="1">MAPLE!#REF!,MAPLE!#REF!</definedName>
    <definedName name="Z_D8AE3607_C68D_4DD7_8BE1_F63EA4A613B4_.wvu.Rows" localSheetId="22" hidden="1">MUSTANG!#REF!,MUSTANG!#REF!</definedName>
    <definedName name="Z_D8AE3607_C68D_4DD7_8BE1_F63EA4A613B4_.wvu.Rows" localSheetId="31" hidden="1">'NEW FALCON'!#REF!,'NEW FALCON'!#REF!</definedName>
    <definedName name="Z_D8AE3607_C68D_4DD7_8BE1_F63EA4A613B4_.wvu.Rows" localSheetId="18" hidden="1">ORIENT!#REF!,ORIENT!#REF!</definedName>
    <definedName name="Z_D8AE3607_C68D_4DD7_8BE1_F63EA4A613B4_.wvu.Rows" localSheetId="44" hidden="1">PANDA!#REF!</definedName>
    <definedName name="Z_D8AE3607_C68D_4DD7_8BE1_F63EA4A613B4_.wvu.Rows" localSheetId="23" hidden="1">PELICAN!#REF!</definedName>
    <definedName name="Z_D8AE3607_C68D_4DD7_8BE1_F63EA4A613B4_.wvu.Rows" localSheetId="21" hidden="1">PETRA!#REF!</definedName>
    <definedName name="Z_D8AE3607_C68D_4DD7_8BE1_F63EA4A613B4_.wvu.Rows" localSheetId="14" hidden="1">PHOENIX!$9:$12</definedName>
    <definedName name="Z_D8AE3607_C68D_4DD7_8BE1_F63EA4A613B4_.wvu.Rows" localSheetId="55" hidden="1">ROSE!$6:$9</definedName>
    <definedName name="Z_D8AE3607_C68D_4DD7_8BE1_F63EA4A613B4_.wvu.Rows" localSheetId="20" hidden="1">RSEAXL!$6:$42</definedName>
    <definedName name="Z_D8AE3607_C68D_4DD7_8BE1_F63EA4A613B4_.wvu.Rows" localSheetId="24" hidden="1">SANTANA!$107:$107</definedName>
    <definedName name="Z_D8AE3607_C68D_4DD7_8BE1_F63EA4A613B4_.wvu.Rows" localSheetId="15" hidden="1">'SENTOSA USWC'!#REF!</definedName>
    <definedName name="Z_D8AE3607_C68D_4DD7_8BE1_F63EA4A613B4_.wvu.Rows" localSheetId="58" hidden="1">SEQUOIA!$35:$35</definedName>
    <definedName name="Z_D8AE3607_C68D_4DD7_8BE1_F63EA4A613B4_.wvu.Rows" localSheetId="33" hidden="1">SHIKRA!#REF!,SHIKRA!#REF!</definedName>
    <definedName name="Z_D8AE3607_C68D_4DD7_8BE1_F63EA4A613B4_.wvu.Rows" localSheetId="1" hidden="1">SHOGUN!$7:$28,SHOGUN!$375:$375</definedName>
    <definedName name="Z_D8AE3607_C68D_4DD7_8BE1_F63EA4A613B4_.wvu.Rows" localSheetId="4" hidden="1">SILK!#REF!,SILK!$365:$365</definedName>
    <definedName name="Z_D8AE3607_C68D_4DD7_8BE1_F63EA4A613B4_.wvu.Rows" localSheetId="6" hidden="1">SWAN!#REF!,SWAN!$207:$207</definedName>
    <definedName name="Z_D8AE3607_C68D_4DD7_8BE1_F63EA4A613B4_.wvu.Rows" localSheetId="40" hidden="1">WALLABY!#REF!</definedName>
    <definedName name="Z_D9832A2A_90C4_463E_856C_6A66F5E21597_.wvu.FilterData" localSheetId="2" hidden="1">HOME!$A$17:$K$17</definedName>
    <definedName name="Z_D9DDC767_18FB_4519_9D9C_B212B6D7495D_.wvu.FilterData" localSheetId="2" hidden="1">HOME!$A$17:$K$17</definedName>
    <definedName name="Z_DA24ADB4_338E_4E9E_9692_38DD416BEE2F_.wvu.FilterData" localSheetId="2" hidden="1">HOME!$A$17:$K$17</definedName>
    <definedName name="Z_DA41AE97_CE68_46AB_B8AD_4E9F488C5ADE_.wvu.FilterData" localSheetId="2" hidden="1">HOME!$A$17:$K$17</definedName>
    <definedName name="Z_DB0C9D95_BFCD_4933_8BAE_C06CB6F51E93_.wvu.FilterData" localSheetId="2" hidden="1">HOME!$A$17:$K$17</definedName>
    <definedName name="Z_DB26BE8F_B2A8_48CC_A9FF_C80508E7BDE9_.wvu.FilterData" localSheetId="2" hidden="1">HOME!$A$17:$K$17</definedName>
    <definedName name="Z_DB26BE8F_B2A8_48CC_A9FF_C80508E7BDE9_.wvu.FilterData" localSheetId="10" hidden="1">JAGUAR!$B$13:$F$16</definedName>
    <definedName name="Z_DBC54AAD_9327_4BD5_8EDE_3FF4E2E407A8_.wvu.FilterData" localSheetId="2" hidden="1">HOME!$A$17:$K$17</definedName>
    <definedName name="Z_DBFDB0BC_B8BF_4B49_92B2_35E7E71B05FE_.wvu.FilterData" localSheetId="2" hidden="1">HOME!$A$17:$K$17</definedName>
    <definedName name="Z_DC0437CF_058F_409A_A75C_6B98416C87A5_.wvu.FilterData" localSheetId="2" hidden="1">HOME!$A$17:$K$17</definedName>
    <definedName name="Z_DC06F3A3_6926_4645_B5C4_E3467E609D97_.wvu.FilterData" localSheetId="2" hidden="1">HOME!$A$17:$K$17</definedName>
    <definedName name="Z_DC21C94C_A26C_4485_A68F_548459439841_.wvu.FilterData" localSheetId="2" hidden="1">HOME!$A$17:$K$17</definedName>
    <definedName name="Z_DC8D41F2_1E4C_4C27_92B7_A3BA74A15F0D_.wvu.FilterData" localSheetId="2" hidden="1">HOME!$A$17:$K$17</definedName>
    <definedName name="Z_DE22B9FD_257F_4478_AFF5_ECEC743BF9E1_.wvu.FilterData" localSheetId="2" hidden="1">HOME!$A$17:$K$17</definedName>
    <definedName name="Z_DE51C5EC_F423_4D77_AE4D_BF8343BAECAB_.wvu.FilterData" localSheetId="2" hidden="1">HOME!$A$17:$K$17</definedName>
    <definedName name="Z_DE57B6BF_6AE9_43AC_8202_05E7782798F3_.wvu.FilterData" localSheetId="2" hidden="1">HOME!$A$17:$K$17</definedName>
    <definedName name="Z_DE5B5BA9_DCED_4DF8_B789_1172BAA25CA8_.wvu.FilterData" localSheetId="10" hidden="1">JAGUAR!$B$13:$F$16</definedName>
    <definedName name="Z_DE721C90_760E_4486_87A7_E0A447AA68F6_.wvu.FilterData" localSheetId="2" hidden="1">HOME!$A$17:$K$17</definedName>
    <definedName name="Z_DE80C4E1_1DB6_42BD_BD17_24B79BAE5C2B_.wvu.FilterData" localSheetId="2" hidden="1">HOME!$A$17:$K$17</definedName>
    <definedName name="Z_DE8F7506_171E_47A2_8803_3BA85AE2F45F_.wvu.FilterData" localSheetId="10" hidden="1">JAGUAR!$B$13:$F$16</definedName>
    <definedName name="Z_DED2AEB9_EA53_4CDA_B86F_4E44BA5790E2_.wvu.FilterData" localSheetId="2" hidden="1">HOME!$A$17:$K$17</definedName>
    <definedName name="Z_DEF9D014_228A_4083_8975_92DB67F253C2_.wvu.FilterData" localSheetId="2" hidden="1">HOME!$A$17:$K$17</definedName>
    <definedName name="Z_DF4DBFC6_BAD6_4109_8A0D_0EE977784CC9_.wvu.FilterData" localSheetId="2" hidden="1">HOME!$A$17:$K$17</definedName>
    <definedName name="Z_DF664468_2591_4537_A401_E39E9401FA18_.wvu.FilterData" localSheetId="2" hidden="1">HOME!$A$17:$K$17</definedName>
    <definedName name="Z_DF664468_2591_4537_A401_E39E9401FA18_.wvu.PrintArea" localSheetId="36" hidden="1">'AFRICA EXPRESS'!$A$1:$M$118</definedName>
    <definedName name="Z_DF664468_2591_4537_A401_E39E9401FA18_.wvu.PrintArea" localSheetId="26" hidden="1">AMERICA!$A$1:$M$90</definedName>
    <definedName name="Z_DF664468_2591_4537_A401_E39E9401FA18_.wvu.PrintArea" localSheetId="34" hidden="1">AUSTRALIA!$A$1:$H$98</definedName>
    <definedName name="Z_DF664468_2591_4537_A401_E39E9401FA18_.wvu.PrintArea" localSheetId="27" hidden="1">EMPIRE!$B$1:$M$217</definedName>
    <definedName name="Z_DF664468_2591_4537_A401_E39E9401FA18_.wvu.PrintArea" localSheetId="2" hidden="1">HOME!$A$1:$K$505</definedName>
    <definedName name="Z_DF664468_2591_4537_A401_E39E9401FA18_.wvu.PrintArea" localSheetId="56" hidden="1">'PEARL RIVER'!$A$1:$M$42</definedName>
    <definedName name="Z_DF664468_2591_4537_A401_E39E9401FA18_.wvu.PrintArea" localSheetId="14" hidden="1">PHOENIX!$A$1:$M$303</definedName>
    <definedName name="Z_DF664468_2591_4537_A401_E39E9401FA18_.wvu.PrintArea" localSheetId="6" hidden="1">SWAN!$A$1:$N$186</definedName>
    <definedName name="Z_DF664468_2591_4537_A401_E39E9401FA18_.wvu.Rows" localSheetId="3" hidden="1">ALBATROSS!$257:$257</definedName>
    <definedName name="Z_DF664468_2591_4537_A401_E39E9401FA18_.wvu.Rows" localSheetId="26" hidden="1">AMERICA!#REF!</definedName>
    <definedName name="Z_DF664468_2591_4537_A401_E39E9401FA18_.wvu.Rows" localSheetId="16" hidden="1">CHINOOK!#REF!</definedName>
    <definedName name="Z_DF664468_2591_4537_A401_E39E9401FA18_.wvu.Rows" localSheetId="52" hidden="1">DAHLIA!#REF!</definedName>
    <definedName name="Z_DF664468_2591_4537_A401_E39E9401FA18_.wvu.Rows" localSheetId="57" hidden="1">EAGLE!$53:$53</definedName>
    <definedName name="Z_DF664468_2591_4537_A401_E39E9401FA18_.wvu.Rows" localSheetId="28" hidden="1">'EMERALD '!$141:$141</definedName>
    <definedName name="Z_DF664468_2591_4537_A401_E39E9401FA18_.wvu.Rows" localSheetId="10" hidden="1">JAGUAR!$159:$159</definedName>
    <definedName name="Z_DF664468_2591_4537_A401_E39E9401FA18_.wvu.Rows" localSheetId="5" hidden="1">LION!$263:$263</definedName>
    <definedName name="Z_DF664468_2591_4537_A401_E39E9401FA18_.wvu.Rows" localSheetId="17" hidden="1">MAPLE!#REF!</definedName>
    <definedName name="Z_DF664468_2591_4537_A401_E39E9401FA18_.wvu.Rows" localSheetId="22" hidden="1">MUSTANG!#REF!</definedName>
    <definedName name="Z_DF664468_2591_4537_A401_E39E9401FA18_.wvu.Rows" localSheetId="24" hidden="1">SANTANA!$107:$107</definedName>
    <definedName name="Z_DF664468_2591_4537_A401_E39E9401FA18_.wvu.Rows" localSheetId="15" hidden="1">'SENTOSA USWC'!#REF!</definedName>
    <definedName name="Z_DF664468_2591_4537_A401_E39E9401FA18_.wvu.Rows" localSheetId="58" hidden="1">SEQUOIA!$35:$35</definedName>
    <definedName name="Z_DF664468_2591_4537_A401_E39E9401FA18_.wvu.Rows" localSheetId="1" hidden="1">SHOGUN!$375:$375</definedName>
    <definedName name="Z_DF664468_2591_4537_A401_E39E9401FA18_.wvu.Rows" localSheetId="4" hidden="1">SILK!$365:$365</definedName>
    <definedName name="Z_DF664468_2591_4537_A401_E39E9401FA18_.wvu.Rows" localSheetId="6" hidden="1">SWAN!$207:$207</definedName>
    <definedName name="Z_E032CE9F_0109_4777_A482_46F0ED9A1664_.wvu.FilterData" localSheetId="2" hidden="1">HOME!$A$17:$K$17</definedName>
    <definedName name="Z_E036BC5F_FC7C_4B01_B754_27A143DDA305_.wvu.FilterData" localSheetId="2" hidden="1">HOME!$A$17:$K$17</definedName>
    <definedName name="Z_E04798F9_80C9_424F_AFF2_59FEB8DC934D_.wvu.FilterData" localSheetId="2" hidden="1">HOME!$A$17:$K$17</definedName>
    <definedName name="Z_E0D19631_C809_45F8_AFB1_3B16846F6716_.wvu.FilterData" localSheetId="2" hidden="1">HOME!$A$17:$K$17</definedName>
    <definedName name="Z_E11A257D_ACE4_4181_8614_73737086CC2A_.wvu.FilterData" localSheetId="10" hidden="1">JAGUAR!$B$13:$F$16</definedName>
    <definedName name="Z_E1445104_71BD_4FF3_8C90_E3C0941F50BC_.wvu.FilterData" localSheetId="2" hidden="1">HOME!$A$17:$K$17</definedName>
    <definedName name="Z_E17AD57C_AFE8_4EE3_B87C_128728FC783C_.wvu.FilterData" localSheetId="2" hidden="1">HOME!$A$17:$K$17</definedName>
    <definedName name="Z_E1D3C3CC_6484_42D2_B585_EC99E900772B_.wvu.FilterData" localSheetId="2" hidden="1">HOME!$A$17:$K$17</definedName>
    <definedName name="Z_E22542A7_0D3A_4411_8190_AFB2B79A4AA4_.wvu.FilterData" localSheetId="2" hidden="1">HOME!$A$17:$K$17</definedName>
    <definedName name="Z_E2E7120F_EE67_4634_BF30_B7B61B873285_.wvu.FilterData" localSheetId="2" hidden="1">HOME!$A$17:$K$17</definedName>
    <definedName name="Z_E300958D_44FC_4A32_A0D8_0197555984F0_.wvu.FilterData" localSheetId="10" hidden="1">JAGUAR!$B$13:$F$16</definedName>
    <definedName name="Z_E33D75F6_41AC_4384_B85E_17C9F4713532_.wvu.FilterData" localSheetId="2" hidden="1">HOME!$A$17:$K$17</definedName>
    <definedName name="Z_E33D75F6_41AC_4384_B85E_17C9F4713532_.wvu.FilterData" localSheetId="10" hidden="1">JAGUAR!$B$13:$F$16</definedName>
    <definedName name="Z_E34FA785_2996_479D_B37A_32B4002FAB27_.wvu.FilterData" localSheetId="2" hidden="1">HOME!$A$17:$K$17</definedName>
    <definedName name="Z_E36C8DF0_5D75_4098_BDA6_0A703B7783DB_.wvu.FilterData" localSheetId="2" hidden="1">HOME!$A$17:$K$17</definedName>
    <definedName name="Z_E3A795D2_16CF_4647_BF5F_F68444493D3B_.wvu.FilterData" localSheetId="2" hidden="1">HOME!$A$17:$K$17</definedName>
    <definedName name="Z_E43F86D8_5E60_49CB_9A24_0D57C9A800C8_.wvu.FilterData" localSheetId="2" hidden="1">HOME!$A$17:$K$17</definedName>
    <definedName name="Z_E43F86D8_5E60_49CB_9A24_0D57C9A800C8_.wvu.FilterData" localSheetId="10" hidden="1">JAGUAR!$B$13:$F$16</definedName>
    <definedName name="Z_E473C094_85A4_4671_8F06_A8EDB30BEE69_.wvu.FilterData" localSheetId="2" hidden="1">HOME!$A$17:$K$17</definedName>
    <definedName name="Z_E4839A1F_FED3_4437_B032_CCEE9FDF2CA2_.wvu.FilterData" localSheetId="2" hidden="1">HOME!$A$17:$K$17</definedName>
    <definedName name="Z_E5B594E5_93F1_4EE5_B50F_ECC250ED20EF_.wvu.FilterData" localSheetId="2" hidden="1">HOME!$A$17:$K$17</definedName>
    <definedName name="Z_E5F51007_B70D_478A_94E3_8F268B81466D_.wvu.FilterData" localSheetId="2" hidden="1">HOME!$A$17:$K$17</definedName>
    <definedName name="Z_E65A9F71_B251_4F08_A92A_53FEFEC154A3_.wvu.FilterData" localSheetId="2" hidden="1">HOME!$A$17:$K$17</definedName>
    <definedName name="Z_E6AF9B55_A9F1_485C_885A_688B52DB08BB_.wvu.FilterData" localSheetId="2" hidden="1">HOME!$A$17:$K$17</definedName>
    <definedName name="Z_E6E611BD_D5E5_44B5_8C9A_97FCDBB08478_.wvu.FilterData" localSheetId="2" hidden="1">HOME!$A$17:$K$17</definedName>
    <definedName name="Z_E70F727F_047C_423B_A102_BF2CAA8114A3_.wvu.FilterData" localSheetId="2" hidden="1">HOME!$A$17:$K$17</definedName>
    <definedName name="Z_E7309B86_A1C4_4184_9866_33A54AD4355B_.wvu.FilterData" localSheetId="10" hidden="1">JAGUAR!$B$13:$F$16</definedName>
    <definedName name="Z_E7666677_F8CC_4EB8_9561_1F3966316078_.wvu.FilterData" localSheetId="2" hidden="1">HOME!$A$17:$K$17</definedName>
    <definedName name="Z_E8642142_AF7E_4F0A_8D28_C12B8EE2B14D_.wvu.FilterData" localSheetId="2" hidden="1">HOME!$A$17:$K$17</definedName>
    <definedName name="Z_E89C95C3_FFF4_4575_9420_D70CD6DFA3D8_.wvu.FilterData" localSheetId="2" hidden="1">HOME!$A$17:$K$17</definedName>
    <definedName name="Z_E8EB8944_C5B0_4180_BCE6_99126EEEEA7D_.wvu.FilterData" localSheetId="2" hidden="1">HOME!$A$17:$K$17</definedName>
    <definedName name="Z_E965DB39_5CE0_4621_9CA2_59E22EAD8ADD_.wvu.FilterData" localSheetId="2" hidden="1">HOME!$A$17:$K$17</definedName>
    <definedName name="Z_EA85F498_34FE_4E52_BBA3_F1BB6114CA75_.wvu.FilterData" localSheetId="2" hidden="1">HOME!$A$17:$K$17</definedName>
    <definedName name="Z_EACC4AB5_2837_47A8_A3D2_17F745B2DCF1_.wvu.FilterData" localSheetId="2" hidden="1">HOME!$A$17:$K$17</definedName>
    <definedName name="Z_EB11D7C2_E670_41AA_9726_3EF61E41D5FC_.wvu.FilterData" localSheetId="2" hidden="1">HOME!$A$17:$K$17</definedName>
    <definedName name="Z_EBB45495_2332_4AC8_94A2_28900FA1B403_.wvu.FilterData" localSheetId="2" hidden="1">HOME!$A$17:$K$17</definedName>
    <definedName name="Z_EBCB16E3_2413_4FE7_A935_42E6929FEB84_.wvu.FilterData" localSheetId="2" hidden="1">HOME!$A$17:$K$17</definedName>
    <definedName name="Z_EBFE185F_6EFA_44B3_B76F_916580EAD521_.wvu.FilterData" localSheetId="2" hidden="1">HOME!$A$17:$K$17</definedName>
    <definedName name="Z_EC2533FC_56BF_40C9_AB88_7239CD8D9113_.wvu.FilterData" localSheetId="2" hidden="1">HOME!$A$17:$K$17</definedName>
    <definedName name="Z_ECD0D7E3_8016_4861_BC6E_F7419B2B716A_.wvu.FilterData" localSheetId="10" hidden="1">JAGUAR!$B$13:$F$16</definedName>
    <definedName name="Z_ECE62963_5506_4FA1_8A66_9811B61460D2_.wvu.FilterData" localSheetId="2" hidden="1">HOME!$A$17:$K$17</definedName>
    <definedName name="Z_ECF26C12_6B51_4A33_8016_E2AD1A2FAD48_.wvu.FilterData" localSheetId="10" hidden="1">JAGUAR!$B$13:$F$16</definedName>
    <definedName name="Z_ED3499EE_5EEF_46F9_A99D_86D8F9E30352_.wvu.FilterData" localSheetId="2" hidden="1">HOME!$A$17:$K$17</definedName>
    <definedName name="Z_ED5D6D99_4093_4762_81D4_E60443A01224_.wvu.FilterData" localSheetId="2" hidden="1">HOME!$A$17:$K$17</definedName>
    <definedName name="Z_ED5D6D99_4093_4762_81D4_E60443A01224_.wvu.FilterData" localSheetId="10" hidden="1">JAGUAR!$B$13:$F$16</definedName>
    <definedName name="Z_EE610708_5D9C_4429_800C_DAAF363E4856_.wvu.FilterData" localSheetId="2" hidden="1">HOME!$A$17:$K$17</definedName>
    <definedName name="Z_EED3C3DB_FE66_430A_B3E4_46053DB5C19F_.wvu.FilterData" localSheetId="2" hidden="1">HOME!$A$17:$K$17</definedName>
    <definedName name="Z_EED99136_3EC6_454B_8810_2C68800BE1BA_.wvu.FilterData" localSheetId="2" hidden="1">HOME!$A$17:$K$17</definedName>
    <definedName name="Z_EF083643_5DC2_499D_B76C_E5237BE3D179_.wvu.FilterData" localSheetId="2" hidden="1">HOME!$A$17:$K$17</definedName>
    <definedName name="Z_EF0C684C_7F97_40E9_8EC4_B4072B8075DC_.wvu.FilterData" localSheetId="2" hidden="1">HOME!$A$17:$K$17</definedName>
    <definedName name="Z_EF0C684C_7F97_40E9_8EC4_B4072B8075DC_.wvu.FilterData" localSheetId="10" hidden="1">JAGUAR!$B$13:$F$16</definedName>
    <definedName name="Z_EF131A03_8E2D_4151_B9FA_760B6A6E46FF_.wvu.FilterData" localSheetId="2" hidden="1">HOME!$A$17:$K$17</definedName>
    <definedName name="Z_EF2610F0_1AF5_4049_9CCB_DA0E784D548C_.wvu.FilterData" localSheetId="2" hidden="1">HOME!$A$17:$K$17</definedName>
    <definedName name="Z_EF3970C2_388B_4CC2_BF77_C490B915A908_.wvu.FilterData" localSheetId="2" hidden="1">HOME!$A$17:$K$17</definedName>
    <definedName name="Z_EF3970C2_388B_4CC2_BF77_C490B915A908_.wvu.FilterData" localSheetId="10" hidden="1">JAGUAR!$B$13:$F$16</definedName>
    <definedName name="Z_EF6117A4_F55D_480F_A139_9F7779E9B1B3_.wvu.FilterData" localSheetId="2" hidden="1">HOME!$A$17:$K$17</definedName>
    <definedName name="Z_EFE370A9_3F14_4BB6_B61D_BED60FF4D218_.wvu.FilterData" localSheetId="2" hidden="1">HOME!$A$17:$K$17</definedName>
    <definedName name="Z_EFFD6C57_9D55_44E1_B8BE_47002FF62FE9_.wvu.FilterData" localSheetId="2" hidden="1">HOME!$A$17:$K$17</definedName>
    <definedName name="Z_F0E1BDFA_A9E3_42C2_9138_B71C7F1F8216_.wvu.FilterData" localSheetId="2" hidden="1">HOME!$A$17:$K$17</definedName>
    <definedName name="Z_F176130F_AA98_4D14_846A_2BFEFA0D3510_.wvu.FilterData" localSheetId="2" hidden="1">HOME!$A$17:$K$17</definedName>
    <definedName name="Z_F1DDF5D9_3AB4_46AF_963E_5F618E021200_.wvu.FilterData" localSheetId="2" hidden="1">HOME!$A$17:$K$17</definedName>
    <definedName name="Z_F2477864_7A7A_4A38_A9C8_7A6B0683C144_.wvu.FilterData" localSheetId="2" hidden="1">HOME!$A$17:$K$17</definedName>
    <definedName name="Z_F26D8B8B_DDF7_41AC_AA3A_9AA826A60715_.wvu.FilterData" localSheetId="10" hidden="1">JAGUAR!$B$13:$F$16</definedName>
    <definedName name="Z_F3F59FDE_B278_40D6_80FE_8EB4E818BA6E_.wvu.FilterData" localSheetId="2" hidden="1">HOME!$A$17:$K$17</definedName>
    <definedName name="Z_F419A480_3730_4020_821C_777034F932A3_.wvu.FilterData" localSheetId="10" hidden="1">JAGUAR!$B$13:$F$16</definedName>
    <definedName name="Z_F42966E7_990C_4D4B_9CC0_D21D6A7A9CCD_.wvu.FilterData" localSheetId="2" hidden="1">HOME!$A$17:$K$17</definedName>
    <definedName name="Z_F4E7FBE2_C0ED_4977_A96B_16A7D84A0022_.wvu.FilterData" localSheetId="10" hidden="1">JAGUAR!$B$13:$F$16</definedName>
    <definedName name="Z_F4EE20CB_2C3D_4AED_A466_13E80CC41B6E_.wvu.FilterData" localSheetId="2" hidden="1">HOME!$A$17:$K$17</definedName>
    <definedName name="Z_F4EE20CB_2C3D_4AED_A466_13E80CC41B6E_.wvu.FilterData" localSheetId="10" hidden="1">JAGUAR!$B$13:$F$16</definedName>
    <definedName name="Z_F5146169_81AB_4FE5_8259_F2574500875F_.wvu.FilterData" localSheetId="2" hidden="1">HOME!$A$17:$K$17</definedName>
    <definedName name="Z_F584A31E_A7CC_4F98_83E1_F1C791022427_.wvu.FilterData" localSheetId="2" hidden="1">HOME!$A$17:$K$17</definedName>
    <definedName name="Z_F5A80049_8D25_4C90_9036_9D8F6FDB91C4_.wvu.FilterData" localSheetId="2" hidden="1">HOME!$A$17:$K$17</definedName>
    <definedName name="Z_F5C8B370_5857_4976_921B_862A0F6AC7E8_.wvu.FilterData" localSheetId="2" hidden="1">HOME!$A$17:$K$17</definedName>
    <definedName name="Z_F5E3CFC0_005D_41D6_AF36_C6E4368D53F4_.wvu.FilterData" localSheetId="2" hidden="1">HOME!$A$17:$K$17</definedName>
    <definedName name="Z_F64DF93A_0CD5_4665_A448_613906F88C7C_.wvu.Cols" localSheetId="35" hidden="1">'DAR FEEDER- ORYX'!$F:$F</definedName>
    <definedName name="Z_F64DF93A_0CD5_4665_A448_613906F88C7C_.wvu.Cols" localSheetId="21" hidden="1">PETRA!$E:$E</definedName>
    <definedName name="Z_F64DF93A_0CD5_4665_A448_613906F88C7C_.wvu.Cols" localSheetId="20" hidden="1">RSEAXL!$E:$E</definedName>
    <definedName name="Z_F64DF93A_0CD5_4665_A448_613906F88C7C_.wvu.FilterData" localSheetId="34" hidden="1">AUSTRALIA!$A$5:$J$6</definedName>
    <definedName name="Z_F64DF93A_0CD5_4665_A448_613906F88C7C_.wvu.FilterData" localSheetId="2" hidden="1">HOME!$A$17:$K$17</definedName>
    <definedName name="Z_F64DF93A_0CD5_4665_A448_613906F88C7C_.wvu.FilterData" localSheetId="10" hidden="1">JAGUAR!$B$13:$F$16</definedName>
    <definedName name="Z_F64DF93A_0CD5_4665_A448_613906F88C7C_.wvu.PrintArea" localSheetId="36" hidden="1">'AFRICA EXPRESS'!$A$1:$M$118</definedName>
    <definedName name="Z_F64DF93A_0CD5_4665_A448_613906F88C7C_.wvu.PrintArea" localSheetId="26" hidden="1">AMERICA!$A$1:$M$90</definedName>
    <definedName name="Z_F64DF93A_0CD5_4665_A448_613906F88C7C_.wvu.PrintArea" localSheetId="34" hidden="1">AUSTRALIA!$A$1:$H$98</definedName>
    <definedName name="Z_F64DF93A_0CD5_4665_A448_613906F88C7C_.wvu.PrintArea" localSheetId="28" hidden="1">'EMERALD '!$B$1:$P$132</definedName>
    <definedName name="Z_F64DF93A_0CD5_4665_A448_613906F88C7C_.wvu.PrintArea" localSheetId="27" hidden="1">EMPIRE!$B$1:$M$217</definedName>
    <definedName name="Z_F64DF93A_0CD5_4665_A448_613906F88C7C_.wvu.PrintArea" localSheetId="2" hidden="1">HOME!$A$17:$K$17</definedName>
    <definedName name="Z_F64DF93A_0CD5_4665_A448_613906F88C7C_.wvu.PrintArea" localSheetId="46" hidden="1">PANTHER!$B$1:$N$62</definedName>
    <definedName name="Z_F64DF93A_0CD5_4665_A448_613906F88C7C_.wvu.PrintArea" localSheetId="56" hidden="1">'PEARL RIVER'!$A$1:$M$42</definedName>
    <definedName name="Z_F64DF93A_0CD5_4665_A448_613906F88C7C_.wvu.PrintArea" localSheetId="14" hidden="1">PHOENIX!$A$1:$M$303</definedName>
    <definedName name="Z_F64DF93A_0CD5_4665_A448_613906F88C7C_.wvu.PrintArea" localSheetId="6" hidden="1">SWAN!$A$1:$N$186</definedName>
    <definedName name="Z_F64DF93A_0CD5_4665_A448_613906F88C7C_.wvu.PrintArea" localSheetId="45" hidden="1">TIGER!$A$1:$M$67</definedName>
    <definedName name="Z_F64DF93A_0CD5_4665_A448_613906F88C7C_.wvu.PrintTitles" localSheetId="2" hidden="1">HOME!$17:$17</definedName>
    <definedName name="Z_F64DF93A_0CD5_4665_A448_613906F88C7C_.wvu.Rows" localSheetId="36" hidden="1">'AFRICA EXPRESS'!#REF!</definedName>
    <definedName name="Z_F64DF93A_0CD5_4665_A448_613906F88C7C_.wvu.Rows" localSheetId="3" hidden="1">ALBATROSS!#REF!,ALBATROSS!$257:$257</definedName>
    <definedName name="Z_F64DF93A_0CD5_4665_A448_613906F88C7C_.wvu.Rows" localSheetId="25" hidden="1">AMBERJACK!#REF!</definedName>
    <definedName name="Z_F64DF93A_0CD5_4665_A448_613906F88C7C_.wvu.Rows" localSheetId="26" hidden="1">AMERICA!#REF!</definedName>
    <definedName name="Z_F64DF93A_0CD5_4665_A448_613906F88C7C_.wvu.Rows" localSheetId="48" hidden="1">ANDES!#REF!</definedName>
    <definedName name="Z_F64DF93A_0CD5_4665_A448_613906F88C7C_.wvu.Rows" localSheetId="34" hidden="1">AUSTRALIA!#REF!,AUSTRALIA!#REF!</definedName>
    <definedName name="Z_F64DF93A_0CD5_4665_A448_613906F88C7C_.wvu.Rows" localSheetId="49" hidden="1">AZTEC!#REF!</definedName>
    <definedName name="Z_F64DF93A_0CD5_4665_A448_613906F88C7C_.wvu.Rows" localSheetId="9" hidden="1">'BRITANNIA '!#REF!,'BRITANNIA '!$118:$118</definedName>
    <definedName name="Z_F64DF93A_0CD5_4665_A448_613906F88C7C_.wvu.Rows" localSheetId="42" hidden="1">CAPRICORN!#REF!</definedName>
    <definedName name="Z_F64DF93A_0CD5_4665_A448_613906F88C7C_.wvu.Rows" localSheetId="39" hidden="1">CARIOCA!#REF!,CARIOCA!#REF!</definedName>
    <definedName name="Z_F64DF93A_0CD5_4665_A448_613906F88C7C_.wvu.Rows" localSheetId="16" hidden="1">CHINOOK!#REF!,CHINOOK!#REF!</definedName>
    <definedName name="Z_F64DF93A_0CD5_4665_A448_613906F88C7C_.wvu.Rows" localSheetId="32" hidden="1">CLANGA!#REF!,CLANGA!#REF!</definedName>
    <definedName name="Z_F64DF93A_0CD5_4665_A448_613906F88C7C_.wvu.Rows" localSheetId="7" hidden="1">CONDOR!#REF!,CONDOR!$258:$258</definedName>
    <definedName name="Z_F64DF93A_0CD5_4665_A448_613906F88C7C_.wvu.Rows" localSheetId="52" hidden="1">DAHLIA!#REF!,DAHLIA!#REF!</definedName>
    <definedName name="Z_F64DF93A_0CD5_4665_A448_613906F88C7C_.wvu.Rows" localSheetId="35" hidden="1">'DAR FEEDER- ORYX'!$8:$22</definedName>
    <definedName name="Z_F64DF93A_0CD5_4665_A448_613906F88C7C_.wvu.Rows" localSheetId="11" hidden="1">DRAGON!$6:$11,DRAGON!$14:$39</definedName>
    <definedName name="Z_F64DF93A_0CD5_4665_A448_613906F88C7C_.wvu.Rows" localSheetId="57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'!$144:$144</definedName>
    <definedName name="Z_F64DF93A_0CD5_4665_A448_613906F88C7C_.wvu.Rows" localSheetId="27" hidden="1">EMPIRE!#REF!</definedName>
    <definedName name="Z_F64DF93A_0CD5_4665_A448_613906F88C7C_.wvu.Rows" localSheetId="50" hidden="1">INCA!#REF!</definedName>
    <definedName name="Z_F64DF93A_0CD5_4665_A448_613906F88C7C_.wvu.Rows" localSheetId="37" hidden="1">INGWE!#REF!</definedName>
    <definedName name="Z_F64DF93A_0CD5_4665_A448_613906F88C7C_.wvu.Rows" localSheetId="38" hidden="1">IPANEMA!$5:$16,IPANEMA!#REF!</definedName>
    <definedName name="Z_F64DF93A_0CD5_4665_A448_613906F88C7C_.wvu.Rows" localSheetId="12" hidden="1">JADE!$7:$9</definedName>
    <definedName name="Z_F64DF93A_0CD5_4665_A448_613906F88C7C_.wvu.Rows" localSheetId="10" hidden="1">JAGUAR!$6:$43,JAGUAR!$46:$61,JAGUAR!$159:$159</definedName>
    <definedName name="Z_F64DF93A_0CD5_4665_A448_613906F88C7C_.wvu.Rows" localSheetId="43" hidden="1">KIWI!#REF!</definedName>
    <definedName name="Z_F64DF93A_0CD5_4665_A448_613906F88C7C_.wvu.Rows" localSheetId="41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LION!#REF!,LION!$263:$263</definedName>
    <definedName name="Z_F64DF93A_0CD5_4665_A448_613906F88C7C_.wvu.Rows" localSheetId="19" hidden="1">'LONE STAR'!#REF!</definedName>
    <definedName name="Z_F64DF93A_0CD5_4665_A448_613906F88C7C_.wvu.Rows" localSheetId="17" hidden="1">MAPLE!#REF!,MAPLE!#REF!</definedName>
    <definedName name="Z_F64DF93A_0CD5_4665_A448_613906F88C7C_.wvu.Rows" localSheetId="22" hidden="1">MUSTANG!#REF!,MUSTANG!#REF!</definedName>
    <definedName name="Z_F64DF93A_0CD5_4665_A448_613906F88C7C_.wvu.Rows" localSheetId="31" hidden="1">'NEW FALCON'!#REF!,'NEW FALCON'!#REF!</definedName>
    <definedName name="Z_F64DF93A_0CD5_4665_A448_613906F88C7C_.wvu.Rows" localSheetId="18" hidden="1">ORIENT!#REF!,ORIENT!#REF!</definedName>
    <definedName name="Z_F64DF93A_0CD5_4665_A448_613906F88C7C_.wvu.Rows" localSheetId="44" hidden="1">PANDA!#REF!</definedName>
    <definedName name="Z_F64DF93A_0CD5_4665_A448_613906F88C7C_.wvu.Rows" localSheetId="23" hidden="1">PELICAN!#REF!</definedName>
    <definedName name="Z_F64DF93A_0CD5_4665_A448_613906F88C7C_.wvu.Rows" localSheetId="21" hidden="1">PETRA!#REF!</definedName>
    <definedName name="Z_F64DF93A_0CD5_4665_A448_613906F88C7C_.wvu.Rows" localSheetId="14" hidden="1">PHOENIX!$9:$12</definedName>
    <definedName name="Z_F64DF93A_0CD5_4665_A448_613906F88C7C_.wvu.Rows" localSheetId="55" hidden="1">ROSE!$6:$9</definedName>
    <definedName name="Z_F64DF93A_0CD5_4665_A448_613906F88C7C_.wvu.Rows" localSheetId="20" hidden="1">RSEAXL!$8:$22</definedName>
    <definedName name="Z_F64DF93A_0CD5_4665_A448_613906F88C7C_.wvu.Rows" localSheetId="24" hidden="1">SANTANA!$107:$107</definedName>
    <definedName name="Z_F64DF93A_0CD5_4665_A448_613906F88C7C_.wvu.Rows" localSheetId="15" hidden="1">'SENTOSA USWC'!#REF!</definedName>
    <definedName name="Z_F64DF93A_0CD5_4665_A448_613906F88C7C_.wvu.Rows" localSheetId="58" hidden="1">SEQUOIA!$35:$35</definedName>
    <definedName name="Z_F64DF93A_0CD5_4665_A448_613906F88C7C_.wvu.Rows" localSheetId="33" hidden="1">SHIKRA!#REF!,SHIKRA!#REF!</definedName>
    <definedName name="Z_F64DF93A_0CD5_4665_A448_613906F88C7C_.wvu.Rows" localSheetId="1" hidden="1">SHOGUN!$7:$28,SHOGUN!$375:$375</definedName>
    <definedName name="Z_F64DF93A_0CD5_4665_A448_613906F88C7C_.wvu.Rows" localSheetId="4" hidden="1">SILK!#REF!,SILK!$365:$365</definedName>
    <definedName name="Z_F64DF93A_0CD5_4665_A448_613906F88C7C_.wvu.Rows" localSheetId="6" hidden="1">SWAN!#REF!,SWAN!$207:$207</definedName>
    <definedName name="Z_F64DF93A_0CD5_4665_A448_613906F88C7C_.wvu.Rows" localSheetId="40" hidden="1">WALLABY!#REF!</definedName>
    <definedName name="Z_F717B3D2_89EB_4B9A_B7A0_0435118251AD_.wvu.FilterData" localSheetId="10" hidden="1">JAGUAR!$B$13:$F$16</definedName>
    <definedName name="Z_F73EDFFD_0B5F_463D_8458_80608EE3D977_.wvu.FilterData" localSheetId="2" hidden="1">HOME!$A$17:$K$17</definedName>
    <definedName name="Z_F76B1638_3B3B_4D75_B6B6_90A6E93CE4D9_.wvu.FilterData" localSheetId="10" hidden="1">JAGUAR!$B$13:$F$16</definedName>
    <definedName name="Z_F76D4614_458D_4404_ACBC_F766BEB3B99B_.wvu.FilterData" localSheetId="2" hidden="1">HOME!$A$17:$K$17</definedName>
    <definedName name="Z_F76D4614_458D_4404_ACBC_F766BEB3B99B_.wvu.FilterData" localSheetId="10" hidden="1">JAGUAR!$B$13:$F$16</definedName>
    <definedName name="Z_F7BE1F74_852C_46C9_88B2_301792EF7416_.wvu.FilterData" localSheetId="2" hidden="1">HOME!$A$17:$K$17</definedName>
    <definedName name="Z_F81EC2D7_C369_4F7F_A1CF_9B3A505F383F_.wvu.FilterData" localSheetId="2" hidden="1">HOME!$A$17:$K$17</definedName>
    <definedName name="Z_F82D6A4C_850B_4081_85E9_F233CA176CCD_.wvu.FilterData" localSheetId="10" hidden="1">JAGUAR!$B$13:$F$16</definedName>
    <definedName name="Z_F8B6CFA3_977A_443B_8AB8_46D0A1A3F6D6_.wvu.FilterData" localSheetId="2" hidden="1">HOME!$A$17:$K$17</definedName>
    <definedName name="Z_F9C1ACDA_9514_4096_898E_39C40D910996_.wvu.FilterData" localSheetId="2" hidden="1">HOME!$A$17:$K$17</definedName>
    <definedName name="Z_F9C72AA1_4680_4967_ABDD_7AACA9813044_.wvu.FilterData" localSheetId="2" hidden="1">HOME!$A$17:$K$17</definedName>
    <definedName name="Z_FA687264_FA3F_49E4_988A_BFCF1FB4E36D_.wvu.FilterData" localSheetId="2" hidden="1">HOME!$A$17:$K$17</definedName>
    <definedName name="Z_FA95BB1A_FA19_4C89_A421_CC0C0A17177F_.wvu.FilterData" localSheetId="2" hidden="1">HOME!$A$17:$K$17</definedName>
    <definedName name="Z_FAF68691_D268_45B6_B929_E3C8D0D1D9F3_.wvu.FilterData" localSheetId="2" hidden="1">HOME!$A$17:$K$17</definedName>
    <definedName name="Z_FBE212EA_D973_4888_BFFB_7F839C10914C_.wvu.FilterData" localSheetId="2" hidden="1">HOME!$A$17:$K$17</definedName>
    <definedName name="Z_FBEBB021_2979_43FF_AAE1_D5562087251C_.wvu.FilterData" localSheetId="2" hidden="1">HOME!$A$17:$K$17</definedName>
    <definedName name="Z_FBFF8AF8_0903_445A_8AAC_DB5EE31FE216_.wvu.FilterData" localSheetId="2" hidden="1">HOME!$A$17:$K$17</definedName>
    <definedName name="Z_FC860928_33FA_483E_9ABA_CA2F8F5B288F_.wvu.FilterData" localSheetId="2" hidden="1">HOME!$A$17:$K$17</definedName>
    <definedName name="Z_FC9E5A0D_7F93_45FC_8C31_4C7BB9172B02_.wvu.FilterData" localSheetId="2" hidden="1">HOME!$A$17:$K$17</definedName>
    <definedName name="Z_FD931168_03E6_4DE6_BC5F_4E0D0770E55E_.wvu.FilterData" localSheetId="2" hidden="1">HOME!$A$17:$K$17</definedName>
    <definedName name="Z_FDDD3BBC_CF8C_4029_819D_D2B5FC11B0F9_.wvu.FilterData" localSheetId="2" hidden="1">HOME!$A$17:$K$17</definedName>
    <definedName name="Z_FE9331AA_9827_49D6_8976_3249EC39C6CC_.wvu.FilterData" localSheetId="2" hidden="1">HOME!$A$17:$K$17</definedName>
    <definedName name="Z_FEE32B24_4376_49E2_8C16_27BC083C9DEA_.wvu.FilterData" localSheetId="2" hidden="1">HOME!$A$17:$K$17</definedName>
    <definedName name="Z_FEF80CA4_B92A_47C0_B995_F81050A04FB3_.wvu.FilterData" localSheetId="2" hidden="1">HOME!$A$17:$K$17</definedName>
    <definedName name="Z_FF54EA89_EE74_4F56_B824_45F4193AD262_.wvu.FilterData" localSheetId="2" hidden="1">HOME!$A$17:$K$17</definedName>
  </definedNames>
  <calcPr calcId="191028"/>
  <customWorkbookViews>
    <customWorkbookView name="R CHIA SGSGP CS - Personal View" guid="{25211047-2AA7-431D-8637-AA6183637E8E}" mergeInterval="0" personalView="1" maximized="1" xWindow="-8" yWindow="-8" windowWidth="1936" windowHeight="1056" tabRatio="902" activeSheetId="33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 TAN SGSGP CS - Personal View" guid="{999D0099-E3FC-46FC-839A-D58F693EE82E}" mergeInterval="0" personalView="1" windowWidth="960" windowHeight="1040" tabRatio="945" activeSheetId="21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ST NG SGSGP CS - Personal View" guid="{D36430BB-1304-416E-AC9B-64341E38D53B}" mergeInterval="0" personalView="1" maximized="1" xWindow="-8" yWindow="-8" windowWidth="1936" windowHeight="1056" activeSheetId="31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N LEE SGSGP SALES - Personal View" guid="{8F6257B3-44F8-495E-975F-715EC7CBE577}" mergeInterval="0" personalView="1" maximized="1" windowWidth="1362" windowHeight="543" tabRatio="945" activeSheetId="3"/>
    <customWorkbookView name="L NGUYENHOANG SGSGP CS - Personal View" guid="{4E666960-F75E-4DEC-AA08-CB80C5246F2D}" mergeInterval="0" personalView="1" maximized="1" windowWidth="1276" windowHeight="775" tabRatio="945" activeSheetId="22"/>
    <customWorkbookView name="Linh NG - Personal View" guid="{DF664468-2591-4537-A401-E39E9401FA18}" mergeInterval="0" personalView="1" maximized="1" xWindow="-8" yWindow="-8" windowWidth="1296" windowHeight="978" activeSheetId="21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S KOH SGSGP CS - Personal View" guid="{D8AE3607-C68D-4DD7-8BE1-F63EA4A613B4}" mergeInterval="0" personalView="1" maximized="1" xWindow="-8" yWindow="-8" windowWidth="1382" windowHeight="744" tabRatio="902" activeSheetId="21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2" i="43" l="1"/>
  <c r="L47" i="72" l="1"/>
  <c r="K47" i="72"/>
  <c r="J47" i="72"/>
  <c r="L46" i="72"/>
  <c r="K46" i="72"/>
  <c r="J46" i="72"/>
  <c r="U56" i="71" l="1"/>
  <c r="V56" i="71" s="1"/>
  <c r="T56" i="71"/>
  <c r="U55" i="71"/>
  <c r="V55" i="71" s="1"/>
  <c r="T55" i="71"/>
  <c r="U54" i="71"/>
  <c r="V54" i="71" s="1"/>
  <c r="T54" i="71"/>
  <c r="U53" i="71"/>
  <c r="V53" i="71" s="1"/>
  <c r="T53" i="71"/>
  <c r="U52" i="71"/>
  <c r="V52" i="71" s="1"/>
  <c r="T52" i="71"/>
  <c r="Q54" i="71"/>
  <c r="P54" i="71"/>
  <c r="O54" i="71"/>
  <c r="N54" i="71"/>
  <c r="M54" i="71"/>
  <c r="L54" i="71"/>
  <c r="K54" i="71"/>
  <c r="J54" i="71"/>
  <c r="Q53" i="71"/>
  <c r="P53" i="71"/>
  <c r="O53" i="71"/>
  <c r="N53" i="71"/>
  <c r="M53" i="71"/>
  <c r="L53" i="71"/>
  <c r="K53" i="71"/>
  <c r="J53" i="71"/>
  <c r="Q52" i="71"/>
  <c r="P52" i="71"/>
  <c r="O52" i="71"/>
  <c r="N52" i="71"/>
  <c r="M52" i="71"/>
  <c r="L52" i="71"/>
  <c r="K52" i="71"/>
  <c r="J52" i="71"/>
  <c r="F50" i="72"/>
  <c r="F56" i="71"/>
  <c r="F44" i="72"/>
  <c r="F45" i="72"/>
  <c r="F46" i="72"/>
  <c r="F47" i="72"/>
  <c r="F48" i="72"/>
  <c r="F49" i="72"/>
  <c r="F55" i="71"/>
  <c r="F54" i="71"/>
  <c r="F53" i="71"/>
  <c r="F52" i="71"/>
  <c r="F43" i="72"/>
  <c r="G94" i="27"/>
  <c r="F223" i="6" l="1"/>
  <c r="F224" i="6"/>
  <c r="F225" i="6"/>
  <c r="F226" i="6"/>
  <c r="F212" i="6"/>
  <c r="F213" i="6"/>
  <c r="F214" i="6"/>
  <c r="F215" i="6"/>
  <c r="F216" i="6"/>
  <c r="F217" i="6"/>
  <c r="F218" i="6"/>
  <c r="F219" i="6"/>
  <c r="F220" i="6"/>
  <c r="F221" i="6"/>
  <c r="F222" i="6"/>
  <c r="F211" i="6"/>
  <c r="G220" i="6"/>
  <c r="G221" i="6"/>
  <c r="G222" i="6"/>
  <c r="G223" i="6"/>
  <c r="G224" i="6"/>
  <c r="G225" i="6"/>
  <c r="G226" i="6"/>
  <c r="G211" i="6"/>
  <c r="G212" i="6"/>
  <c r="G213" i="6"/>
  <c r="G214" i="6"/>
  <c r="G215" i="6"/>
  <c r="G216" i="6"/>
  <c r="G217" i="6"/>
  <c r="G218" i="6"/>
  <c r="G219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11" i="6"/>
  <c r="K78" i="67" l="1"/>
  <c r="K79" i="67"/>
  <c r="K80" i="67"/>
  <c r="K81" i="67"/>
  <c r="K82" i="67"/>
  <c r="K83" i="67"/>
  <c r="K69" i="67"/>
  <c r="K70" i="67"/>
  <c r="K71" i="67"/>
  <c r="K72" i="67"/>
  <c r="K73" i="67"/>
  <c r="K74" i="67"/>
  <c r="K75" i="67"/>
  <c r="K76" i="67"/>
  <c r="K68" i="67"/>
  <c r="F218" i="9"/>
  <c r="J208" i="64" l="1"/>
  <c r="K208" i="64"/>
  <c r="L208" i="64"/>
  <c r="F208" i="64"/>
  <c r="G208" i="64"/>
  <c r="F206" i="64"/>
  <c r="G206" i="64"/>
  <c r="J206" i="64"/>
  <c r="K206" i="64"/>
  <c r="L206" i="64"/>
  <c r="F207" i="64"/>
  <c r="G207" i="64"/>
  <c r="J207" i="64"/>
  <c r="K207" i="64"/>
  <c r="L207" i="64"/>
  <c r="E141" i="65"/>
  <c r="F141" i="65" s="1"/>
  <c r="F142" i="65"/>
  <c r="E139" i="65"/>
  <c r="F139" i="65" s="1"/>
  <c r="F137" i="65"/>
  <c r="E133" i="65"/>
  <c r="E135" i="65" s="1"/>
  <c r="F135" i="65" s="1"/>
  <c r="F133" i="65"/>
  <c r="F131" i="65"/>
  <c r="F129" i="65"/>
  <c r="F218" i="35"/>
  <c r="E215" i="35"/>
  <c r="E217" i="35" s="1"/>
  <c r="F217" i="35" s="1"/>
  <c r="F215" i="35"/>
  <c r="F213" i="35"/>
  <c r="E211" i="35"/>
  <c r="F211" i="35" s="1"/>
  <c r="E209" i="35"/>
  <c r="F209" i="35"/>
  <c r="F207" i="35"/>
  <c r="F205" i="35"/>
  <c r="F133" i="34"/>
  <c r="E130" i="34"/>
  <c r="E132" i="34" s="1"/>
  <c r="F132" i="34" s="1"/>
  <c r="F128" i="34"/>
  <c r="E124" i="34"/>
  <c r="E126" i="34" s="1"/>
  <c r="F126" i="34" s="1"/>
  <c r="F122" i="34"/>
  <c r="F120" i="34"/>
  <c r="E56" i="36"/>
  <c r="D53" i="36"/>
  <c r="D55" i="36" s="1"/>
  <c r="E55" i="36" s="1"/>
  <c r="E51" i="36"/>
  <c r="E49" i="36"/>
  <c r="E47" i="36"/>
  <c r="E45" i="36"/>
  <c r="E43" i="36"/>
  <c r="E78" i="42"/>
  <c r="D75" i="42"/>
  <c r="D77" i="42" s="1"/>
  <c r="E77" i="42" s="1"/>
  <c r="E75" i="42"/>
  <c r="E73" i="42"/>
  <c r="E71" i="42"/>
  <c r="E69" i="42"/>
  <c r="E67" i="42"/>
  <c r="E65" i="42"/>
  <c r="F65" i="37"/>
  <c r="E62" i="37"/>
  <c r="E64" i="37" s="1"/>
  <c r="F64" i="37" s="1"/>
  <c r="F62" i="37"/>
  <c r="F60" i="37"/>
  <c r="F58" i="37"/>
  <c r="F56" i="37"/>
  <c r="F54" i="37"/>
  <c r="F52" i="37"/>
  <c r="F73" i="49"/>
  <c r="F58" i="49"/>
  <c r="F135" i="33"/>
  <c r="F124" i="34" l="1"/>
  <c r="F130" i="34"/>
  <c r="E53" i="36"/>
  <c r="L47" i="26" l="1"/>
  <c r="L46" i="26"/>
  <c r="H47" i="26"/>
  <c r="G47" i="26"/>
  <c r="F47" i="26"/>
  <c r="E47" i="26"/>
  <c r="H46" i="26"/>
  <c r="G46" i="26"/>
  <c r="F46" i="26"/>
  <c r="E46" i="26"/>
  <c r="L45" i="26"/>
  <c r="L44" i="26"/>
  <c r="L43" i="26"/>
  <c r="L42" i="26"/>
  <c r="L41" i="26"/>
  <c r="H45" i="26"/>
  <c r="G45" i="26"/>
  <c r="F45" i="26"/>
  <c r="E45" i="26"/>
  <c r="H44" i="26"/>
  <c r="G44" i="26"/>
  <c r="F44" i="26"/>
  <c r="E44" i="26"/>
  <c r="H43" i="26"/>
  <c r="G43" i="26"/>
  <c r="F43" i="26"/>
  <c r="E43" i="26"/>
  <c r="H42" i="26"/>
  <c r="G42" i="26"/>
  <c r="F42" i="26"/>
  <c r="E42" i="26"/>
  <c r="H41" i="26"/>
  <c r="G41" i="26"/>
  <c r="F41" i="26"/>
  <c r="E41" i="26"/>
  <c r="G201" i="10" l="1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F127" i="65" l="1"/>
  <c r="F125" i="65"/>
  <c r="F203" i="35"/>
  <c r="F201" i="35"/>
  <c r="F118" i="34"/>
  <c r="F116" i="34"/>
  <c r="F60" i="49" l="1"/>
  <c r="F109" i="23" l="1"/>
  <c r="M74" i="52" l="1"/>
  <c r="M71" i="52"/>
  <c r="M72" i="52"/>
  <c r="M73" i="52"/>
  <c r="F50" i="37" l="1"/>
  <c r="F202" i="22"/>
  <c r="F200" i="22"/>
  <c r="F198" i="22"/>
  <c r="F196" i="22"/>
  <c r="F123" i="65"/>
  <c r="F121" i="65"/>
  <c r="F199" i="35"/>
  <c r="F197" i="35"/>
  <c r="F114" i="34"/>
  <c r="F112" i="34"/>
  <c r="E41" i="36" l="1"/>
  <c r="E39" i="36"/>
  <c r="E37" i="36"/>
  <c r="F48" i="37"/>
  <c r="F46" i="37"/>
  <c r="D57" i="36" l="1"/>
  <c r="E66" i="37"/>
  <c r="D59" i="36" l="1"/>
  <c r="E59" i="36" s="1"/>
  <c r="E57" i="36"/>
  <c r="E68" i="37"/>
  <c r="F68" i="37" s="1"/>
  <c r="F66" i="37"/>
  <c r="D79" i="42" l="1"/>
  <c r="D81" i="42" s="1"/>
  <c r="F62" i="49"/>
  <c r="F64" i="49"/>
  <c r="F66" i="49"/>
  <c r="F68" i="49"/>
  <c r="E70" i="49"/>
  <c r="F56" i="49"/>
  <c r="J76" i="49"/>
  <c r="K76" i="49"/>
  <c r="L76" i="49"/>
  <c r="J74" i="49"/>
  <c r="K74" i="49"/>
  <c r="L74" i="49"/>
  <c r="J72" i="49"/>
  <c r="K72" i="49"/>
  <c r="L72" i="49"/>
  <c r="J70" i="49"/>
  <c r="K70" i="49"/>
  <c r="L70" i="49"/>
  <c r="J68" i="49"/>
  <c r="K68" i="49"/>
  <c r="L68" i="49"/>
  <c r="J66" i="49"/>
  <c r="K66" i="49"/>
  <c r="L66" i="49"/>
  <c r="J64" i="49"/>
  <c r="K64" i="49"/>
  <c r="L64" i="49"/>
  <c r="J62" i="49"/>
  <c r="K62" i="49"/>
  <c r="L62" i="49"/>
  <c r="J60" i="49"/>
  <c r="K60" i="49"/>
  <c r="L60" i="49"/>
  <c r="J58" i="49"/>
  <c r="K58" i="49"/>
  <c r="L58" i="49"/>
  <c r="L56" i="49" l="1"/>
  <c r="K56" i="49"/>
  <c r="J56" i="49"/>
  <c r="O36" i="74" l="1"/>
  <c r="P36" i="74" s="1"/>
  <c r="N36" i="74"/>
  <c r="O35" i="74"/>
  <c r="P35" i="74" s="1"/>
  <c r="N35" i="74"/>
  <c r="O34" i="74"/>
  <c r="P34" i="74" s="1"/>
  <c r="N34" i="74"/>
  <c r="O33" i="74"/>
  <c r="P33" i="74" s="1"/>
  <c r="N33" i="74"/>
  <c r="O32" i="74"/>
  <c r="P32" i="74" s="1"/>
  <c r="N32" i="74"/>
  <c r="O31" i="74"/>
  <c r="P31" i="74" s="1"/>
  <c r="N31" i="74"/>
  <c r="O30" i="74"/>
  <c r="P30" i="74" s="1"/>
  <c r="N30" i="74"/>
  <c r="O29" i="74"/>
  <c r="P29" i="74" s="1"/>
  <c r="N29" i="74"/>
  <c r="O28" i="74"/>
  <c r="P28" i="74" s="1"/>
  <c r="N28" i="74"/>
  <c r="K36" i="74"/>
  <c r="J36" i="74"/>
  <c r="K35" i="74"/>
  <c r="J35" i="74"/>
  <c r="K34" i="74"/>
  <c r="J34" i="74"/>
  <c r="K33" i="74"/>
  <c r="J33" i="74"/>
  <c r="E63" i="42" l="1"/>
  <c r="E61" i="42"/>
  <c r="E59" i="42"/>
  <c r="F111" i="33" l="1"/>
  <c r="F116" i="33"/>
  <c r="F194" i="35"/>
  <c r="P136" i="34"/>
  <c r="O136" i="34"/>
  <c r="N136" i="34"/>
  <c r="L136" i="34"/>
  <c r="J136" i="34"/>
  <c r="P134" i="34"/>
  <c r="O134" i="34"/>
  <c r="N134" i="34"/>
  <c r="L134" i="34"/>
  <c r="J134" i="34"/>
  <c r="P132" i="34"/>
  <c r="O132" i="34"/>
  <c r="N132" i="34"/>
  <c r="L132" i="34"/>
  <c r="J132" i="34"/>
  <c r="P130" i="34"/>
  <c r="O130" i="34"/>
  <c r="N130" i="34"/>
  <c r="L130" i="34"/>
  <c r="J130" i="34"/>
  <c r="P128" i="34"/>
  <c r="O128" i="34"/>
  <c r="N128" i="34"/>
  <c r="L128" i="34"/>
  <c r="J128" i="34"/>
  <c r="R138" i="33"/>
  <c r="S138" i="33" s="1"/>
  <c r="T138" i="33" s="1"/>
  <c r="Q138" i="33"/>
  <c r="P138" i="33"/>
  <c r="O138" i="33"/>
  <c r="N138" i="33"/>
  <c r="M138" i="33"/>
  <c r="L138" i="33"/>
  <c r="K138" i="33"/>
  <c r="J138" i="33"/>
  <c r="E132" i="33"/>
  <c r="E134" i="33" s="1"/>
  <c r="F130" i="33"/>
  <c r="P221" i="35"/>
  <c r="O221" i="35"/>
  <c r="N221" i="35"/>
  <c r="M221" i="35"/>
  <c r="L221" i="35"/>
  <c r="K221" i="35"/>
  <c r="P219" i="35"/>
  <c r="O219" i="35"/>
  <c r="N219" i="35"/>
  <c r="M219" i="35"/>
  <c r="L219" i="35"/>
  <c r="K219" i="35"/>
  <c r="P217" i="35"/>
  <c r="O217" i="35"/>
  <c r="N217" i="35"/>
  <c r="M217" i="35"/>
  <c r="L217" i="35"/>
  <c r="K217" i="35"/>
  <c r="P215" i="35"/>
  <c r="O215" i="35"/>
  <c r="N215" i="35"/>
  <c r="M215" i="35"/>
  <c r="L215" i="35"/>
  <c r="K215" i="35"/>
  <c r="P213" i="35"/>
  <c r="O213" i="35"/>
  <c r="N213" i="35"/>
  <c r="M213" i="35"/>
  <c r="L213" i="35"/>
  <c r="K213" i="35"/>
  <c r="J145" i="65"/>
  <c r="K143" i="65"/>
  <c r="J143" i="65"/>
  <c r="K141" i="65"/>
  <c r="J141" i="65"/>
  <c r="K139" i="65"/>
  <c r="J139" i="65"/>
  <c r="K137" i="65"/>
  <c r="J137" i="65"/>
  <c r="F66" i="73"/>
  <c r="G66" i="73"/>
  <c r="H66" i="73"/>
  <c r="I66" i="73"/>
  <c r="J66" i="73"/>
  <c r="K66" i="73"/>
  <c r="L66" i="73" s="1"/>
  <c r="F67" i="73"/>
  <c r="G67" i="73"/>
  <c r="H67" i="73"/>
  <c r="I67" i="73"/>
  <c r="J67" i="73"/>
  <c r="K67" i="73"/>
  <c r="L67" i="73" s="1"/>
  <c r="F68" i="73"/>
  <c r="G68" i="73"/>
  <c r="H68" i="73"/>
  <c r="I68" i="73"/>
  <c r="J68" i="73"/>
  <c r="F69" i="73"/>
  <c r="G69" i="73"/>
  <c r="H69" i="73"/>
  <c r="I69" i="73"/>
  <c r="J69" i="73"/>
  <c r="F70" i="73"/>
  <c r="G70" i="73"/>
  <c r="H70" i="73"/>
  <c r="I70" i="73"/>
  <c r="J70" i="73"/>
  <c r="F57" i="24"/>
  <c r="G57" i="24"/>
  <c r="J57" i="24"/>
  <c r="K57" i="24" s="1"/>
  <c r="K54" i="24"/>
  <c r="F53" i="24"/>
  <c r="G53" i="24"/>
  <c r="K53" i="24"/>
  <c r="F54" i="24"/>
  <c r="G54" i="24"/>
  <c r="F55" i="24"/>
  <c r="G55" i="24"/>
  <c r="F56" i="24"/>
  <c r="G56" i="24"/>
  <c r="F134" i="33" l="1"/>
  <c r="E136" i="33"/>
  <c r="F132" i="33"/>
  <c r="E134" i="34"/>
  <c r="E219" i="35"/>
  <c r="K145" i="65"/>
  <c r="E143" i="65"/>
  <c r="K68" i="73"/>
  <c r="F136" i="33" l="1"/>
  <c r="E138" i="33"/>
  <c r="F138" i="33" s="1"/>
  <c r="F134" i="34"/>
  <c r="E136" i="34"/>
  <c r="F136" i="34" s="1"/>
  <c r="F219" i="35"/>
  <c r="E221" i="35"/>
  <c r="F221" i="35" s="1"/>
  <c r="F143" i="65"/>
  <c r="E145" i="65"/>
  <c r="F145" i="65" s="1"/>
  <c r="K69" i="73"/>
  <c r="L68" i="73"/>
  <c r="K56" i="24"/>
  <c r="K55" i="24"/>
  <c r="L69" i="73" l="1"/>
  <c r="K70" i="73"/>
  <c r="L70" i="73" s="1"/>
  <c r="F100" i="27" l="1"/>
  <c r="G100" i="27"/>
  <c r="H100" i="27"/>
  <c r="I100" i="27"/>
  <c r="J100" i="27"/>
  <c r="F101" i="27"/>
  <c r="G101" i="27"/>
  <c r="H101" i="27"/>
  <c r="I101" i="27"/>
  <c r="J101" i="27"/>
  <c r="F102" i="27"/>
  <c r="G102" i="27"/>
  <c r="H102" i="27"/>
  <c r="I102" i="27"/>
  <c r="J102" i="27"/>
  <c r="F103" i="27"/>
  <c r="G103" i="27"/>
  <c r="H103" i="27"/>
  <c r="I103" i="27"/>
  <c r="J103" i="27"/>
  <c r="F104" i="27"/>
  <c r="G104" i="27"/>
  <c r="H104" i="27"/>
  <c r="I104" i="27"/>
  <c r="J104" i="27"/>
  <c r="F118" i="33"/>
  <c r="H324" i="3"/>
  <c r="L45" i="72" l="1"/>
  <c r="K45" i="72"/>
  <c r="J45" i="72"/>
  <c r="L44" i="72"/>
  <c r="K44" i="72"/>
  <c r="J44" i="72"/>
  <c r="J59" i="36" l="1"/>
  <c r="K59" i="36"/>
  <c r="L59" i="36"/>
  <c r="M59" i="36"/>
  <c r="J57" i="36"/>
  <c r="K57" i="36"/>
  <c r="L57" i="36"/>
  <c r="M57" i="36"/>
  <c r="J55" i="36"/>
  <c r="K55" i="36"/>
  <c r="L55" i="36"/>
  <c r="M55" i="36"/>
  <c r="J53" i="36"/>
  <c r="K53" i="36"/>
  <c r="L53" i="36"/>
  <c r="M53" i="36"/>
  <c r="J51" i="36"/>
  <c r="K51" i="36"/>
  <c r="L51" i="36"/>
  <c r="M51" i="36"/>
  <c r="J49" i="36"/>
  <c r="K49" i="36"/>
  <c r="L49" i="36"/>
  <c r="M49" i="36"/>
  <c r="J47" i="36"/>
  <c r="K47" i="36"/>
  <c r="L47" i="36"/>
  <c r="M47" i="36"/>
  <c r="J45" i="36"/>
  <c r="K45" i="36"/>
  <c r="L45" i="36"/>
  <c r="M45" i="36"/>
  <c r="J43" i="36"/>
  <c r="K43" i="36"/>
  <c r="L43" i="36"/>
  <c r="M43" i="36"/>
  <c r="J41" i="36"/>
  <c r="K41" i="36"/>
  <c r="L41" i="36"/>
  <c r="M41" i="36"/>
  <c r="M39" i="36"/>
  <c r="L39" i="36"/>
  <c r="K39" i="36"/>
  <c r="G202" i="64" l="1"/>
  <c r="F202" i="64"/>
  <c r="F204" i="64"/>
  <c r="G204" i="64"/>
  <c r="J204" i="64"/>
  <c r="K204" i="64" s="1"/>
  <c r="L204" i="64" s="1"/>
  <c r="F205" i="64"/>
  <c r="G205" i="64"/>
  <c r="J205" i="64"/>
  <c r="K205" i="64" s="1"/>
  <c r="L205" i="64" s="1"/>
  <c r="F203" i="64"/>
  <c r="G203" i="64"/>
  <c r="J203" i="64"/>
  <c r="K203" i="64"/>
  <c r="L203" i="64" s="1"/>
  <c r="J202" i="64"/>
  <c r="K202" i="64" s="1"/>
  <c r="L202" i="64" s="1"/>
  <c r="F52" i="49" l="1"/>
  <c r="F61" i="73" l="1"/>
  <c r="G61" i="73"/>
  <c r="F62" i="73"/>
  <c r="G62" i="73"/>
  <c r="F63" i="73"/>
  <c r="G63" i="73"/>
  <c r="F64" i="73"/>
  <c r="G64" i="73"/>
  <c r="G65" i="73"/>
  <c r="G60" i="73"/>
  <c r="F60" i="73"/>
  <c r="F39" i="24"/>
  <c r="F40" i="24"/>
  <c r="F42" i="24"/>
  <c r="G42" i="24"/>
  <c r="G39" i="24"/>
  <c r="G40" i="24"/>
  <c r="G47" i="24"/>
  <c r="G48" i="24"/>
  <c r="G49" i="24"/>
  <c r="G50" i="24"/>
  <c r="G51" i="24"/>
  <c r="G52" i="24"/>
  <c r="F47" i="24"/>
  <c r="F48" i="24"/>
  <c r="F49" i="24"/>
  <c r="F50" i="24"/>
  <c r="F51" i="24"/>
  <c r="F52" i="24"/>
  <c r="G46" i="24"/>
  <c r="F46" i="24"/>
  <c r="K204" i="22"/>
  <c r="K202" i="22"/>
  <c r="K200" i="22"/>
  <c r="K198" i="22"/>
  <c r="L204" i="22"/>
  <c r="L202" i="22"/>
  <c r="L200" i="22"/>
  <c r="L198" i="22"/>
  <c r="M204" i="22"/>
  <c r="M202" i="22"/>
  <c r="M200" i="22"/>
  <c r="M198" i="22"/>
  <c r="M196" i="22"/>
  <c r="L196" i="22"/>
  <c r="K196" i="22"/>
  <c r="H74" i="21"/>
  <c r="H75" i="21"/>
  <c r="H76" i="21"/>
  <c r="H77" i="21"/>
  <c r="H78" i="21"/>
  <c r="H79" i="21"/>
  <c r="H80" i="21"/>
  <c r="H81" i="21"/>
  <c r="H82" i="21"/>
  <c r="H73" i="21"/>
  <c r="G73" i="21"/>
  <c r="F73" i="21"/>
  <c r="E80" i="21"/>
  <c r="F80" i="21"/>
  <c r="G80" i="21"/>
  <c r="E81" i="21"/>
  <c r="F81" i="21"/>
  <c r="G81" i="21"/>
  <c r="E82" i="21"/>
  <c r="F82" i="21"/>
  <c r="G82" i="21"/>
  <c r="J107" i="23" l="1"/>
  <c r="I107" i="23"/>
  <c r="H107" i="23"/>
  <c r="G107" i="23"/>
  <c r="F107" i="23"/>
  <c r="F116" i="23"/>
  <c r="G116" i="23"/>
  <c r="H116" i="23"/>
  <c r="I116" i="23"/>
  <c r="J116" i="23"/>
  <c r="L116" i="23"/>
  <c r="M116" i="23"/>
  <c r="L115" i="23"/>
  <c r="M114" i="23"/>
  <c r="M113" i="23"/>
  <c r="M112" i="23"/>
  <c r="M111" i="23"/>
  <c r="M110" i="23"/>
  <c r="M109" i="23"/>
  <c r="M108" i="23"/>
  <c r="M107" i="23"/>
  <c r="M106" i="23"/>
  <c r="M105" i="23"/>
  <c r="M104" i="23"/>
  <c r="M103" i="23"/>
  <c r="M102" i="23"/>
  <c r="E33" i="36" l="1"/>
  <c r="E57" i="42"/>
  <c r="F44" i="37"/>
  <c r="L52" i="73" l="1"/>
  <c r="K114" i="30"/>
  <c r="J116" i="30"/>
  <c r="L116" i="30"/>
  <c r="B117" i="30"/>
  <c r="C117" i="30"/>
  <c r="D117" i="30"/>
  <c r="F117" i="30"/>
  <c r="G117" i="30"/>
  <c r="H117" i="30"/>
  <c r="J117" i="30"/>
  <c r="K117" i="30"/>
  <c r="L117" i="30"/>
  <c r="B118" i="30"/>
  <c r="C118" i="30"/>
  <c r="D118" i="30"/>
  <c r="F118" i="30"/>
  <c r="G118" i="30"/>
  <c r="H118" i="30"/>
  <c r="J118" i="30"/>
  <c r="K118" i="30"/>
  <c r="L118" i="30"/>
  <c r="B119" i="30"/>
  <c r="C119" i="30"/>
  <c r="D119" i="30"/>
  <c r="F119" i="30"/>
  <c r="G119" i="30"/>
  <c r="H119" i="30"/>
  <c r="J119" i="30"/>
  <c r="K119" i="30"/>
  <c r="L119" i="30"/>
  <c r="B120" i="30"/>
  <c r="C120" i="30"/>
  <c r="D120" i="30"/>
  <c r="F120" i="30"/>
  <c r="G120" i="30"/>
  <c r="H120" i="30"/>
  <c r="J120" i="30"/>
  <c r="K120" i="30"/>
  <c r="L120" i="30"/>
  <c r="B121" i="30"/>
  <c r="C121" i="30"/>
  <c r="D121" i="30"/>
  <c r="F121" i="30"/>
  <c r="G121" i="30"/>
  <c r="H121" i="30"/>
  <c r="J121" i="30"/>
  <c r="K121" i="30"/>
  <c r="L121" i="30"/>
  <c r="B122" i="30"/>
  <c r="C122" i="30"/>
  <c r="D122" i="30"/>
  <c r="F122" i="30"/>
  <c r="G122" i="30"/>
  <c r="H122" i="30"/>
  <c r="J122" i="30"/>
  <c r="K122" i="30"/>
  <c r="L122" i="30"/>
  <c r="B123" i="30"/>
  <c r="C123" i="30"/>
  <c r="D123" i="30"/>
  <c r="F123" i="30"/>
  <c r="G123" i="30"/>
  <c r="H123" i="30"/>
  <c r="J123" i="30"/>
  <c r="K123" i="30"/>
  <c r="L123" i="30"/>
  <c r="B124" i="30"/>
  <c r="C124" i="30"/>
  <c r="D124" i="30"/>
  <c r="F124" i="30"/>
  <c r="G124" i="30"/>
  <c r="H124" i="30"/>
  <c r="J124" i="30"/>
  <c r="K124" i="30"/>
  <c r="L124" i="30"/>
  <c r="B125" i="30"/>
  <c r="C125" i="30"/>
  <c r="D125" i="30"/>
  <c r="F125" i="30"/>
  <c r="G125" i="30"/>
  <c r="H125" i="30"/>
  <c r="J125" i="30"/>
  <c r="K125" i="30"/>
  <c r="L125" i="30"/>
  <c r="B126" i="30"/>
  <c r="C126" i="30"/>
  <c r="D126" i="30"/>
  <c r="J126" i="30"/>
  <c r="K126" i="30"/>
  <c r="L126" i="30"/>
  <c r="B127" i="30"/>
  <c r="C127" i="30"/>
  <c r="D127" i="30"/>
  <c r="B128" i="30"/>
  <c r="C128" i="30"/>
  <c r="D128" i="30"/>
  <c r="B129" i="30"/>
  <c r="C129" i="30"/>
  <c r="D129" i="30"/>
  <c r="B130" i="30"/>
  <c r="C130" i="30"/>
  <c r="D130" i="30"/>
  <c r="M100" i="30"/>
  <c r="M101" i="30" s="1"/>
  <c r="M102" i="30" s="1"/>
  <c r="M103" i="30" s="1"/>
  <c r="M104" i="30" s="1"/>
  <c r="M105" i="30" s="1"/>
  <c r="M106" i="30" s="1"/>
  <c r="M107" i="30" s="1"/>
  <c r="M108" i="30" s="1"/>
  <c r="M109" i="30" s="1"/>
  <c r="L100" i="30"/>
  <c r="L101" i="30" s="1"/>
  <c r="L102" i="30" s="1"/>
  <c r="L103" i="30" s="1"/>
  <c r="L104" i="30" s="1"/>
  <c r="L105" i="30" s="1"/>
  <c r="L106" i="30" s="1"/>
  <c r="L107" i="30" s="1"/>
  <c r="L108" i="30" s="1"/>
  <c r="L109" i="30" s="1"/>
  <c r="G100" i="30"/>
  <c r="H100" i="30"/>
  <c r="I100" i="30"/>
  <c r="G101" i="30"/>
  <c r="H101" i="30"/>
  <c r="I101" i="30"/>
  <c r="H102" i="30"/>
  <c r="I102" i="30"/>
  <c r="G103" i="30"/>
  <c r="H103" i="30"/>
  <c r="I103" i="30"/>
  <c r="G104" i="30"/>
  <c r="H104" i="30"/>
  <c r="I104" i="30"/>
  <c r="G105" i="30"/>
  <c r="H105" i="30"/>
  <c r="I105" i="30"/>
  <c r="G106" i="30"/>
  <c r="H106" i="30"/>
  <c r="I106" i="30"/>
  <c r="G107" i="30"/>
  <c r="H107" i="30"/>
  <c r="I107" i="30"/>
  <c r="G108" i="30"/>
  <c r="H108" i="30"/>
  <c r="I108" i="30"/>
  <c r="G109" i="30"/>
  <c r="H109" i="30"/>
  <c r="I109" i="30"/>
  <c r="G99" i="30"/>
  <c r="H99" i="30"/>
  <c r="I99" i="30"/>
  <c r="T51" i="71"/>
  <c r="U51" i="71"/>
  <c r="V51" i="71" s="1"/>
  <c r="T50" i="71"/>
  <c r="U50" i="71"/>
  <c r="V50" i="71"/>
  <c r="J50" i="71"/>
  <c r="K50" i="71"/>
  <c r="L50" i="71"/>
  <c r="M50" i="71"/>
  <c r="N50" i="71"/>
  <c r="O50" i="71"/>
  <c r="P50" i="71"/>
  <c r="Q50" i="71"/>
  <c r="J51" i="71"/>
  <c r="K51" i="71"/>
  <c r="L51" i="71"/>
  <c r="M51" i="71"/>
  <c r="N51" i="71"/>
  <c r="O51" i="71"/>
  <c r="P51" i="71"/>
  <c r="Q51" i="71"/>
  <c r="F51" i="71"/>
  <c r="F50" i="71"/>
  <c r="N42" i="76"/>
  <c r="N41" i="76"/>
  <c r="N40" i="76"/>
  <c r="N39" i="76"/>
  <c r="N38" i="76"/>
  <c r="N37" i="76"/>
  <c r="F41" i="76"/>
  <c r="G41" i="76"/>
  <c r="H41" i="76"/>
  <c r="I41" i="76"/>
  <c r="J41" i="76"/>
  <c r="K41" i="76"/>
  <c r="F42" i="76"/>
  <c r="G42" i="76"/>
  <c r="H42" i="76"/>
  <c r="I42" i="76"/>
  <c r="J42" i="76"/>
  <c r="K42" i="76"/>
  <c r="K40" i="76"/>
  <c r="J40" i="76"/>
  <c r="I40" i="76"/>
  <c r="H40" i="76"/>
  <c r="G40" i="76"/>
  <c r="F40" i="76"/>
  <c r="K39" i="76"/>
  <c r="J39" i="76"/>
  <c r="I39" i="76"/>
  <c r="H39" i="76"/>
  <c r="G39" i="76"/>
  <c r="F39" i="76"/>
  <c r="K38" i="76"/>
  <c r="J38" i="76"/>
  <c r="I38" i="76"/>
  <c r="H38" i="76"/>
  <c r="G38" i="76"/>
  <c r="F38" i="76"/>
  <c r="K37" i="76"/>
  <c r="J37" i="76"/>
  <c r="I37" i="76"/>
  <c r="H37" i="76"/>
  <c r="G37" i="76"/>
  <c r="F37" i="76"/>
  <c r="P57" i="66"/>
  <c r="O58" i="66"/>
  <c r="O57" i="66"/>
  <c r="N57" i="66"/>
  <c r="N58" i="66"/>
  <c r="M58" i="66"/>
  <c r="L58" i="66"/>
  <c r="K58" i="66"/>
  <c r="J58" i="66"/>
  <c r="I58" i="66"/>
  <c r="H58" i="66"/>
  <c r="G58" i="66"/>
  <c r="G57" i="66"/>
  <c r="M57" i="66"/>
  <c r="J62" i="66"/>
  <c r="J61" i="66"/>
  <c r="J60" i="66"/>
  <c r="J59" i="66"/>
  <c r="J57" i="66"/>
  <c r="J56" i="66"/>
  <c r="J55" i="66"/>
  <c r="I55" i="66"/>
  <c r="H55" i="66"/>
  <c r="G55" i="66"/>
  <c r="M62" i="66"/>
  <c r="M61" i="66"/>
  <c r="M60" i="66"/>
  <c r="M59" i="66"/>
  <c r="M56" i="66"/>
  <c r="M55" i="66"/>
  <c r="L62" i="66"/>
  <c r="L61" i="66"/>
  <c r="L60" i="66"/>
  <c r="L59" i="66"/>
  <c r="L57" i="66"/>
  <c r="L56" i="66"/>
  <c r="L55" i="66"/>
  <c r="K62" i="66"/>
  <c r="K61" i="66"/>
  <c r="K60" i="66"/>
  <c r="K59" i="66"/>
  <c r="K57" i="66"/>
  <c r="K56" i="66"/>
  <c r="K55" i="66"/>
  <c r="I62" i="66"/>
  <c r="I61" i="66"/>
  <c r="I60" i="66"/>
  <c r="I59" i="66"/>
  <c r="I57" i="66"/>
  <c r="I56" i="66"/>
  <c r="H62" i="66"/>
  <c r="H61" i="66"/>
  <c r="H60" i="66"/>
  <c r="H59" i="66"/>
  <c r="H57" i="66"/>
  <c r="H56" i="66"/>
  <c r="G62" i="66"/>
  <c r="G61" i="66"/>
  <c r="G60" i="66"/>
  <c r="G59" i="66"/>
  <c r="G56" i="66"/>
  <c r="S55" i="66"/>
  <c r="E31" i="36" l="1"/>
  <c r="H81" i="42"/>
  <c r="M81" i="42" s="1"/>
  <c r="H79" i="42"/>
  <c r="M79" i="42" s="1"/>
  <c r="H77" i="42"/>
  <c r="M77" i="42" s="1"/>
  <c r="H75" i="42"/>
  <c r="M75" i="42" s="1"/>
  <c r="M73" i="42"/>
  <c r="L73" i="42"/>
  <c r="K73" i="42"/>
  <c r="H73" i="42"/>
  <c r="J73" i="42" s="1"/>
  <c r="E52" i="42"/>
  <c r="N68" i="37"/>
  <c r="M68" i="37"/>
  <c r="L68" i="37"/>
  <c r="I68" i="37"/>
  <c r="K68" i="37" s="1"/>
  <c r="I66" i="37"/>
  <c r="N66" i="37" s="1"/>
  <c r="I64" i="37"/>
  <c r="N64" i="37" s="1"/>
  <c r="N62" i="37"/>
  <c r="I62" i="37"/>
  <c r="M62" i="37" s="1"/>
  <c r="I60" i="37"/>
  <c r="N60" i="37" s="1"/>
  <c r="F42" i="37"/>
  <c r="F70" i="49"/>
  <c r="N71" i="49" s="1"/>
  <c r="N69" i="49"/>
  <c r="F48" i="49"/>
  <c r="K65" i="73"/>
  <c r="F95" i="27"/>
  <c r="G95" i="27"/>
  <c r="H95" i="27"/>
  <c r="I95" i="27"/>
  <c r="J95" i="27"/>
  <c r="F96" i="27"/>
  <c r="G96" i="27"/>
  <c r="H96" i="27"/>
  <c r="I96" i="27"/>
  <c r="J96" i="27"/>
  <c r="F97" i="27"/>
  <c r="G97" i="27"/>
  <c r="H97" i="27"/>
  <c r="I97" i="27"/>
  <c r="J97" i="27"/>
  <c r="F98" i="27"/>
  <c r="G98" i="27"/>
  <c r="H98" i="27"/>
  <c r="I98" i="27"/>
  <c r="J98" i="27"/>
  <c r="F93" i="27"/>
  <c r="G93" i="27"/>
  <c r="H93" i="27"/>
  <c r="I93" i="27"/>
  <c r="J93" i="27"/>
  <c r="F94" i="27"/>
  <c r="H94" i="27"/>
  <c r="I94" i="27"/>
  <c r="J94" i="27"/>
  <c r="J129" i="20"/>
  <c r="K129" i="20"/>
  <c r="I130" i="20"/>
  <c r="J130" i="20"/>
  <c r="K130" i="20"/>
  <c r="I131" i="20"/>
  <c r="J131" i="20"/>
  <c r="K131" i="20"/>
  <c r="I132" i="20"/>
  <c r="J132" i="20"/>
  <c r="K132" i="20"/>
  <c r="I133" i="20"/>
  <c r="J133" i="20"/>
  <c r="K133" i="20"/>
  <c r="H323" i="3"/>
  <c r="I81" i="42" l="1"/>
  <c r="J81" i="42"/>
  <c r="K81" i="42"/>
  <c r="L81" i="42"/>
  <c r="I79" i="42"/>
  <c r="J79" i="42"/>
  <c r="K79" i="42"/>
  <c r="L79" i="42"/>
  <c r="I77" i="42"/>
  <c r="J77" i="42"/>
  <c r="K77" i="42"/>
  <c r="L77" i="42"/>
  <c r="I75" i="42"/>
  <c r="J75" i="42"/>
  <c r="K75" i="42"/>
  <c r="L75" i="42"/>
  <c r="I73" i="42"/>
  <c r="J68" i="37"/>
  <c r="J66" i="37"/>
  <c r="K66" i="37"/>
  <c r="L66" i="37"/>
  <c r="M66" i="37"/>
  <c r="J64" i="37"/>
  <c r="K64" i="37"/>
  <c r="L64" i="37"/>
  <c r="M64" i="37"/>
  <c r="J62" i="37"/>
  <c r="K62" i="37"/>
  <c r="L62" i="37"/>
  <c r="J60" i="37"/>
  <c r="K60" i="37"/>
  <c r="L60" i="37"/>
  <c r="M60" i="37"/>
  <c r="E72" i="49"/>
  <c r="Q136" i="33"/>
  <c r="P136" i="33"/>
  <c r="O136" i="33"/>
  <c r="N136" i="33"/>
  <c r="M136" i="33"/>
  <c r="L136" i="33"/>
  <c r="K136" i="33"/>
  <c r="J136" i="33"/>
  <c r="Q134" i="33"/>
  <c r="P134" i="33"/>
  <c r="O134" i="33"/>
  <c r="N134" i="33"/>
  <c r="M134" i="33"/>
  <c r="L134" i="33"/>
  <c r="K134" i="33"/>
  <c r="J134" i="33"/>
  <c r="S132" i="33"/>
  <c r="T132" i="33" s="1"/>
  <c r="Q132" i="33"/>
  <c r="P132" i="33"/>
  <c r="O132" i="33"/>
  <c r="N132" i="33"/>
  <c r="M132" i="33"/>
  <c r="L132" i="33"/>
  <c r="K132" i="33"/>
  <c r="J132" i="33"/>
  <c r="F29" i="75"/>
  <c r="G29" i="75"/>
  <c r="H29" i="75"/>
  <c r="I29" i="75"/>
  <c r="J29" i="75"/>
  <c r="F30" i="75"/>
  <c r="G30" i="75"/>
  <c r="H30" i="75"/>
  <c r="I30" i="75"/>
  <c r="J30" i="75"/>
  <c r="F31" i="75"/>
  <c r="G31" i="75"/>
  <c r="H31" i="75"/>
  <c r="I31" i="75"/>
  <c r="J31" i="75"/>
  <c r="F32" i="75"/>
  <c r="G32" i="75"/>
  <c r="H32" i="75"/>
  <c r="I32" i="75"/>
  <c r="J32" i="75"/>
  <c r="F33" i="75"/>
  <c r="G33" i="75"/>
  <c r="H33" i="75"/>
  <c r="I33" i="75"/>
  <c r="J33" i="75"/>
  <c r="I57" i="42"/>
  <c r="J57" i="42"/>
  <c r="K57" i="42"/>
  <c r="L57" i="42"/>
  <c r="M57" i="42"/>
  <c r="H59" i="42"/>
  <c r="L59" i="42" s="1"/>
  <c r="K85" i="42"/>
  <c r="J87" i="42"/>
  <c r="L87" i="42"/>
  <c r="B88" i="42"/>
  <c r="C88" i="42"/>
  <c r="D88" i="42"/>
  <c r="F88" i="42"/>
  <c r="G88" i="42"/>
  <c r="H88" i="42"/>
  <c r="J88" i="42"/>
  <c r="K88" i="42"/>
  <c r="L88" i="42"/>
  <c r="B89" i="42"/>
  <c r="C89" i="42"/>
  <c r="D89" i="42"/>
  <c r="F89" i="42"/>
  <c r="G89" i="42"/>
  <c r="H89" i="42"/>
  <c r="J89" i="42"/>
  <c r="K89" i="42"/>
  <c r="L89" i="42"/>
  <c r="B90" i="42"/>
  <c r="C90" i="42"/>
  <c r="D90" i="42"/>
  <c r="F90" i="42"/>
  <c r="G90" i="42"/>
  <c r="H90" i="42"/>
  <c r="J90" i="42"/>
  <c r="K90" i="42"/>
  <c r="L90" i="42"/>
  <c r="B91" i="42"/>
  <c r="C91" i="42"/>
  <c r="D91" i="42"/>
  <c r="F91" i="42"/>
  <c r="G91" i="42"/>
  <c r="H91" i="42"/>
  <c r="J91" i="42"/>
  <c r="K91" i="42"/>
  <c r="L91" i="42"/>
  <c r="B92" i="42"/>
  <c r="C92" i="42"/>
  <c r="D92" i="42"/>
  <c r="F92" i="42"/>
  <c r="G92" i="42"/>
  <c r="H92" i="42"/>
  <c r="J92" i="42"/>
  <c r="K92" i="42"/>
  <c r="L92" i="42"/>
  <c r="B93" i="42"/>
  <c r="C93" i="42"/>
  <c r="D93" i="42"/>
  <c r="F93" i="42"/>
  <c r="G93" i="42"/>
  <c r="H93" i="42"/>
  <c r="J93" i="42"/>
  <c r="K93" i="42"/>
  <c r="L93" i="42"/>
  <c r="B94" i="42"/>
  <c r="C94" i="42"/>
  <c r="D94" i="42"/>
  <c r="F94" i="42"/>
  <c r="G94" i="42"/>
  <c r="H94" i="42"/>
  <c r="J94" i="42"/>
  <c r="K94" i="42"/>
  <c r="L94" i="42"/>
  <c r="B95" i="42"/>
  <c r="C95" i="42"/>
  <c r="D95" i="42"/>
  <c r="F95" i="42"/>
  <c r="G95" i="42"/>
  <c r="H95" i="42"/>
  <c r="J95" i="42"/>
  <c r="K95" i="42"/>
  <c r="L95" i="42"/>
  <c r="B96" i="42"/>
  <c r="C96" i="42"/>
  <c r="D96" i="42"/>
  <c r="F96" i="42"/>
  <c r="G96" i="42"/>
  <c r="H96" i="42"/>
  <c r="J96" i="42"/>
  <c r="K96" i="42"/>
  <c r="L96" i="42"/>
  <c r="B97" i="42"/>
  <c r="C97" i="42"/>
  <c r="D97" i="42"/>
  <c r="J97" i="42"/>
  <c r="K97" i="42"/>
  <c r="L97" i="42"/>
  <c r="B98" i="42"/>
  <c r="C98" i="42"/>
  <c r="D98" i="42"/>
  <c r="B99" i="42"/>
  <c r="C99" i="42"/>
  <c r="D99" i="42"/>
  <c r="B100" i="42"/>
  <c r="C100" i="42"/>
  <c r="D100" i="42"/>
  <c r="B101" i="42"/>
  <c r="C101" i="42"/>
  <c r="D101" i="42"/>
  <c r="F280" i="11"/>
  <c r="H280" i="11"/>
  <c r="I280" i="11"/>
  <c r="J280" i="11"/>
  <c r="F281" i="11"/>
  <c r="H281" i="11"/>
  <c r="I281" i="11"/>
  <c r="J281" i="11"/>
  <c r="F282" i="11"/>
  <c r="H282" i="11"/>
  <c r="I282" i="11"/>
  <c r="J282" i="11"/>
  <c r="F283" i="11"/>
  <c r="H283" i="11"/>
  <c r="I283" i="11"/>
  <c r="J283" i="11"/>
  <c r="F284" i="11"/>
  <c r="H284" i="11"/>
  <c r="I284" i="11"/>
  <c r="J284" i="11"/>
  <c r="F192" i="13"/>
  <c r="G192" i="13"/>
  <c r="H192" i="13"/>
  <c r="I192" i="13"/>
  <c r="J192" i="13"/>
  <c r="F193" i="13"/>
  <c r="G193" i="13"/>
  <c r="H193" i="13"/>
  <c r="I193" i="13"/>
  <c r="J193" i="13"/>
  <c r="F194" i="13"/>
  <c r="G194" i="13"/>
  <c r="H194" i="13"/>
  <c r="I194" i="13"/>
  <c r="J194" i="13"/>
  <c r="F195" i="13"/>
  <c r="G195" i="13"/>
  <c r="H195" i="13"/>
  <c r="I195" i="13"/>
  <c r="J195" i="13"/>
  <c r="F196" i="13"/>
  <c r="G196" i="13"/>
  <c r="H196" i="13"/>
  <c r="I196" i="13"/>
  <c r="J196" i="13"/>
  <c r="F79" i="67"/>
  <c r="G79" i="67"/>
  <c r="H79" i="67"/>
  <c r="I79" i="67"/>
  <c r="J79" i="67"/>
  <c r="F80" i="67"/>
  <c r="G80" i="67"/>
  <c r="H80" i="67"/>
  <c r="I80" i="67"/>
  <c r="J80" i="67"/>
  <c r="F81" i="67"/>
  <c r="G81" i="67"/>
  <c r="H81" i="67"/>
  <c r="I81" i="67"/>
  <c r="J81" i="67"/>
  <c r="F82" i="67"/>
  <c r="G82" i="67"/>
  <c r="H82" i="67"/>
  <c r="I82" i="67"/>
  <c r="J82" i="67"/>
  <c r="F83" i="67"/>
  <c r="G83" i="67"/>
  <c r="H83" i="67"/>
  <c r="I83" i="67"/>
  <c r="J83" i="67"/>
  <c r="F211" i="10"/>
  <c r="F212" i="10"/>
  <c r="F213" i="10"/>
  <c r="F214" i="10"/>
  <c r="F215" i="10"/>
  <c r="G217" i="9"/>
  <c r="H217" i="9"/>
  <c r="I217" i="9"/>
  <c r="G218" i="9"/>
  <c r="H218" i="9"/>
  <c r="I218" i="9"/>
  <c r="G219" i="9"/>
  <c r="H219" i="9"/>
  <c r="I219" i="9"/>
  <c r="F220" i="9"/>
  <c r="G220" i="9"/>
  <c r="H220" i="9"/>
  <c r="I220" i="9"/>
  <c r="F165" i="7"/>
  <c r="G165" i="7"/>
  <c r="I165" i="7"/>
  <c r="J165" i="7"/>
  <c r="K165" i="7"/>
  <c r="F166" i="7"/>
  <c r="G166" i="7"/>
  <c r="I166" i="7"/>
  <c r="J166" i="7"/>
  <c r="K166" i="7"/>
  <c r="F167" i="7"/>
  <c r="G167" i="7"/>
  <c r="I167" i="7"/>
  <c r="J167" i="7"/>
  <c r="K167" i="7"/>
  <c r="F168" i="7"/>
  <c r="G168" i="7"/>
  <c r="I168" i="7"/>
  <c r="J168" i="7"/>
  <c r="K168" i="7"/>
  <c r="F169" i="7"/>
  <c r="G169" i="7"/>
  <c r="I169" i="7"/>
  <c r="J169" i="7"/>
  <c r="K169" i="7"/>
  <c r="F323" i="5"/>
  <c r="G323" i="5"/>
  <c r="H323" i="5"/>
  <c r="F324" i="5"/>
  <c r="G324" i="5"/>
  <c r="H324" i="5"/>
  <c r="F325" i="5"/>
  <c r="G325" i="5"/>
  <c r="H325" i="5"/>
  <c r="F217" i="4"/>
  <c r="G217" i="4"/>
  <c r="H217" i="4"/>
  <c r="I217" i="4"/>
  <c r="F213" i="4"/>
  <c r="G213" i="4"/>
  <c r="H213" i="4"/>
  <c r="I213" i="4"/>
  <c r="F214" i="4"/>
  <c r="G214" i="4"/>
  <c r="H214" i="4"/>
  <c r="I214" i="4"/>
  <c r="F215" i="4"/>
  <c r="G215" i="4"/>
  <c r="H215" i="4"/>
  <c r="I215" i="4"/>
  <c r="F216" i="4"/>
  <c r="G216" i="4"/>
  <c r="H216" i="4"/>
  <c r="I216" i="4"/>
  <c r="E81" i="42" l="1"/>
  <c r="E79" i="42"/>
  <c r="K59" i="42"/>
  <c r="J59" i="42"/>
  <c r="I59" i="42"/>
  <c r="M59" i="42"/>
  <c r="F72" i="49"/>
  <c r="E74" i="49"/>
  <c r="H61" i="42"/>
  <c r="F74" i="49" l="1"/>
  <c r="E76" i="49"/>
  <c r="F76" i="49" s="1"/>
  <c r="N73" i="49"/>
  <c r="S134" i="33"/>
  <c r="T134" i="33" s="1"/>
  <c r="R136" i="33"/>
  <c r="S136" i="33" s="1"/>
  <c r="T136" i="33" s="1"/>
  <c r="H63" i="42"/>
  <c r="L61" i="42"/>
  <c r="M61" i="42"/>
  <c r="I61" i="42"/>
  <c r="J61" i="42"/>
  <c r="K61" i="42"/>
  <c r="N77" i="49" l="1"/>
  <c r="N75" i="49"/>
  <c r="I63" i="42"/>
  <c r="J63" i="42"/>
  <c r="K63" i="42"/>
  <c r="L63" i="42"/>
  <c r="M63" i="42"/>
  <c r="H65" i="42"/>
  <c r="K65" i="42" l="1"/>
  <c r="L65" i="42"/>
  <c r="M65" i="42"/>
  <c r="H67" i="42"/>
  <c r="I65" i="42"/>
  <c r="J65" i="42"/>
  <c r="H69" i="42" l="1"/>
  <c r="L67" i="42"/>
  <c r="J67" i="42"/>
  <c r="M67" i="42"/>
  <c r="K67" i="42"/>
  <c r="I67" i="42"/>
  <c r="H71" i="42" l="1"/>
  <c r="I69" i="42"/>
  <c r="J69" i="42"/>
  <c r="K69" i="42"/>
  <c r="L69" i="42"/>
  <c r="M69" i="42"/>
  <c r="I71" i="42" l="1"/>
  <c r="J71" i="42"/>
  <c r="K71" i="42"/>
  <c r="L71" i="42"/>
  <c r="M71" i="42"/>
  <c r="F50" i="49" l="1"/>
  <c r="L55" i="73" l="1"/>
  <c r="L60" i="73"/>
  <c r="L61" i="73"/>
  <c r="L62" i="73"/>
  <c r="L63" i="73"/>
  <c r="L64" i="73"/>
  <c r="L54" i="73"/>
  <c r="L53" i="73"/>
  <c r="K32" i="74" l="1"/>
  <c r="J32" i="74"/>
  <c r="K31" i="74"/>
  <c r="J31" i="74"/>
  <c r="F36" i="74"/>
  <c r="F35" i="74"/>
  <c r="F34" i="74"/>
  <c r="F33" i="74"/>
  <c r="F32" i="74"/>
  <c r="F31" i="74"/>
  <c r="E79" i="21" l="1"/>
  <c r="K160" i="31" l="1"/>
  <c r="J160" i="31"/>
  <c r="I160" i="31"/>
  <c r="H160" i="31"/>
  <c r="G160" i="31"/>
  <c r="F160" i="31"/>
  <c r="K159" i="31"/>
  <c r="J159" i="31"/>
  <c r="I159" i="31"/>
  <c r="H159" i="31"/>
  <c r="G159" i="31"/>
  <c r="F159" i="31"/>
  <c r="K158" i="31"/>
  <c r="J158" i="31"/>
  <c r="I158" i="31"/>
  <c r="H158" i="31"/>
  <c r="G158" i="31"/>
  <c r="F158" i="31"/>
  <c r="K157" i="31"/>
  <c r="J157" i="31"/>
  <c r="I157" i="31"/>
  <c r="H157" i="31"/>
  <c r="G157" i="31"/>
  <c r="F157" i="31"/>
  <c r="K156" i="31"/>
  <c r="J156" i="31"/>
  <c r="I156" i="31"/>
  <c r="H156" i="31"/>
  <c r="G156" i="31"/>
  <c r="F156" i="31"/>
  <c r="K155" i="31"/>
  <c r="J155" i="31"/>
  <c r="I155" i="31"/>
  <c r="H155" i="31"/>
  <c r="G155" i="31"/>
  <c r="F155" i="31"/>
  <c r="F193" i="35"/>
  <c r="F112" i="33"/>
  <c r="F110" i="34"/>
  <c r="F113" i="65"/>
  <c r="F189" i="35"/>
  <c r="F107" i="34"/>
  <c r="F108" i="33"/>
  <c r="F109" i="33"/>
  <c r="F111" i="34"/>
  <c r="F119" i="65"/>
  <c r="F195" i="35"/>
  <c r="E126" i="33"/>
  <c r="F126" i="33" s="1"/>
  <c r="F124" i="33"/>
  <c r="F122" i="33"/>
  <c r="F120" i="33"/>
  <c r="F114" i="33"/>
  <c r="K52" i="24"/>
  <c r="K51" i="24"/>
  <c r="K50" i="24"/>
  <c r="K49" i="24"/>
  <c r="F30" i="74"/>
  <c r="F29" i="74"/>
  <c r="F28" i="74"/>
  <c r="J30" i="74"/>
  <c r="K30" i="74"/>
  <c r="J29" i="74"/>
  <c r="K29" i="74"/>
  <c r="J28" i="74"/>
  <c r="K28" i="74"/>
  <c r="S128" i="33"/>
  <c r="S126" i="33"/>
  <c r="S124" i="33"/>
  <c r="T124" i="33" s="1"/>
  <c r="S122" i="33"/>
  <c r="T122" i="33" s="1"/>
  <c r="S120" i="33"/>
  <c r="T120" i="33" s="1"/>
  <c r="S118" i="33"/>
  <c r="T118" i="33" s="1"/>
  <c r="E29" i="36"/>
  <c r="L37" i="26"/>
  <c r="L38" i="26"/>
  <c r="L39" i="26"/>
  <c r="L40" i="26"/>
  <c r="E37" i="26"/>
  <c r="F37" i="26"/>
  <c r="G37" i="26"/>
  <c r="H37" i="26"/>
  <c r="E38" i="26"/>
  <c r="F38" i="26"/>
  <c r="G38" i="26"/>
  <c r="H38" i="26"/>
  <c r="E39" i="26"/>
  <c r="F39" i="26"/>
  <c r="G39" i="26"/>
  <c r="H39" i="26"/>
  <c r="E40" i="26"/>
  <c r="F40" i="26"/>
  <c r="G40" i="26"/>
  <c r="H40" i="26"/>
  <c r="H31" i="26"/>
  <c r="G31" i="26"/>
  <c r="E31" i="26"/>
  <c r="H61" i="73"/>
  <c r="I61" i="73"/>
  <c r="J61" i="73"/>
  <c r="H62" i="73"/>
  <c r="I62" i="73"/>
  <c r="J62" i="73"/>
  <c r="H63" i="73"/>
  <c r="I63" i="73"/>
  <c r="J63" i="73"/>
  <c r="H64" i="73"/>
  <c r="I64" i="73"/>
  <c r="J64" i="73"/>
  <c r="H65" i="73"/>
  <c r="I65" i="73"/>
  <c r="J65" i="73"/>
  <c r="F10" i="33"/>
  <c r="F19" i="33"/>
  <c r="F22" i="33"/>
  <c r="F25" i="33"/>
  <c r="F28" i="33"/>
  <c r="F30" i="33"/>
  <c r="F32" i="33"/>
  <c r="F34" i="33"/>
  <c r="F36" i="33"/>
  <c r="F38" i="33"/>
  <c r="F40" i="33"/>
  <c r="F42" i="33"/>
  <c r="F44" i="33"/>
  <c r="F46" i="33"/>
  <c r="F47" i="33"/>
  <c r="F49" i="33"/>
  <c r="F56" i="33"/>
  <c r="F58" i="33"/>
  <c r="F60" i="33"/>
  <c r="F62" i="33"/>
  <c r="F64" i="33"/>
  <c r="F66" i="33"/>
  <c r="F68" i="33"/>
  <c r="F70" i="33"/>
  <c r="F72" i="33"/>
  <c r="F75" i="33"/>
  <c r="F77" i="33"/>
  <c r="F79" i="33"/>
  <c r="F81" i="33"/>
  <c r="F83" i="33"/>
  <c r="F85" i="33"/>
  <c r="F87" i="33"/>
  <c r="F89" i="33"/>
  <c r="F91" i="33"/>
  <c r="F93" i="33"/>
  <c r="F95" i="33"/>
  <c r="F97" i="33"/>
  <c r="F99" i="33"/>
  <c r="F101" i="33"/>
  <c r="F103" i="33"/>
  <c r="F110" i="33"/>
  <c r="N36" i="76"/>
  <c r="N35" i="76"/>
  <c r="N34" i="76"/>
  <c r="F35" i="76"/>
  <c r="G35" i="76"/>
  <c r="H35" i="76"/>
  <c r="I35" i="76"/>
  <c r="J35" i="76"/>
  <c r="K35" i="76"/>
  <c r="F36" i="76"/>
  <c r="G36" i="76"/>
  <c r="H36" i="76"/>
  <c r="I36" i="76"/>
  <c r="J36" i="76"/>
  <c r="K36" i="76"/>
  <c r="P44" i="49"/>
  <c r="F104" i="23"/>
  <c r="G104" i="23"/>
  <c r="H104" i="23"/>
  <c r="I104" i="23"/>
  <c r="J104" i="23"/>
  <c r="F105" i="23"/>
  <c r="G105" i="23"/>
  <c r="H105" i="23"/>
  <c r="I105" i="23"/>
  <c r="J105" i="23"/>
  <c r="F106" i="23"/>
  <c r="G106" i="23"/>
  <c r="H106" i="23"/>
  <c r="I106" i="23"/>
  <c r="J106" i="23"/>
  <c r="F108" i="23"/>
  <c r="G108" i="23"/>
  <c r="H108" i="23"/>
  <c r="I108" i="23"/>
  <c r="J108" i="23"/>
  <c r="G109" i="23"/>
  <c r="H109" i="23"/>
  <c r="I109" i="23"/>
  <c r="J109" i="23"/>
  <c r="F110" i="23"/>
  <c r="G110" i="23"/>
  <c r="H110" i="23"/>
  <c r="I110" i="23"/>
  <c r="J110" i="23"/>
  <c r="F111" i="23"/>
  <c r="G111" i="23"/>
  <c r="H111" i="23"/>
  <c r="I111" i="23"/>
  <c r="J111" i="23"/>
  <c r="F112" i="23"/>
  <c r="G112" i="23"/>
  <c r="H112" i="23"/>
  <c r="I112" i="23"/>
  <c r="J112" i="23"/>
  <c r="F113" i="23"/>
  <c r="G113" i="23"/>
  <c r="H113" i="23"/>
  <c r="I113" i="23"/>
  <c r="J113" i="23"/>
  <c r="F114" i="23"/>
  <c r="G114" i="23"/>
  <c r="H114" i="23"/>
  <c r="I114" i="23"/>
  <c r="J114" i="23"/>
  <c r="F115" i="23"/>
  <c r="G115" i="23"/>
  <c r="H115" i="23"/>
  <c r="I115" i="23"/>
  <c r="J115" i="23"/>
  <c r="J103" i="23"/>
  <c r="I103" i="23"/>
  <c r="H103" i="23"/>
  <c r="G103" i="23"/>
  <c r="F103" i="23"/>
  <c r="K130" i="33"/>
  <c r="L130" i="33"/>
  <c r="M130" i="33"/>
  <c r="N130" i="33"/>
  <c r="O130" i="33"/>
  <c r="P130" i="33"/>
  <c r="Q130" i="33"/>
  <c r="K128" i="33"/>
  <c r="L128" i="33"/>
  <c r="M128" i="33"/>
  <c r="N128" i="33"/>
  <c r="O128" i="33"/>
  <c r="P128" i="33"/>
  <c r="Q128" i="33"/>
  <c r="K126" i="33"/>
  <c r="L126" i="33"/>
  <c r="M126" i="33"/>
  <c r="N126" i="33"/>
  <c r="O126" i="33"/>
  <c r="P126" i="33"/>
  <c r="Q126" i="33"/>
  <c r="K124" i="33"/>
  <c r="L124" i="33"/>
  <c r="M124" i="33"/>
  <c r="N124" i="33"/>
  <c r="O124" i="33"/>
  <c r="P124" i="33"/>
  <c r="Q124" i="33"/>
  <c r="K122" i="33"/>
  <c r="L122" i="33"/>
  <c r="M122" i="33"/>
  <c r="N122" i="33"/>
  <c r="O122" i="33"/>
  <c r="P122" i="33"/>
  <c r="Q122" i="33"/>
  <c r="K120" i="33"/>
  <c r="L120" i="33"/>
  <c r="M120" i="33"/>
  <c r="N120" i="33"/>
  <c r="O120" i="33"/>
  <c r="P120" i="33"/>
  <c r="Q120" i="33"/>
  <c r="K118" i="33"/>
  <c r="L118" i="33"/>
  <c r="M118" i="33"/>
  <c r="N118" i="33"/>
  <c r="O118" i="33"/>
  <c r="P118" i="33"/>
  <c r="Q118" i="33"/>
  <c r="K116" i="33"/>
  <c r="L116" i="33"/>
  <c r="M116" i="33"/>
  <c r="N116" i="33"/>
  <c r="O116" i="33"/>
  <c r="P116" i="33"/>
  <c r="Q116" i="33"/>
  <c r="K114" i="33"/>
  <c r="L114" i="33"/>
  <c r="M114" i="33"/>
  <c r="N114" i="33"/>
  <c r="O114" i="33"/>
  <c r="P114" i="33"/>
  <c r="Q114" i="33"/>
  <c r="K112" i="33"/>
  <c r="L112" i="33"/>
  <c r="M112" i="33"/>
  <c r="N112" i="33"/>
  <c r="O112" i="33"/>
  <c r="P112" i="33"/>
  <c r="Q112" i="33"/>
  <c r="K110" i="33"/>
  <c r="L110" i="33"/>
  <c r="M110" i="33"/>
  <c r="N110" i="33"/>
  <c r="O110" i="33"/>
  <c r="P110" i="33"/>
  <c r="Q110" i="33"/>
  <c r="Q108" i="33"/>
  <c r="P108" i="33"/>
  <c r="O108" i="33"/>
  <c r="N108" i="33"/>
  <c r="M108" i="33"/>
  <c r="L108" i="33"/>
  <c r="K108" i="33"/>
  <c r="J108" i="33"/>
  <c r="T108" i="33"/>
  <c r="T109" i="33"/>
  <c r="T110" i="33"/>
  <c r="T112" i="33"/>
  <c r="T114" i="33"/>
  <c r="T116" i="33"/>
  <c r="T126" i="33"/>
  <c r="T128" i="33"/>
  <c r="S130" i="33"/>
  <c r="T130" i="33" s="1"/>
  <c r="I64" i="21"/>
  <c r="H29" i="36"/>
  <c r="H31" i="36" s="1"/>
  <c r="H33" i="36" s="1"/>
  <c r="H37" i="36" s="1"/>
  <c r="H39" i="36" s="1"/>
  <c r="I39" i="36" s="1"/>
  <c r="E48" i="42"/>
  <c r="E47" i="38"/>
  <c r="E45" i="38"/>
  <c r="E43" i="38"/>
  <c r="E41" i="38"/>
  <c r="E37" i="38"/>
  <c r="E35" i="38"/>
  <c r="I40" i="37"/>
  <c r="I42" i="37" s="1"/>
  <c r="I44" i="37" s="1"/>
  <c r="I46" i="37" s="1"/>
  <c r="I48" i="37" s="1"/>
  <c r="I50" i="37" s="1"/>
  <c r="E128" i="33" l="1"/>
  <c r="F128" i="33" s="1"/>
  <c r="J33" i="36"/>
  <c r="K33" i="36"/>
  <c r="L33" i="36"/>
  <c r="J39" i="36"/>
  <c r="J29" i="36"/>
  <c r="K29" i="36"/>
  <c r="L29" i="36"/>
  <c r="M29" i="36"/>
  <c r="M33" i="36"/>
  <c r="N29" i="36"/>
  <c r="N33" i="36"/>
  <c r="I31" i="36"/>
  <c r="I37" i="36"/>
  <c r="J31" i="36"/>
  <c r="J37" i="36"/>
  <c r="K31" i="36"/>
  <c r="K37" i="36"/>
  <c r="L31" i="36"/>
  <c r="L37" i="36"/>
  <c r="M31" i="36"/>
  <c r="M37" i="36"/>
  <c r="N31" i="36"/>
  <c r="I29" i="36"/>
  <c r="I33" i="36"/>
  <c r="M115" i="23"/>
  <c r="F65" i="21"/>
  <c r="H65" i="21"/>
  <c r="H64" i="21"/>
  <c r="F64" i="21"/>
  <c r="I65" i="21"/>
  <c r="I66" i="21" l="1"/>
  <c r="H66" i="21"/>
  <c r="F66" i="21"/>
  <c r="L65" i="73" l="1"/>
  <c r="I67" i="21"/>
  <c r="H67" i="21"/>
  <c r="F67" i="21"/>
  <c r="F117" i="65"/>
  <c r="F115" i="65"/>
  <c r="F191" i="35"/>
  <c r="G153" i="31"/>
  <c r="L57" i="38"/>
  <c r="H57" i="38"/>
  <c r="M57" i="38" s="1"/>
  <c r="H55" i="38"/>
  <c r="M55" i="38" s="1"/>
  <c r="H53" i="38"/>
  <c r="M53" i="38" s="1"/>
  <c r="H51" i="38"/>
  <c r="M51" i="38" s="1"/>
  <c r="D51" i="38"/>
  <c r="E51" i="38" s="1"/>
  <c r="E49" i="38"/>
  <c r="F44" i="49"/>
  <c r="I68" i="21" l="1"/>
  <c r="H68" i="21"/>
  <c r="F68" i="21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53" i="38"/>
  <c r="F187" i="35"/>
  <c r="H54" i="73"/>
  <c r="H60" i="73"/>
  <c r="I60" i="73"/>
  <c r="J60" i="73"/>
  <c r="F53" i="73"/>
  <c r="G53" i="73"/>
  <c r="H53" i="73"/>
  <c r="I53" i="73"/>
  <c r="J53" i="73"/>
  <c r="F54" i="73"/>
  <c r="G54" i="73"/>
  <c r="I54" i="73"/>
  <c r="I55" i="73"/>
  <c r="J52" i="73"/>
  <c r="I52" i="73"/>
  <c r="H52" i="73"/>
  <c r="G52" i="73"/>
  <c r="F52" i="73"/>
  <c r="J92" i="27"/>
  <c r="I92" i="27"/>
  <c r="H92" i="27"/>
  <c r="G92" i="27"/>
  <c r="F92" i="27"/>
  <c r="J91" i="27"/>
  <c r="I91" i="27"/>
  <c r="H91" i="27"/>
  <c r="G91" i="27"/>
  <c r="F91" i="27"/>
  <c r="G47" i="43"/>
  <c r="F47" i="43"/>
  <c r="D55" i="38" l="1"/>
  <c r="E53" i="38"/>
  <c r="F105" i="34"/>
  <c r="F190" i="35"/>
  <c r="E34" i="76"/>
  <c r="K34" i="76" s="1"/>
  <c r="F106" i="34"/>
  <c r="F31" i="26"/>
  <c r="F313" i="5"/>
  <c r="G313" i="5"/>
  <c r="H313" i="5"/>
  <c r="F317" i="5"/>
  <c r="G317" i="5"/>
  <c r="H317" i="5"/>
  <c r="F318" i="5"/>
  <c r="G318" i="5"/>
  <c r="H318" i="5"/>
  <c r="F319" i="5"/>
  <c r="G319" i="5"/>
  <c r="H319" i="5"/>
  <c r="F320" i="5"/>
  <c r="G320" i="5"/>
  <c r="H320" i="5"/>
  <c r="F321" i="5"/>
  <c r="G321" i="5"/>
  <c r="H321" i="5"/>
  <c r="F190" i="13"/>
  <c r="F191" i="13"/>
  <c r="F185" i="13"/>
  <c r="F186" i="13"/>
  <c r="F187" i="13"/>
  <c r="F188" i="13"/>
  <c r="F189" i="13"/>
  <c r="F111" i="65"/>
  <c r="I126" i="20"/>
  <c r="J126" i="20"/>
  <c r="K126" i="20"/>
  <c r="I127" i="20"/>
  <c r="J127" i="20"/>
  <c r="K127" i="20"/>
  <c r="I128" i="20"/>
  <c r="J128" i="20"/>
  <c r="K128" i="20"/>
  <c r="I134" i="20"/>
  <c r="J134" i="20"/>
  <c r="K134" i="20"/>
  <c r="F30" i="72"/>
  <c r="F36" i="72"/>
  <c r="J36" i="72"/>
  <c r="K36" i="72"/>
  <c r="L36" i="72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E32" i="26" l="1"/>
  <c r="G32" i="26"/>
  <c r="H32" i="26"/>
  <c r="F32" i="26"/>
  <c r="F74" i="21"/>
  <c r="D57" i="38"/>
  <c r="E57" i="38" s="1"/>
  <c r="E55" i="38"/>
  <c r="H34" i="76"/>
  <c r="I34" i="76"/>
  <c r="J34" i="76"/>
  <c r="F34" i="76"/>
  <c r="G34" i="76"/>
  <c r="O280" i="12"/>
  <c r="O281" i="12"/>
  <c r="N282" i="12"/>
  <c r="F151" i="7"/>
  <c r="G151" i="7"/>
  <c r="I151" i="7"/>
  <c r="J151" i="7"/>
  <c r="K151" i="7"/>
  <c r="E33" i="26" l="1"/>
  <c r="F33" i="26"/>
  <c r="G33" i="26"/>
  <c r="H33" i="26"/>
  <c r="F75" i="21"/>
  <c r="O282" i="12"/>
  <c r="N283" i="12"/>
  <c r="M118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O66" i="20" s="1"/>
  <c r="P66" i="20" s="1"/>
  <c r="H67" i="20"/>
  <c r="I67" i="20"/>
  <c r="J67" i="20"/>
  <c r="K67" i="20"/>
  <c r="M67" i="20"/>
  <c r="N67" i="20" s="1"/>
  <c r="O67" i="20" s="1"/>
  <c r="P67" i="20" s="1"/>
  <c r="H69" i="20"/>
  <c r="J69" i="20"/>
  <c r="K69" i="20"/>
  <c r="H70" i="20"/>
  <c r="I70" i="20"/>
  <c r="J70" i="20"/>
  <c r="K70" i="20"/>
  <c r="N70" i="20"/>
  <c r="O70" i="20" s="1"/>
  <c r="P70" i="20" s="1"/>
  <c r="I71" i="20"/>
  <c r="J71" i="20"/>
  <c r="K71" i="20"/>
  <c r="M71" i="20"/>
  <c r="N71" i="20" s="1"/>
  <c r="O71" i="20" s="1"/>
  <c r="P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7" i="20"/>
  <c r="I117" i="20"/>
  <c r="J117" i="20"/>
  <c r="K117" i="20"/>
  <c r="N117" i="20"/>
  <c r="O117" i="20" s="1"/>
  <c r="P117" i="20" s="1"/>
  <c r="L38" i="72"/>
  <c r="L39" i="72"/>
  <c r="K39" i="72"/>
  <c r="J39" i="72"/>
  <c r="K38" i="72"/>
  <c r="L37" i="72"/>
  <c r="K37" i="72"/>
  <c r="J37" i="72"/>
  <c r="P43" i="72"/>
  <c r="Q43" i="72" s="1"/>
  <c r="O43" i="72"/>
  <c r="P42" i="72"/>
  <c r="Q42" i="72" s="1"/>
  <c r="O42" i="72"/>
  <c r="P41" i="72"/>
  <c r="Q41" i="72" s="1"/>
  <c r="O41" i="72"/>
  <c r="P40" i="72"/>
  <c r="Q40" i="72" s="1"/>
  <c r="O40" i="72"/>
  <c r="P39" i="72"/>
  <c r="Q39" i="72" s="1"/>
  <c r="O39" i="72"/>
  <c r="P38" i="72"/>
  <c r="Q38" i="72" s="1"/>
  <c r="O38" i="72"/>
  <c r="P37" i="72"/>
  <c r="Q37" i="72" s="1"/>
  <c r="O37" i="72"/>
  <c r="F42" i="72"/>
  <c r="F41" i="72"/>
  <c r="F40" i="72"/>
  <c r="F39" i="72"/>
  <c r="F38" i="72"/>
  <c r="F37" i="72"/>
  <c r="Q49" i="71"/>
  <c r="P49" i="71"/>
  <c r="O49" i="71"/>
  <c r="N49" i="71"/>
  <c r="M49" i="71"/>
  <c r="L49" i="71"/>
  <c r="K49" i="71"/>
  <c r="J49" i="71"/>
  <c r="F49" i="71"/>
  <c r="F48" i="71"/>
  <c r="F47" i="71"/>
  <c r="F46" i="71"/>
  <c r="F45" i="71"/>
  <c r="F44" i="71"/>
  <c r="F43" i="71"/>
  <c r="U43" i="71"/>
  <c r="V43" i="71" s="1"/>
  <c r="T43" i="71"/>
  <c r="Q48" i="71"/>
  <c r="P48" i="71"/>
  <c r="O48" i="71"/>
  <c r="N48" i="71"/>
  <c r="M48" i="71"/>
  <c r="L48" i="71"/>
  <c r="K48" i="71"/>
  <c r="J48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U49" i="71"/>
  <c r="V49" i="71" s="1"/>
  <c r="T49" i="71"/>
  <c r="U48" i="71"/>
  <c r="V48" i="71" s="1"/>
  <c r="T48" i="71"/>
  <c r="U47" i="71"/>
  <c r="V47" i="71" s="1"/>
  <c r="T47" i="71"/>
  <c r="U46" i="71"/>
  <c r="V46" i="71" s="1"/>
  <c r="T46" i="71"/>
  <c r="U45" i="71"/>
  <c r="V45" i="71" s="1"/>
  <c r="T45" i="71"/>
  <c r="T44" i="71"/>
  <c r="U44" i="71"/>
  <c r="V44" i="71" s="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33" i="38"/>
  <c r="E31" i="38"/>
  <c r="E28" i="59"/>
  <c r="E30" i="59" s="1"/>
  <c r="F30" i="59" s="1"/>
  <c r="E26" i="59"/>
  <c r="F26" i="59" s="1"/>
  <c r="F24" i="59"/>
  <c r="F22" i="59"/>
  <c r="F20" i="59"/>
  <c r="F18" i="59"/>
  <c r="H34" i="24"/>
  <c r="G34" i="24"/>
  <c r="F34" i="24"/>
  <c r="H33" i="24"/>
  <c r="G33" i="24"/>
  <c r="F33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G35" i="26" l="1"/>
  <c r="E35" i="26"/>
  <c r="H35" i="26"/>
  <c r="F35" i="26"/>
  <c r="E34" i="26"/>
  <c r="F34" i="26"/>
  <c r="G34" i="26"/>
  <c r="H34" i="26"/>
  <c r="F76" i="21"/>
  <c r="N284" i="12"/>
  <c r="O283" i="12"/>
  <c r="M68" i="20"/>
  <c r="M72" i="20"/>
  <c r="N72" i="20" s="1"/>
  <c r="O72" i="20" s="1"/>
  <c r="P72" i="20" s="1"/>
  <c r="N64" i="20"/>
  <c r="M65" i="20"/>
  <c r="N65" i="20" s="1"/>
  <c r="O65" i="20" s="1"/>
  <c r="P65" i="20" s="1"/>
  <c r="N63" i="20"/>
  <c r="L40" i="72"/>
  <c r="L41" i="72"/>
  <c r="K41" i="72"/>
  <c r="J41" i="72"/>
  <c r="J40" i="72"/>
  <c r="K40" i="72"/>
  <c r="J38" i="72"/>
  <c r="F28" i="59"/>
  <c r="J69" i="52"/>
  <c r="G69" i="52"/>
  <c r="J204" i="22"/>
  <c r="F204" i="22"/>
  <c r="J202" i="22"/>
  <c r="J200" i="22"/>
  <c r="G77" i="21"/>
  <c r="G68" i="21"/>
  <c r="G74" i="21"/>
  <c r="G75" i="21"/>
  <c r="G76" i="21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0" i="34"/>
  <c r="P211" i="35"/>
  <c r="O211" i="35"/>
  <c r="N211" i="35"/>
  <c r="M211" i="35"/>
  <c r="L211" i="35"/>
  <c r="K211" i="35"/>
  <c r="P209" i="35"/>
  <c r="O209" i="35"/>
  <c r="N209" i="35"/>
  <c r="M209" i="35"/>
  <c r="L209" i="35"/>
  <c r="K209" i="35"/>
  <c r="P207" i="35"/>
  <c r="O207" i="35"/>
  <c r="N207" i="35"/>
  <c r="M207" i="35"/>
  <c r="L207" i="35"/>
  <c r="K207" i="35"/>
  <c r="N205" i="35"/>
  <c r="M205" i="35"/>
  <c r="L205" i="35"/>
  <c r="K205" i="35"/>
  <c r="P126" i="34"/>
  <c r="O126" i="34"/>
  <c r="N126" i="34"/>
  <c r="L126" i="34"/>
  <c r="J126" i="34"/>
  <c r="P124" i="34"/>
  <c r="O124" i="34"/>
  <c r="N124" i="34"/>
  <c r="L124" i="34"/>
  <c r="J124" i="34"/>
  <c r="P122" i="34"/>
  <c r="O122" i="34"/>
  <c r="N122" i="34"/>
  <c r="L122" i="34"/>
  <c r="J122" i="34"/>
  <c r="J130" i="33"/>
  <c r="J128" i="33"/>
  <c r="J126" i="33"/>
  <c r="J124" i="33"/>
  <c r="J122" i="33"/>
  <c r="J120" i="33"/>
  <c r="J118" i="33"/>
  <c r="J116" i="33"/>
  <c r="J114" i="33"/>
  <c r="J112" i="33"/>
  <c r="J110" i="33"/>
  <c r="F210" i="9"/>
  <c r="G210" i="9"/>
  <c r="H210" i="9"/>
  <c r="I210" i="9"/>
  <c r="F211" i="9"/>
  <c r="G211" i="9"/>
  <c r="H211" i="9"/>
  <c r="I211" i="9"/>
  <c r="G212" i="9"/>
  <c r="H212" i="9"/>
  <c r="I212" i="9"/>
  <c r="F214" i="9"/>
  <c r="G214" i="9"/>
  <c r="H214" i="9"/>
  <c r="I214" i="9"/>
  <c r="F215" i="9"/>
  <c r="G215" i="9"/>
  <c r="H215" i="9"/>
  <c r="I215" i="9"/>
  <c r="F71" i="52" l="1"/>
  <c r="G71" i="52"/>
  <c r="J71" i="52"/>
  <c r="F36" i="26"/>
  <c r="G36" i="26"/>
  <c r="H36" i="26"/>
  <c r="E36" i="26"/>
  <c r="F77" i="21"/>
  <c r="O284" i="12"/>
  <c r="N285" i="12"/>
  <c r="O285" i="12" s="1"/>
  <c r="M73" i="20"/>
  <c r="N73" i="20" s="1"/>
  <c r="O73" i="20" s="1"/>
  <c r="P73" i="20" s="1"/>
  <c r="M69" i="20"/>
  <c r="N69" i="20" s="1"/>
  <c r="O69" i="20" s="1"/>
  <c r="P69" i="20" s="1"/>
  <c r="N68" i="20"/>
  <c r="O68" i="20" s="1"/>
  <c r="P68" i="20" s="1"/>
  <c r="L42" i="72"/>
  <c r="K42" i="72"/>
  <c r="J42" i="72"/>
  <c r="F70" i="52"/>
  <c r="G70" i="52"/>
  <c r="J70" i="52"/>
  <c r="O205" i="35"/>
  <c r="O120" i="34"/>
  <c r="P120" i="34"/>
  <c r="N120" i="34"/>
  <c r="J120" i="34"/>
  <c r="F54" i="21"/>
  <c r="G54" i="21"/>
  <c r="H54" i="21"/>
  <c r="G56" i="21"/>
  <c r="H56" i="21"/>
  <c r="F86" i="27"/>
  <c r="J28" i="75"/>
  <c r="I28" i="75"/>
  <c r="H28" i="75"/>
  <c r="G28" i="75"/>
  <c r="F28" i="75"/>
  <c r="J27" i="75"/>
  <c r="I27" i="75"/>
  <c r="H27" i="75"/>
  <c r="G27" i="75"/>
  <c r="F27" i="75"/>
  <c r="J26" i="75"/>
  <c r="I26" i="75"/>
  <c r="H26" i="75"/>
  <c r="G26" i="75"/>
  <c r="F26" i="75"/>
  <c r="J25" i="75"/>
  <c r="I25" i="75"/>
  <c r="H25" i="75"/>
  <c r="G25" i="75"/>
  <c r="F25" i="75"/>
  <c r="J24" i="75"/>
  <c r="I24" i="75"/>
  <c r="H24" i="75"/>
  <c r="G24" i="75"/>
  <c r="F24" i="75"/>
  <c r="F275" i="11"/>
  <c r="H275" i="11"/>
  <c r="I275" i="11"/>
  <c r="J275" i="11"/>
  <c r="F276" i="11"/>
  <c r="H276" i="11"/>
  <c r="I276" i="11"/>
  <c r="J276" i="11"/>
  <c r="F277" i="11"/>
  <c r="H277" i="11"/>
  <c r="I277" i="11"/>
  <c r="J277" i="11"/>
  <c r="F278" i="11"/>
  <c r="H278" i="11"/>
  <c r="I278" i="11"/>
  <c r="J278" i="11"/>
  <c r="F279" i="11"/>
  <c r="H279" i="11"/>
  <c r="I279" i="11"/>
  <c r="J279" i="11"/>
  <c r="G187" i="13"/>
  <c r="H187" i="13"/>
  <c r="I187" i="13"/>
  <c r="J187" i="13"/>
  <c r="G188" i="13"/>
  <c r="H188" i="13"/>
  <c r="I188" i="13"/>
  <c r="J188" i="13"/>
  <c r="G189" i="13"/>
  <c r="H189" i="13"/>
  <c r="I189" i="13"/>
  <c r="J189" i="13"/>
  <c r="G190" i="13"/>
  <c r="H190" i="13"/>
  <c r="I190" i="13"/>
  <c r="J190" i="13"/>
  <c r="G191" i="13"/>
  <c r="H191" i="13"/>
  <c r="I191" i="13"/>
  <c r="J191" i="13"/>
  <c r="F74" i="67"/>
  <c r="G74" i="67"/>
  <c r="H74" i="67"/>
  <c r="I74" i="67"/>
  <c r="J74" i="67"/>
  <c r="F75" i="67"/>
  <c r="G75" i="67"/>
  <c r="H75" i="67"/>
  <c r="I75" i="67"/>
  <c r="J75" i="67"/>
  <c r="F76" i="67"/>
  <c r="G76" i="67"/>
  <c r="H76" i="67"/>
  <c r="I76" i="67"/>
  <c r="J76" i="67"/>
  <c r="F78" i="67"/>
  <c r="G78" i="67"/>
  <c r="H78" i="67"/>
  <c r="I78" i="67"/>
  <c r="J78" i="67"/>
  <c r="F206" i="10"/>
  <c r="F207" i="10"/>
  <c r="F208" i="10"/>
  <c r="F209" i="10"/>
  <c r="F210" i="10"/>
  <c r="F164" i="7"/>
  <c r="G164" i="7"/>
  <c r="I164" i="7"/>
  <c r="J164" i="7"/>
  <c r="K164" i="7"/>
  <c r="F212" i="4"/>
  <c r="G212" i="4"/>
  <c r="H212" i="4"/>
  <c r="I212" i="4"/>
  <c r="F160" i="7"/>
  <c r="G160" i="7"/>
  <c r="I160" i="7"/>
  <c r="J160" i="7"/>
  <c r="K160" i="7"/>
  <c r="F161" i="7"/>
  <c r="G161" i="7"/>
  <c r="I161" i="7"/>
  <c r="J161" i="7"/>
  <c r="K161" i="7"/>
  <c r="F162" i="7"/>
  <c r="G162" i="7"/>
  <c r="I162" i="7"/>
  <c r="J162" i="7"/>
  <c r="K162" i="7"/>
  <c r="F163" i="7"/>
  <c r="G163" i="7"/>
  <c r="I163" i="7"/>
  <c r="J163" i="7"/>
  <c r="K163" i="7"/>
  <c r="F208" i="4"/>
  <c r="G208" i="4"/>
  <c r="H208" i="4"/>
  <c r="I208" i="4"/>
  <c r="F209" i="4"/>
  <c r="G209" i="4"/>
  <c r="H209" i="4"/>
  <c r="I209" i="4"/>
  <c r="F210" i="4"/>
  <c r="G210" i="4"/>
  <c r="H210" i="4"/>
  <c r="I210" i="4"/>
  <c r="F211" i="4"/>
  <c r="G211" i="4"/>
  <c r="H211" i="4"/>
  <c r="I211" i="4"/>
  <c r="F137" i="7"/>
  <c r="G137" i="7"/>
  <c r="H137" i="7"/>
  <c r="I137" i="7"/>
  <c r="J137" i="7"/>
  <c r="F138" i="7"/>
  <c r="G138" i="7"/>
  <c r="H138" i="7"/>
  <c r="I138" i="7"/>
  <c r="J138" i="7"/>
  <c r="F139" i="7"/>
  <c r="G139" i="7"/>
  <c r="H139" i="7"/>
  <c r="I139" i="7"/>
  <c r="J139" i="7"/>
  <c r="F140" i="7"/>
  <c r="G140" i="7"/>
  <c r="H140" i="7"/>
  <c r="I140" i="7"/>
  <c r="J140" i="7"/>
  <c r="F141" i="7"/>
  <c r="G141" i="7"/>
  <c r="H141" i="7"/>
  <c r="I141" i="7"/>
  <c r="J141" i="7"/>
  <c r="E74" i="52" l="1"/>
  <c r="J72" i="52"/>
  <c r="F72" i="52"/>
  <c r="G72" i="52"/>
  <c r="F78" i="21"/>
  <c r="G78" i="21"/>
  <c r="M74" i="20"/>
  <c r="M75" i="20" s="1"/>
  <c r="N74" i="20"/>
  <c r="O74" i="20" s="1"/>
  <c r="P74" i="20" s="1"/>
  <c r="L43" i="72"/>
  <c r="K43" i="72"/>
  <c r="J43" i="72"/>
  <c r="G74" i="52" l="1"/>
  <c r="F74" i="52"/>
  <c r="J74" i="52"/>
  <c r="J73" i="52"/>
  <c r="F73" i="52"/>
  <c r="G73" i="52"/>
  <c r="F79" i="21"/>
  <c r="G79" i="21"/>
  <c r="M76" i="20"/>
  <c r="N75" i="20"/>
  <c r="O75" i="20" s="1"/>
  <c r="P75" i="20" s="1"/>
  <c r="F109" i="65"/>
  <c r="F102" i="34"/>
  <c r="F100" i="34"/>
  <c r="F98" i="34"/>
  <c r="F185" i="35"/>
  <c r="N76" i="20" l="1"/>
  <c r="O76" i="20" s="1"/>
  <c r="P76" i="20" s="1"/>
  <c r="M77" i="20"/>
  <c r="L31" i="72"/>
  <c r="K31" i="72"/>
  <c r="J31" i="72"/>
  <c r="L30" i="72"/>
  <c r="K30" i="72"/>
  <c r="J30" i="72"/>
  <c r="L29" i="72"/>
  <c r="K29" i="72"/>
  <c r="J29" i="72"/>
  <c r="K48" i="24"/>
  <c r="K47" i="24"/>
  <c r="K46" i="24"/>
  <c r="K42" i="24"/>
  <c r="K41" i="24"/>
  <c r="E29" i="38"/>
  <c r="E27" i="38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5" i="66"/>
  <c r="N55" i="66"/>
  <c r="O55" i="66"/>
  <c r="P55" i="66"/>
  <c r="F56" i="66"/>
  <c r="N56" i="66"/>
  <c r="O56" i="66"/>
  <c r="P56" i="66"/>
  <c r="F58" i="66"/>
  <c r="P58" i="66"/>
  <c r="F59" i="66"/>
  <c r="N59" i="66"/>
  <c r="O59" i="66"/>
  <c r="P59" i="66"/>
  <c r="F60" i="66"/>
  <c r="N60" i="66"/>
  <c r="O60" i="66"/>
  <c r="P60" i="66"/>
  <c r="F61" i="66"/>
  <c r="N61" i="66"/>
  <c r="O61" i="66"/>
  <c r="P61" i="66"/>
  <c r="F62" i="66"/>
  <c r="N62" i="66"/>
  <c r="O62" i="66"/>
  <c r="P62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I122" i="20"/>
  <c r="J122" i="20"/>
  <c r="K122" i="20"/>
  <c r="I123" i="20"/>
  <c r="J123" i="20"/>
  <c r="K123" i="20"/>
  <c r="I124" i="20"/>
  <c r="J124" i="20"/>
  <c r="K124" i="20"/>
  <c r="I125" i="20"/>
  <c r="J125" i="20"/>
  <c r="K125" i="20"/>
  <c r="I120" i="20"/>
  <c r="J120" i="20"/>
  <c r="K120" i="20"/>
  <c r="G133" i="64"/>
  <c r="H133" i="64"/>
  <c r="J133" i="64"/>
  <c r="K133" i="64" s="1"/>
  <c r="L133" i="64" s="1"/>
  <c r="G134" i="64"/>
  <c r="H134" i="64"/>
  <c r="I134" i="64"/>
  <c r="J134" i="64" s="1"/>
  <c r="K134" i="64" s="1"/>
  <c r="L134" i="64" s="1"/>
  <c r="F135" i="64"/>
  <c r="G135" i="64"/>
  <c r="H135" i="64"/>
  <c r="J135" i="64"/>
  <c r="K135" i="64" s="1"/>
  <c r="L135" i="64" s="1"/>
  <c r="F136" i="64"/>
  <c r="G136" i="64"/>
  <c r="H136" i="64"/>
  <c r="I136" i="64"/>
  <c r="J136" i="64" s="1"/>
  <c r="K136" i="64" s="1"/>
  <c r="L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K140" i="64" s="1"/>
  <c r="L140" i="64" s="1"/>
  <c r="F141" i="64"/>
  <c r="G141" i="64"/>
  <c r="H141" i="64"/>
  <c r="I141" i="64"/>
  <c r="I142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K175" i="64" s="1"/>
  <c r="L175" i="64" s="1"/>
  <c r="F176" i="64"/>
  <c r="G176" i="64"/>
  <c r="H176" i="64"/>
  <c r="I176" i="64"/>
  <c r="J176" i="64" s="1"/>
  <c r="K176" i="64" s="1"/>
  <c r="L176" i="64" s="1"/>
  <c r="G177" i="64"/>
  <c r="H177" i="64"/>
  <c r="I177" i="64"/>
  <c r="I178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K183" i="64" s="1"/>
  <c r="L183" i="64" s="1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J141" i="64" l="1"/>
  <c r="K141" i="64" s="1"/>
  <c r="L141" i="64" s="1"/>
  <c r="J177" i="64"/>
  <c r="K177" i="64" s="1"/>
  <c r="L177" i="64" s="1"/>
  <c r="I137" i="64"/>
  <c r="M78" i="20"/>
  <c r="N77" i="20"/>
  <c r="O77" i="20" s="1"/>
  <c r="P77" i="20" s="1"/>
  <c r="J142" i="64"/>
  <c r="K142" i="64" s="1"/>
  <c r="L142" i="64" s="1"/>
  <c r="I143" i="64"/>
  <c r="J184" i="64"/>
  <c r="K184" i="64" s="1"/>
  <c r="L184" i="64" s="1"/>
  <c r="I185" i="64"/>
  <c r="J178" i="64"/>
  <c r="K178" i="64" s="1"/>
  <c r="L178" i="64" s="1"/>
  <c r="I179" i="64"/>
  <c r="I138" i="64" l="1"/>
  <c r="J137" i="64"/>
  <c r="K137" i="64" s="1"/>
  <c r="L137" i="64" s="1"/>
  <c r="N78" i="20"/>
  <c r="O78" i="20" s="1"/>
  <c r="P78" i="20" s="1"/>
  <c r="M79" i="20"/>
  <c r="I180" i="64"/>
  <c r="J179" i="64"/>
  <c r="K179" i="64" s="1"/>
  <c r="L179" i="64" s="1"/>
  <c r="I144" i="64"/>
  <c r="J143" i="64"/>
  <c r="K143" i="64" s="1"/>
  <c r="L143" i="64" s="1"/>
  <c r="J185" i="64"/>
  <c r="K185" i="64" s="1"/>
  <c r="L185" i="64" s="1"/>
  <c r="I186" i="64"/>
  <c r="J138" i="64" l="1"/>
  <c r="K138" i="64" s="1"/>
  <c r="L138" i="64" s="1"/>
  <c r="I139" i="64"/>
  <c r="J139" i="64" s="1"/>
  <c r="K139" i="64" s="1"/>
  <c r="L139" i="64" s="1"/>
  <c r="M80" i="20"/>
  <c r="N79" i="20"/>
  <c r="O79" i="20" s="1"/>
  <c r="P79" i="20" s="1"/>
  <c r="J144" i="64"/>
  <c r="K144" i="64" s="1"/>
  <c r="L144" i="64" s="1"/>
  <c r="I145" i="64"/>
  <c r="J186" i="64"/>
  <c r="K186" i="64" s="1"/>
  <c r="L186" i="64" s="1"/>
  <c r="I187" i="64"/>
  <c r="J180" i="64"/>
  <c r="K180" i="64" s="1"/>
  <c r="L180" i="64" s="1"/>
  <c r="I181" i="64"/>
  <c r="M67" i="52"/>
  <c r="M68" i="52"/>
  <c r="F56" i="21"/>
  <c r="N80" i="20" l="1"/>
  <c r="O80" i="20" s="1"/>
  <c r="P80" i="20" s="1"/>
  <c r="M81" i="20"/>
  <c r="I182" i="64"/>
  <c r="J182" i="64" s="1"/>
  <c r="K182" i="64" s="1"/>
  <c r="L182" i="64" s="1"/>
  <c r="J181" i="64"/>
  <c r="K181" i="64" s="1"/>
  <c r="L181" i="64" s="1"/>
  <c r="I188" i="64"/>
  <c r="J187" i="64"/>
  <c r="K187" i="64" s="1"/>
  <c r="L187" i="64" s="1"/>
  <c r="I146" i="64"/>
  <c r="J145" i="64"/>
  <c r="K145" i="64" s="1"/>
  <c r="L145" i="64" s="1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O81" i="20" s="1"/>
  <c r="P81" i="20" s="1"/>
  <c r="I189" i="64"/>
  <c r="J188" i="64"/>
  <c r="K188" i="64" s="1"/>
  <c r="L188" i="64" s="1"/>
  <c r="J146" i="64"/>
  <c r="K146" i="64" s="1"/>
  <c r="L146" i="64" s="1"/>
  <c r="I147" i="64"/>
  <c r="M83" i="20" l="1"/>
  <c r="N82" i="20"/>
  <c r="O82" i="20" s="1"/>
  <c r="P82" i="20" s="1"/>
  <c r="I148" i="64"/>
  <c r="J147" i="64"/>
  <c r="K147" i="64" s="1"/>
  <c r="L147" i="64" s="1"/>
  <c r="J189" i="64"/>
  <c r="K189" i="64" s="1"/>
  <c r="L189" i="64" s="1"/>
  <c r="I190" i="64"/>
  <c r="H41" i="36"/>
  <c r="I41" i="36" l="1"/>
  <c r="H43" i="36"/>
  <c r="M84" i="20"/>
  <c r="N83" i="20"/>
  <c r="O83" i="20" s="1"/>
  <c r="P83" i="20" s="1"/>
  <c r="I191" i="64"/>
  <c r="J190" i="64"/>
  <c r="K190" i="64" s="1"/>
  <c r="L190" i="64" s="1"/>
  <c r="J148" i="64"/>
  <c r="K148" i="64" s="1"/>
  <c r="L148" i="64" s="1"/>
  <c r="I149" i="64"/>
  <c r="L42" i="37"/>
  <c r="J40" i="37"/>
  <c r="K40" i="37"/>
  <c r="L40" i="37"/>
  <c r="M40" i="37"/>
  <c r="N40" i="37"/>
  <c r="I43" i="36" l="1"/>
  <c r="H45" i="36"/>
  <c r="J42" i="37"/>
  <c r="K42" i="37"/>
  <c r="N84" i="20"/>
  <c r="O84" i="20" s="1"/>
  <c r="P84" i="20" s="1"/>
  <c r="M85" i="20"/>
  <c r="I150" i="64"/>
  <c r="J149" i="64"/>
  <c r="K149" i="64" s="1"/>
  <c r="L149" i="64" s="1"/>
  <c r="J191" i="64"/>
  <c r="K191" i="64" s="1"/>
  <c r="L191" i="64" s="1"/>
  <c r="I192" i="64"/>
  <c r="N42" i="37"/>
  <c r="M42" i="37"/>
  <c r="I45" i="36" l="1"/>
  <c r="H47" i="36"/>
  <c r="H49" i="36" s="1"/>
  <c r="M86" i="20"/>
  <c r="N85" i="20"/>
  <c r="O85" i="20" s="1"/>
  <c r="P85" i="20" s="1"/>
  <c r="I193" i="64"/>
  <c r="J192" i="64"/>
  <c r="K192" i="64" s="1"/>
  <c r="L192" i="64" s="1"/>
  <c r="I151" i="64"/>
  <c r="J150" i="64"/>
  <c r="K150" i="64" s="1"/>
  <c r="L150" i="64" s="1"/>
  <c r="J44" i="37"/>
  <c r="L44" i="37"/>
  <c r="M44" i="37"/>
  <c r="N44" i="37"/>
  <c r="K44" i="37"/>
  <c r="I49" i="36" l="1"/>
  <c r="H51" i="36"/>
  <c r="I47" i="36"/>
  <c r="N86" i="20"/>
  <c r="O86" i="20" s="1"/>
  <c r="P86" i="20" s="1"/>
  <c r="M87" i="20"/>
  <c r="I152" i="64"/>
  <c r="J151" i="64"/>
  <c r="K151" i="64" s="1"/>
  <c r="L151" i="64" s="1"/>
  <c r="J193" i="64"/>
  <c r="K193" i="64" s="1"/>
  <c r="L193" i="64" s="1"/>
  <c r="I194" i="64"/>
  <c r="J46" i="37"/>
  <c r="K46" i="37"/>
  <c r="L46" i="37"/>
  <c r="M46" i="37"/>
  <c r="N46" i="37"/>
  <c r="I51" i="36" l="1"/>
  <c r="H53" i="36"/>
  <c r="H55" i="36" s="1"/>
  <c r="N87" i="20"/>
  <c r="O87" i="20" s="1"/>
  <c r="P87" i="20" s="1"/>
  <c r="M88" i="20"/>
  <c r="I195" i="64"/>
  <c r="J195" i="64" s="1"/>
  <c r="K195" i="64" s="1"/>
  <c r="L195" i="64" s="1"/>
  <c r="J194" i="64"/>
  <c r="K194" i="64" s="1"/>
  <c r="L194" i="64" s="1"/>
  <c r="J152" i="64"/>
  <c r="K152" i="64" s="1"/>
  <c r="L152" i="64" s="1"/>
  <c r="I153" i="64"/>
  <c r="K48" i="37"/>
  <c r="L48" i="37"/>
  <c r="J48" i="37"/>
  <c r="M48" i="37"/>
  <c r="N48" i="37"/>
  <c r="I52" i="37"/>
  <c r="H57" i="36" l="1"/>
  <c r="I55" i="36"/>
  <c r="I53" i="36"/>
  <c r="N52" i="37"/>
  <c r="I54" i="37"/>
  <c r="K52" i="37"/>
  <c r="L52" i="37"/>
  <c r="M52" i="37"/>
  <c r="J52" i="37"/>
  <c r="N88" i="20"/>
  <c r="O88" i="20" s="1"/>
  <c r="P88" i="20" s="1"/>
  <c r="M89" i="20"/>
  <c r="I154" i="64"/>
  <c r="J153" i="64"/>
  <c r="K153" i="64" s="1"/>
  <c r="L153" i="64" s="1"/>
  <c r="J50" i="37"/>
  <c r="K50" i="37"/>
  <c r="L50" i="37"/>
  <c r="M50" i="37"/>
  <c r="N50" i="37"/>
  <c r="H59" i="36" l="1"/>
  <c r="I57" i="36"/>
  <c r="N54" i="37"/>
  <c r="I56" i="37"/>
  <c r="J54" i="37"/>
  <c r="L54" i="37"/>
  <c r="K54" i="37"/>
  <c r="M54" i="37"/>
  <c r="N89" i="20"/>
  <c r="O89" i="20" s="1"/>
  <c r="P89" i="20" s="1"/>
  <c r="M90" i="20"/>
  <c r="J154" i="64"/>
  <c r="K154" i="64" s="1"/>
  <c r="L154" i="64" s="1"/>
  <c r="I155" i="64"/>
  <c r="I59" i="36" l="1"/>
  <c r="N56" i="37"/>
  <c r="I58" i="37"/>
  <c r="J56" i="37"/>
  <c r="K56" i="37"/>
  <c r="L56" i="37"/>
  <c r="M56" i="37"/>
  <c r="M91" i="20"/>
  <c r="N90" i="20"/>
  <c r="O90" i="20" s="1"/>
  <c r="P90" i="20" s="1"/>
  <c r="I156" i="64"/>
  <c r="J155" i="64"/>
  <c r="K155" i="64" s="1"/>
  <c r="L155" i="64" s="1"/>
  <c r="N27" i="74"/>
  <c r="O27" i="74"/>
  <c r="P27" i="74" s="1"/>
  <c r="O26" i="74"/>
  <c r="P26" i="74" s="1"/>
  <c r="N26" i="74"/>
  <c r="O25" i="74"/>
  <c r="P25" i="74" s="1"/>
  <c r="N25" i="74"/>
  <c r="O24" i="74"/>
  <c r="P24" i="74" s="1"/>
  <c r="N24" i="74"/>
  <c r="F27" i="74"/>
  <c r="F26" i="74"/>
  <c r="F25" i="74"/>
  <c r="F24" i="74"/>
  <c r="F23" i="74"/>
  <c r="N58" i="37" l="1"/>
  <c r="K58" i="37"/>
  <c r="L58" i="37"/>
  <c r="M58" i="37"/>
  <c r="J58" i="37"/>
  <c r="N91" i="20"/>
  <c r="O91" i="20" s="1"/>
  <c r="P91" i="20" s="1"/>
  <c r="M92" i="20"/>
  <c r="J156" i="64"/>
  <c r="K156" i="64" s="1"/>
  <c r="L156" i="64" s="1"/>
  <c r="I157" i="64"/>
  <c r="G48" i="43" l="1"/>
  <c r="F48" i="43"/>
  <c r="N92" i="20"/>
  <c r="O92" i="20" s="1"/>
  <c r="P92" i="20" s="1"/>
  <c r="M93" i="20"/>
  <c r="I158" i="64"/>
  <c r="J157" i="64"/>
  <c r="K157" i="64" s="1"/>
  <c r="L157" i="64" s="1"/>
  <c r="G49" i="43" l="1"/>
  <c r="F49" i="43"/>
  <c r="M94" i="20"/>
  <c r="N93" i="20"/>
  <c r="O93" i="20" s="1"/>
  <c r="P93" i="20" s="1"/>
  <c r="J158" i="64"/>
  <c r="K158" i="64" s="1"/>
  <c r="L158" i="64" s="1"/>
  <c r="I159" i="64"/>
  <c r="G50" i="43" l="1"/>
  <c r="F50" i="43"/>
  <c r="N94" i="20"/>
  <c r="O94" i="20" s="1"/>
  <c r="P94" i="20" s="1"/>
  <c r="M95" i="20"/>
  <c r="I160" i="64"/>
  <c r="J159" i="64"/>
  <c r="K159" i="64" s="1"/>
  <c r="L159" i="64" s="1"/>
  <c r="G51" i="43" l="1"/>
  <c r="F51" i="43"/>
  <c r="N95" i="20"/>
  <c r="O95" i="20" s="1"/>
  <c r="P95" i="20" s="1"/>
  <c r="M96" i="20"/>
  <c r="J160" i="64"/>
  <c r="K160" i="64" s="1"/>
  <c r="L160" i="64" s="1"/>
  <c r="I161" i="64"/>
  <c r="G52" i="43" l="1"/>
  <c r="M97" i="20"/>
  <c r="N96" i="20"/>
  <c r="O96" i="20" s="1"/>
  <c r="P96" i="20" s="1"/>
  <c r="I162" i="64"/>
  <c r="J161" i="64"/>
  <c r="K161" i="64" s="1"/>
  <c r="L161" i="64" s="1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F53" i="43" l="1"/>
  <c r="G53" i="43"/>
  <c r="N97" i="20"/>
  <c r="O97" i="20" s="1"/>
  <c r="P97" i="20" s="1"/>
  <c r="M98" i="20"/>
  <c r="J162" i="64"/>
  <c r="K162" i="64" s="1"/>
  <c r="L162" i="64" s="1"/>
  <c r="I163" i="64"/>
  <c r="G54" i="43" l="1"/>
  <c r="F54" i="43"/>
  <c r="N98" i="20"/>
  <c r="O98" i="20" s="1"/>
  <c r="P98" i="20" s="1"/>
  <c r="M99" i="20"/>
  <c r="I164" i="64"/>
  <c r="J163" i="64"/>
  <c r="K163" i="64" s="1"/>
  <c r="L163" i="64" s="1"/>
  <c r="F99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9" i="27"/>
  <c r="H99" i="27"/>
  <c r="I99" i="27"/>
  <c r="J99" i="27"/>
  <c r="C110" i="27"/>
  <c r="D110" i="27"/>
  <c r="E110" i="27"/>
  <c r="G110" i="27"/>
  <c r="H110" i="27"/>
  <c r="I110" i="27"/>
  <c r="C111" i="27"/>
  <c r="D111" i="27"/>
  <c r="E111" i="27"/>
  <c r="G111" i="27"/>
  <c r="H111" i="27"/>
  <c r="I111" i="27"/>
  <c r="C112" i="27"/>
  <c r="D112" i="27"/>
  <c r="E112" i="27"/>
  <c r="G112" i="27"/>
  <c r="H112" i="27"/>
  <c r="I112" i="27"/>
  <c r="C113" i="27"/>
  <c r="D113" i="27"/>
  <c r="E113" i="27"/>
  <c r="G113" i="27"/>
  <c r="H113" i="27"/>
  <c r="I113" i="27"/>
  <c r="C114" i="27"/>
  <c r="D114" i="27"/>
  <c r="E114" i="27"/>
  <c r="G114" i="27"/>
  <c r="H114" i="27"/>
  <c r="I114" i="27"/>
  <c r="C115" i="27"/>
  <c r="D115" i="27"/>
  <c r="E115" i="27"/>
  <c r="G115" i="27"/>
  <c r="H115" i="27"/>
  <c r="I115" i="27"/>
  <c r="C116" i="27"/>
  <c r="D116" i="27"/>
  <c r="E116" i="27"/>
  <c r="G116" i="27"/>
  <c r="H116" i="27"/>
  <c r="I116" i="27"/>
  <c r="C117" i="27"/>
  <c r="D117" i="27"/>
  <c r="E117" i="27"/>
  <c r="G117" i="27"/>
  <c r="H117" i="27"/>
  <c r="I117" i="27"/>
  <c r="C118" i="27"/>
  <c r="D118" i="27"/>
  <c r="E118" i="27"/>
  <c r="G118" i="27"/>
  <c r="H118" i="27"/>
  <c r="I118" i="27"/>
  <c r="C119" i="27"/>
  <c r="D119" i="27"/>
  <c r="E119" i="27"/>
  <c r="C120" i="27"/>
  <c r="D120" i="27"/>
  <c r="E120" i="27"/>
  <c r="C121" i="27"/>
  <c r="D121" i="27"/>
  <c r="E121" i="27"/>
  <c r="C122" i="27"/>
  <c r="D122" i="27"/>
  <c r="E122" i="27"/>
  <c r="C123" i="27"/>
  <c r="D123" i="27"/>
  <c r="E123" i="27"/>
  <c r="F55" i="43" l="1"/>
  <c r="G55" i="43"/>
  <c r="E56" i="43"/>
  <c r="E57" i="43" s="1"/>
  <c r="M100" i="20"/>
  <c r="N99" i="20"/>
  <c r="O99" i="20" s="1"/>
  <c r="P99" i="20" s="1"/>
  <c r="J164" i="64"/>
  <c r="K164" i="64" s="1"/>
  <c r="L164" i="64" s="1"/>
  <c r="I165" i="64"/>
  <c r="H338" i="3"/>
  <c r="F178" i="13"/>
  <c r="G178" i="13"/>
  <c r="H178" i="13"/>
  <c r="I178" i="13"/>
  <c r="J178" i="13"/>
  <c r="F179" i="13"/>
  <c r="G179" i="13"/>
  <c r="H179" i="13"/>
  <c r="I179" i="13"/>
  <c r="J179" i="13"/>
  <c r="F180" i="13"/>
  <c r="G180" i="13"/>
  <c r="H180" i="13"/>
  <c r="I180" i="13"/>
  <c r="J180" i="13"/>
  <c r="F181" i="13"/>
  <c r="G181" i="13"/>
  <c r="H181" i="13"/>
  <c r="I181" i="13"/>
  <c r="J181" i="13"/>
  <c r="G185" i="13"/>
  <c r="H185" i="13"/>
  <c r="I185" i="13"/>
  <c r="J185" i="13"/>
  <c r="G186" i="13"/>
  <c r="H186" i="13"/>
  <c r="I186" i="13"/>
  <c r="J186" i="13"/>
  <c r="J177" i="13"/>
  <c r="I177" i="13"/>
  <c r="H177" i="13"/>
  <c r="G177" i="13"/>
  <c r="F177" i="13"/>
  <c r="G57" i="43" l="1"/>
  <c r="E58" i="43"/>
  <c r="F57" i="43"/>
  <c r="G56" i="43"/>
  <c r="F56" i="43"/>
  <c r="N100" i="20"/>
  <c r="O100" i="20" s="1"/>
  <c r="P100" i="20" s="1"/>
  <c r="M101" i="20"/>
  <c r="I166" i="64"/>
  <c r="J165" i="64"/>
  <c r="K165" i="64" s="1"/>
  <c r="L165" i="64" s="1"/>
  <c r="F47" i="73"/>
  <c r="F46" i="73"/>
  <c r="F41" i="73"/>
  <c r="F39" i="73"/>
  <c r="F37" i="73"/>
  <c r="J198" i="22"/>
  <c r="J196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P28" i="72"/>
  <c r="Q28" i="72" s="1"/>
  <c r="O28" i="72"/>
  <c r="P27" i="72"/>
  <c r="Q27" i="72" s="1"/>
  <c r="O27" i="72"/>
  <c r="P26" i="72"/>
  <c r="Q26" i="72" s="1"/>
  <c r="O26" i="72"/>
  <c r="P25" i="72"/>
  <c r="Q25" i="72" s="1"/>
  <c r="O25" i="72"/>
  <c r="P24" i="72"/>
  <c r="Q24" i="72" s="1"/>
  <c r="O24" i="72"/>
  <c r="P23" i="72"/>
  <c r="Q23" i="72" s="1"/>
  <c r="O23" i="72"/>
  <c r="F25" i="72"/>
  <c r="F23" i="72"/>
  <c r="F30" i="71"/>
  <c r="F31" i="71"/>
  <c r="F32" i="71"/>
  <c r="F34" i="71"/>
  <c r="F35" i="71"/>
  <c r="F36" i="71"/>
  <c r="F37" i="71"/>
  <c r="F29" i="71"/>
  <c r="T37" i="71"/>
  <c r="U37" i="71"/>
  <c r="V37" i="71" s="1"/>
  <c r="T36" i="71"/>
  <c r="U36" i="71"/>
  <c r="V36" i="71" s="1"/>
  <c r="T35" i="71"/>
  <c r="U35" i="71"/>
  <c r="V35" i="71" s="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U29" i="71"/>
  <c r="V29" i="71" s="1"/>
  <c r="U34" i="71"/>
  <c r="V34" i="71" s="1"/>
  <c r="U33" i="71"/>
  <c r="V33" i="71" s="1"/>
  <c r="U32" i="71"/>
  <c r="V32" i="71" s="1"/>
  <c r="U31" i="71"/>
  <c r="V31" i="71" s="1"/>
  <c r="U30" i="71"/>
  <c r="V30" i="71" s="1"/>
  <c r="L64" i="71"/>
  <c r="K66" i="71"/>
  <c r="M66" i="71"/>
  <c r="C67" i="71"/>
  <c r="D67" i="71"/>
  <c r="E67" i="71"/>
  <c r="G67" i="71"/>
  <c r="H67" i="71"/>
  <c r="I67" i="71"/>
  <c r="K67" i="71"/>
  <c r="L67" i="71"/>
  <c r="M67" i="71"/>
  <c r="C68" i="71"/>
  <c r="D68" i="71"/>
  <c r="E68" i="71"/>
  <c r="G68" i="71"/>
  <c r="H68" i="71"/>
  <c r="I68" i="71"/>
  <c r="K68" i="71"/>
  <c r="L68" i="71"/>
  <c r="M68" i="71"/>
  <c r="C69" i="71"/>
  <c r="D69" i="71"/>
  <c r="E69" i="71"/>
  <c r="G69" i="71"/>
  <c r="H69" i="71"/>
  <c r="I69" i="71"/>
  <c r="K69" i="71"/>
  <c r="L69" i="71"/>
  <c r="M69" i="71"/>
  <c r="C70" i="71"/>
  <c r="D70" i="71"/>
  <c r="E70" i="71"/>
  <c r="G70" i="71"/>
  <c r="H70" i="71"/>
  <c r="I70" i="71"/>
  <c r="K70" i="71"/>
  <c r="L70" i="71"/>
  <c r="M70" i="71"/>
  <c r="C71" i="71"/>
  <c r="D71" i="71"/>
  <c r="E71" i="71"/>
  <c r="G71" i="71"/>
  <c r="H71" i="71"/>
  <c r="I71" i="71"/>
  <c r="K71" i="71"/>
  <c r="L71" i="71"/>
  <c r="M71" i="71"/>
  <c r="C72" i="71"/>
  <c r="D72" i="71"/>
  <c r="E72" i="71"/>
  <c r="G72" i="71"/>
  <c r="H72" i="71"/>
  <c r="I72" i="71"/>
  <c r="K72" i="71"/>
  <c r="L72" i="71"/>
  <c r="M72" i="71"/>
  <c r="C73" i="71"/>
  <c r="D73" i="71"/>
  <c r="E73" i="71"/>
  <c r="G73" i="71"/>
  <c r="H73" i="71"/>
  <c r="I73" i="71"/>
  <c r="K73" i="71"/>
  <c r="L73" i="71"/>
  <c r="M73" i="71"/>
  <c r="C74" i="71"/>
  <c r="D74" i="71"/>
  <c r="E74" i="71"/>
  <c r="G74" i="71"/>
  <c r="H74" i="71"/>
  <c r="I74" i="71"/>
  <c r="K74" i="71"/>
  <c r="L74" i="71"/>
  <c r="M74" i="71"/>
  <c r="C75" i="71"/>
  <c r="D75" i="71"/>
  <c r="E75" i="71"/>
  <c r="G75" i="71"/>
  <c r="H75" i="71"/>
  <c r="I75" i="71"/>
  <c r="K75" i="71"/>
  <c r="L75" i="71"/>
  <c r="M75" i="71"/>
  <c r="C76" i="71"/>
  <c r="D76" i="71"/>
  <c r="E76" i="71"/>
  <c r="K76" i="71"/>
  <c r="L76" i="71"/>
  <c r="M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P18" i="72"/>
  <c r="Q18" i="72" s="1"/>
  <c r="O18" i="72"/>
  <c r="O17" i="72"/>
  <c r="O16" i="72"/>
  <c r="O15" i="72"/>
  <c r="O14" i="72"/>
  <c r="O13" i="72"/>
  <c r="O12" i="72"/>
  <c r="O11" i="72"/>
  <c r="O10" i="72"/>
  <c r="O9" i="72"/>
  <c r="T15" i="71"/>
  <c r="U15" i="71"/>
  <c r="V15" i="71" s="1"/>
  <c r="T16" i="71"/>
  <c r="U16" i="71"/>
  <c r="V16" i="71" s="1"/>
  <c r="T17" i="71"/>
  <c r="U17" i="71"/>
  <c r="V17" i="71" s="1"/>
  <c r="T18" i="71"/>
  <c r="U18" i="71"/>
  <c r="V18" i="71" s="1"/>
  <c r="T19" i="71"/>
  <c r="U19" i="71"/>
  <c r="V19" i="71" s="1"/>
  <c r="T20" i="71"/>
  <c r="U20" i="71"/>
  <c r="V20" i="71" s="1"/>
  <c r="T21" i="71"/>
  <c r="U21" i="71"/>
  <c r="V21" i="71" s="1"/>
  <c r="T22" i="71"/>
  <c r="U22" i="71"/>
  <c r="V22" i="71" s="1"/>
  <c r="T23" i="71"/>
  <c r="U23" i="71"/>
  <c r="V23" i="71" s="1"/>
  <c r="T24" i="71"/>
  <c r="U24" i="71"/>
  <c r="V24" i="71" s="1"/>
  <c r="T14" i="71"/>
  <c r="U14" i="71"/>
  <c r="V14" i="71" s="1"/>
  <c r="P17" i="72"/>
  <c r="Q17" i="72" s="1"/>
  <c r="P16" i="72"/>
  <c r="Q16" i="72" s="1"/>
  <c r="P15" i="72"/>
  <c r="Q15" i="72" s="1"/>
  <c r="P14" i="72"/>
  <c r="Q14" i="72" s="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N118" i="34"/>
  <c r="O118" i="34"/>
  <c r="P118" i="34"/>
  <c r="L118" i="34"/>
  <c r="J118" i="34"/>
  <c r="N116" i="34"/>
  <c r="O116" i="34"/>
  <c r="P116" i="34"/>
  <c r="L116" i="34"/>
  <c r="J116" i="34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G65" i="21"/>
  <c r="G66" i="21"/>
  <c r="G67" i="21"/>
  <c r="F20" i="75"/>
  <c r="G20" i="75"/>
  <c r="H20" i="75"/>
  <c r="I20" i="75"/>
  <c r="J20" i="75"/>
  <c r="F21" i="75"/>
  <c r="G21" i="75"/>
  <c r="H21" i="75"/>
  <c r="I21" i="75"/>
  <c r="J21" i="75"/>
  <c r="F23" i="75"/>
  <c r="G23" i="75"/>
  <c r="H23" i="75"/>
  <c r="I23" i="75"/>
  <c r="J23" i="75"/>
  <c r="F271" i="11"/>
  <c r="H271" i="11"/>
  <c r="I271" i="11"/>
  <c r="J271" i="11"/>
  <c r="F272" i="11"/>
  <c r="H272" i="11"/>
  <c r="I272" i="11"/>
  <c r="J272" i="11"/>
  <c r="F273" i="11"/>
  <c r="H273" i="11"/>
  <c r="I273" i="11"/>
  <c r="J273" i="11"/>
  <c r="F274" i="11"/>
  <c r="H274" i="11"/>
  <c r="I274" i="11"/>
  <c r="J274" i="11"/>
  <c r="F70" i="67"/>
  <c r="G70" i="67"/>
  <c r="H70" i="67"/>
  <c r="I70" i="67"/>
  <c r="J70" i="67"/>
  <c r="F71" i="67"/>
  <c r="G71" i="67"/>
  <c r="H71" i="67"/>
  <c r="I71" i="67"/>
  <c r="J71" i="67"/>
  <c r="F72" i="67"/>
  <c r="G72" i="67"/>
  <c r="H72" i="67"/>
  <c r="I72" i="67"/>
  <c r="J72" i="67"/>
  <c r="F73" i="67"/>
  <c r="G73" i="67"/>
  <c r="H73" i="67"/>
  <c r="I73" i="67"/>
  <c r="J73" i="67"/>
  <c r="F203" i="10"/>
  <c r="F204" i="10"/>
  <c r="F205" i="10"/>
  <c r="F207" i="9"/>
  <c r="G207" i="9"/>
  <c r="H207" i="9"/>
  <c r="I207" i="9"/>
  <c r="F208" i="9"/>
  <c r="G208" i="9"/>
  <c r="H208" i="9"/>
  <c r="I208" i="9"/>
  <c r="F150" i="7"/>
  <c r="G150" i="7"/>
  <c r="I150" i="7"/>
  <c r="J150" i="7"/>
  <c r="K150" i="7"/>
  <c r="F158" i="7"/>
  <c r="G158" i="7"/>
  <c r="I158" i="7"/>
  <c r="J158" i="7"/>
  <c r="K158" i="7"/>
  <c r="F159" i="7"/>
  <c r="G159" i="7"/>
  <c r="I159" i="7"/>
  <c r="J159" i="7"/>
  <c r="K159" i="7"/>
  <c r="F309" i="5"/>
  <c r="G309" i="5"/>
  <c r="H309" i="5"/>
  <c r="F310" i="5"/>
  <c r="G310" i="5"/>
  <c r="H310" i="5"/>
  <c r="F312" i="5"/>
  <c r="G312" i="5"/>
  <c r="H312" i="5"/>
  <c r="F204" i="4"/>
  <c r="G204" i="4"/>
  <c r="H204" i="4"/>
  <c r="I204" i="4"/>
  <c r="F205" i="4"/>
  <c r="G205" i="4"/>
  <c r="H205" i="4"/>
  <c r="I205" i="4"/>
  <c r="F207" i="4"/>
  <c r="H207" i="4"/>
  <c r="I207" i="4"/>
  <c r="G58" i="43" l="1"/>
  <c r="E59" i="43"/>
  <c r="F58" i="43"/>
  <c r="M102" i="20"/>
  <c r="N101" i="20"/>
  <c r="O101" i="20" s="1"/>
  <c r="P101" i="20" s="1"/>
  <c r="M197" i="35"/>
  <c r="L197" i="35"/>
  <c r="K197" i="35"/>
  <c r="P197" i="35"/>
  <c r="O197" i="35"/>
  <c r="J166" i="64"/>
  <c r="K166" i="64" s="1"/>
  <c r="L166" i="64" s="1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E60" i="43" l="1"/>
  <c r="F59" i="43"/>
  <c r="G59" i="43"/>
  <c r="N102" i="20"/>
  <c r="O102" i="20" s="1"/>
  <c r="P102" i="20" s="1"/>
  <c r="M103" i="20"/>
  <c r="I168" i="64"/>
  <c r="J167" i="64"/>
  <c r="K167" i="64" s="1"/>
  <c r="L167" i="64" s="1"/>
  <c r="J176" i="22"/>
  <c r="K176" i="22"/>
  <c r="L176" i="22"/>
  <c r="F62" i="52"/>
  <c r="G62" i="52"/>
  <c r="J62" i="52"/>
  <c r="G59" i="52"/>
  <c r="H59" i="52"/>
  <c r="J59" i="52"/>
  <c r="F59" i="52"/>
  <c r="K40" i="24"/>
  <c r="K39" i="24"/>
  <c r="K34" i="24"/>
  <c r="K33" i="24"/>
  <c r="G60" i="43" l="1"/>
  <c r="F60" i="43"/>
  <c r="M104" i="20"/>
  <c r="N103" i="20"/>
  <c r="O103" i="20" s="1"/>
  <c r="P103" i="20" s="1"/>
  <c r="J168" i="64"/>
  <c r="K168" i="64" s="1"/>
  <c r="L168" i="64" s="1"/>
  <c r="I169" i="64"/>
  <c r="F63" i="52"/>
  <c r="G63" i="52"/>
  <c r="J63" i="52"/>
  <c r="N104" i="20" l="1"/>
  <c r="O104" i="20" s="1"/>
  <c r="P104" i="20" s="1"/>
  <c r="M105" i="20"/>
  <c r="I170" i="64"/>
  <c r="J169" i="64"/>
  <c r="K169" i="64" s="1"/>
  <c r="L169" i="64" s="1"/>
  <c r="G64" i="52"/>
  <c r="J64" i="52"/>
  <c r="F64" i="52"/>
  <c r="N23" i="74"/>
  <c r="O23" i="74"/>
  <c r="P23" i="74" s="1"/>
  <c r="E25" i="38"/>
  <c r="E23" i="38"/>
  <c r="F146" i="7"/>
  <c r="G146" i="7"/>
  <c r="I146" i="7"/>
  <c r="J146" i="7"/>
  <c r="K146" i="7"/>
  <c r="F147" i="7"/>
  <c r="G147" i="7"/>
  <c r="I147" i="7"/>
  <c r="J147" i="7"/>
  <c r="K147" i="7"/>
  <c r="F148" i="7"/>
  <c r="G148" i="7"/>
  <c r="I148" i="7"/>
  <c r="J148" i="7"/>
  <c r="K148" i="7"/>
  <c r="F149" i="7"/>
  <c r="G149" i="7"/>
  <c r="I149" i="7"/>
  <c r="J149" i="7"/>
  <c r="K149" i="7"/>
  <c r="K145" i="7"/>
  <c r="J145" i="7"/>
  <c r="I145" i="7"/>
  <c r="G145" i="7"/>
  <c r="F145" i="7"/>
  <c r="K118" i="20"/>
  <c r="K119" i="20"/>
  <c r="K121" i="20"/>
  <c r="F39" i="66"/>
  <c r="N40" i="66"/>
  <c r="N39" i="66"/>
  <c r="N37" i="66"/>
  <c r="N36" i="66"/>
  <c r="O39" i="66"/>
  <c r="M40" i="66"/>
  <c r="M39" i="66"/>
  <c r="M37" i="66"/>
  <c r="M36" i="66"/>
  <c r="M80" i="66"/>
  <c r="M79" i="66"/>
  <c r="M78" i="66"/>
  <c r="M77" i="66"/>
  <c r="M76" i="66"/>
  <c r="M75" i="66"/>
  <c r="M74" i="66"/>
  <c r="M73" i="66"/>
  <c r="M72" i="66"/>
  <c r="M71" i="66"/>
  <c r="M70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O105" i="20" s="1"/>
  <c r="P105" i="20" s="1"/>
  <c r="J170" i="64"/>
  <c r="K170" i="64" s="1"/>
  <c r="L170" i="64" s="1"/>
  <c r="I171" i="64"/>
  <c r="J182" i="22"/>
  <c r="L182" i="22"/>
  <c r="K182" i="22"/>
  <c r="F65" i="52"/>
  <c r="J65" i="52"/>
  <c r="G65" i="52"/>
  <c r="I44" i="49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1" i="20"/>
  <c r="I121" i="20"/>
  <c r="J119" i="20"/>
  <c r="I119" i="20"/>
  <c r="J118" i="20"/>
  <c r="I118" i="20"/>
  <c r="H118" i="20"/>
  <c r="M108" i="20" l="1"/>
  <c r="N106" i="20"/>
  <c r="O106" i="20" s="1"/>
  <c r="P106" i="20" s="1"/>
  <c r="I172" i="64"/>
  <c r="J171" i="64"/>
  <c r="K171" i="64" s="1"/>
  <c r="L171" i="64" s="1"/>
  <c r="G67" i="52"/>
  <c r="F67" i="52"/>
  <c r="J67" i="52"/>
  <c r="J46" i="49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F197" i="10"/>
  <c r="G197" i="10"/>
  <c r="N108" i="20" l="1"/>
  <c r="O108" i="20" s="1"/>
  <c r="P108" i="20" s="1"/>
  <c r="M109" i="20"/>
  <c r="M110" i="20" s="1"/>
  <c r="J172" i="64"/>
  <c r="K172" i="64" s="1"/>
  <c r="L172" i="64" s="1"/>
  <c r="I173" i="64"/>
  <c r="F68" i="52"/>
  <c r="J68" i="52"/>
  <c r="G68" i="52"/>
  <c r="K46" i="49"/>
  <c r="L46" i="49"/>
  <c r="J48" i="49"/>
  <c r="F26" i="50"/>
  <c r="M63" i="52"/>
  <c r="M62" i="52"/>
  <c r="M111" i="20" l="1"/>
  <c r="N110" i="20"/>
  <c r="O110" i="20" s="1"/>
  <c r="P110" i="20" s="1"/>
  <c r="N109" i="20"/>
  <c r="O109" i="20" s="1"/>
  <c r="P109" i="20" s="1"/>
  <c r="I174" i="64"/>
  <c r="J174" i="64" s="1"/>
  <c r="K174" i="64" s="1"/>
  <c r="L174" i="64" s="1"/>
  <c r="J173" i="64"/>
  <c r="K173" i="64" s="1"/>
  <c r="L173" i="64" s="1"/>
  <c r="J50" i="49"/>
  <c r="K48" i="49"/>
  <c r="L48" i="49"/>
  <c r="F196" i="10"/>
  <c r="G196" i="10"/>
  <c r="F194" i="10"/>
  <c r="G194" i="10"/>
  <c r="M112" i="20" l="1"/>
  <c r="N111" i="20"/>
  <c r="O111" i="20" s="1"/>
  <c r="P111" i="20" s="1"/>
  <c r="J52" i="49"/>
  <c r="K50" i="49"/>
  <c r="L50" i="49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96" i="34"/>
  <c r="F92" i="34"/>
  <c r="F179" i="35"/>
  <c r="F177" i="35"/>
  <c r="F101" i="65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N112" i="20" l="1"/>
  <c r="O112" i="20" s="1"/>
  <c r="P112" i="20" s="1"/>
  <c r="M113" i="20"/>
  <c r="N113" i="20" s="1"/>
  <c r="O113" i="20" s="1"/>
  <c r="P113" i="20" s="1"/>
  <c r="K52" i="49"/>
  <c r="L52" i="49"/>
  <c r="F94" i="34"/>
  <c r="F181" i="35"/>
  <c r="M59" i="52"/>
  <c r="G60" i="52"/>
  <c r="H60" i="52"/>
  <c r="J60" i="52"/>
  <c r="M61" i="52"/>
  <c r="L169" i="35"/>
  <c r="I60" i="49" l="1"/>
  <c r="H41" i="73"/>
  <c r="H42" i="73"/>
  <c r="M60" i="52"/>
  <c r="F60" i="21"/>
  <c r="G60" i="21"/>
  <c r="H60" i="21"/>
  <c r="G64" i="21"/>
  <c r="I62" i="49" l="1"/>
  <c r="H43" i="73"/>
  <c r="K60" i="67"/>
  <c r="K62" i="67"/>
  <c r="K63" i="67"/>
  <c r="K64" i="67"/>
  <c r="K65" i="67"/>
  <c r="K66" i="67"/>
  <c r="K67" i="67"/>
  <c r="K59" i="67"/>
  <c r="I64" i="49" l="1"/>
  <c r="H44" i="73"/>
  <c r="F174" i="35"/>
  <c r="F97" i="65"/>
  <c r="F95" i="65"/>
  <c r="F173" i="35"/>
  <c r="F88" i="34"/>
  <c r="F86" i="34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O22" i="74"/>
  <c r="P22" i="74" s="1"/>
  <c r="N21" i="74"/>
  <c r="O21" i="74"/>
  <c r="P21" i="74" s="1"/>
  <c r="N20" i="74"/>
  <c r="O20" i="74"/>
  <c r="P20" i="74" s="1"/>
  <c r="N19" i="74"/>
  <c r="O19" i="74"/>
  <c r="P19" i="74" s="1"/>
  <c r="J19" i="74"/>
  <c r="K19" i="74"/>
  <c r="F22" i="74"/>
  <c r="F21" i="74"/>
  <c r="F20" i="74"/>
  <c r="F19" i="74"/>
  <c r="F303" i="5"/>
  <c r="G303" i="5"/>
  <c r="H303" i="5"/>
  <c r="F304" i="5"/>
  <c r="G304" i="5"/>
  <c r="H304" i="5"/>
  <c r="F305" i="5"/>
  <c r="G305" i="5"/>
  <c r="H305" i="5"/>
  <c r="F308" i="5"/>
  <c r="G308" i="5"/>
  <c r="H308" i="5"/>
  <c r="T87" i="33"/>
  <c r="N29" i="50"/>
  <c r="N25" i="50"/>
  <c r="N23" i="50"/>
  <c r="N21" i="50"/>
  <c r="F10" i="50"/>
  <c r="I66" i="49" l="1"/>
  <c r="I68" i="49" s="1"/>
  <c r="G46" i="73"/>
  <c r="H45" i="73"/>
  <c r="N27" i="50"/>
  <c r="I70" i="49" l="1"/>
  <c r="N68" i="49"/>
  <c r="H46" i="73"/>
  <c r="G47" i="73"/>
  <c r="K32" i="24"/>
  <c r="I72" i="49" l="1"/>
  <c r="N70" i="49"/>
  <c r="H47" i="73"/>
  <c r="F17" i="75"/>
  <c r="G17" i="75"/>
  <c r="H17" i="75"/>
  <c r="I17" i="75"/>
  <c r="J17" i="75"/>
  <c r="F18" i="75"/>
  <c r="G18" i="75"/>
  <c r="H18" i="75"/>
  <c r="I18" i="75"/>
  <c r="J18" i="75"/>
  <c r="F267" i="11"/>
  <c r="H267" i="11"/>
  <c r="I267" i="11"/>
  <c r="J267" i="11"/>
  <c r="F268" i="11"/>
  <c r="H268" i="11"/>
  <c r="I268" i="11"/>
  <c r="J268" i="11"/>
  <c r="F269" i="11"/>
  <c r="H269" i="11"/>
  <c r="I269" i="11"/>
  <c r="J269" i="11"/>
  <c r="F270" i="11"/>
  <c r="H270" i="11"/>
  <c r="I270" i="11"/>
  <c r="J270" i="11"/>
  <c r="F66" i="67"/>
  <c r="G66" i="67"/>
  <c r="H66" i="67"/>
  <c r="I66" i="67"/>
  <c r="J66" i="67"/>
  <c r="F67" i="67"/>
  <c r="G67" i="67"/>
  <c r="H67" i="67"/>
  <c r="I67" i="67"/>
  <c r="J67" i="67"/>
  <c r="F68" i="67"/>
  <c r="G68" i="67"/>
  <c r="H68" i="67"/>
  <c r="I68" i="67"/>
  <c r="J68" i="67"/>
  <c r="F69" i="67"/>
  <c r="G69" i="67"/>
  <c r="H69" i="67"/>
  <c r="I69" i="67"/>
  <c r="J69" i="67"/>
  <c r="F199" i="10"/>
  <c r="G199" i="10"/>
  <c r="F200" i="10"/>
  <c r="G200" i="10"/>
  <c r="F201" i="10"/>
  <c r="F202" i="9"/>
  <c r="G202" i="9"/>
  <c r="H202" i="9"/>
  <c r="I202" i="9"/>
  <c r="F203" i="9"/>
  <c r="G203" i="9"/>
  <c r="H203" i="9"/>
  <c r="I203" i="9"/>
  <c r="F204" i="9"/>
  <c r="G204" i="9"/>
  <c r="H204" i="9"/>
  <c r="I204" i="9"/>
  <c r="F205" i="9"/>
  <c r="G205" i="9"/>
  <c r="H205" i="9"/>
  <c r="I205" i="9"/>
  <c r="F206" i="9"/>
  <c r="G206" i="9"/>
  <c r="H206" i="9"/>
  <c r="I206" i="9"/>
  <c r="F208" i="6"/>
  <c r="I208" i="6" s="1"/>
  <c r="H208" i="6"/>
  <c r="F209" i="6"/>
  <c r="I209" i="6" s="1"/>
  <c r="H209" i="6"/>
  <c r="F210" i="6"/>
  <c r="I210" i="6" s="1"/>
  <c r="H210" i="6"/>
  <c r="F203" i="4"/>
  <c r="G203" i="4"/>
  <c r="H203" i="4"/>
  <c r="I203" i="4"/>
  <c r="F199" i="4"/>
  <c r="G199" i="4"/>
  <c r="H199" i="4"/>
  <c r="I199" i="4"/>
  <c r="F200" i="4"/>
  <c r="G200" i="4"/>
  <c r="H200" i="4"/>
  <c r="I200" i="4"/>
  <c r="F201" i="4"/>
  <c r="G201" i="4"/>
  <c r="H201" i="4"/>
  <c r="I201" i="4"/>
  <c r="F202" i="4"/>
  <c r="G202" i="4"/>
  <c r="H202" i="4"/>
  <c r="I202" i="4"/>
  <c r="I74" i="49" l="1"/>
  <c r="N72" i="49"/>
  <c r="K10" i="71"/>
  <c r="K236" i="4"/>
  <c r="L236" i="4"/>
  <c r="M236" i="4"/>
  <c r="K237" i="4"/>
  <c r="L237" i="4"/>
  <c r="M237" i="4"/>
  <c r="K238" i="4"/>
  <c r="L238" i="4"/>
  <c r="K239" i="4"/>
  <c r="L239" i="4"/>
  <c r="M235" i="4"/>
  <c r="L235" i="4"/>
  <c r="K235" i="4"/>
  <c r="E167" i="65"/>
  <c r="D167" i="65"/>
  <c r="C167" i="65"/>
  <c r="E166" i="65"/>
  <c r="D166" i="65"/>
  <c r="C166" i="65"/>
  <c r="E165" i="65"/>
  <c r="D165" i="65"/>
  <c r="C165" i="65"/>
  <c r="E164" i="65"/>
  <c r="D164" i="65"/>
  <c r="C164" i="65"/>
  <c r="M163" i="65"/>
  <c r="L163" i="65"/>
  <c r="K163" i="65"/>
  <c r="E163" i="65"/>
  <c r="D163" i="65"/>
  <c r="C163" i="65"/>
  <c r="M162" i="65"/>
  <c r="L162" i="65"/>
  <c r="K162" i="65"/>
  <c r="I162" i="65"/>
  <c r="H162" i="65"/>
  <c r="G162" i="65"/>
  <c r="E162" i="65"/>
  <c r="D162" i="65"/>
  <c r="C162" i="65"/>
  <c r="M161" i="65"/>
  <c r="L161" i="65"/>
  <c r="K161" i="65"/>
  <c r="I161" i="65"/>
  <c r="H161" i="65"/>
  <c r="G161" i="65"/>
  <c r="E161" i="65"/>
  <c r="D161" i="65"/>
  <c r="C161" i="65"/>
  <c r="M160" i="65"/>
  <c r="L160" i="65"/>
  <c r="K160" i="65"/>
  <c r="I160" i="65"/>
  <c r="H160" i="65"/>
  <c r="G160" i="65"/>
  <c r="E160" i="65"/>
  <c r="D160" i="65"/>
  <c r="C160" i="65"/>
  <c r="M159" i="65"/>
  <c r="L159" i="65"/>
  <c r="K159" i="65"/>
  <c r="I159" i="65"/>
  <c r="H159" i="65"/>
  <c r="G159" i="65"/>
  <c r="E159" i="65"/>
  <c r="D159" i="65"/>
  <c r="C159" i="65"/>
  <c r="M158" i="65"/>
  <c r="L158" i="65"/>
  <c r="K158" i="65"/>
  <c r="I158" i="65"/>
  <c r="H158" i="65"/>
  <c r="G158" i="65"/>
  <c r="E158" i="65"/>
  <c r="D158" i="65"/>
  <c r="C158" i="65"/>
  <c r="M157" i="65"/>
  <c r="L157" i="65"/>
  <c r="K157" i="65"/>
  <c r="I157" i="65"/>
  <c r="H157" i="65"/>
  <c r="G157" i="65"/>
  <c r="E157" i="65"/>
  <c r="D157" i="65"/>
  <c r="C157" i="65"/>
  <c r="M156" i="65"/>
  <c r="L156" i="65"/>
  <c r="K156" i="65"/>
  <c r="I156" i="65"/>
  <c r="H156" i="65"/>
  <c r="G156" i="65"/>
  <c r="E156" i="65"/>
  <c r="D156" i="65"/>
  <c r="C156" i="65"/>
  <c r="M155" i="65"/>
  <c r="L155" i="65"/>
  <c r="K155" i="65"/>
  <c r="I155" i="65"/>
  <c r="H155" i="65"/>
  <c r="G155" i="65"/>
  <c r="E155" i="65"/>
  <c r="D155" i="65"/>
  <c r="C155" i="65"/>
  <c r="M154" i="65"/>
  <c r="L154" i="65"/>
  <c r="K154" i="65"/>
  <c r="I154" i="65"/>
  <c r="H154" i="65"/>
  <c r="G154" i="65"/>
  <c r="E154" i="65"/>
  <c r="D154" i="65"/>
  <c r="C154" i="65"/>
  <c r="M153" i="65"/>
  <c r="K153" i="65"/>
  <c r="L151" i="65"/>
  <c r="E242" i="35"/>
  <c r="D242" i="35"/>
  <c r="C242" i="35"/>
  <c r="E241" i="35"/>
  <c r="D241" i="35"/>
  <c r="C241" i="35"/>
  <c r="E240" i="35"/>
  <c r="D240" i="35"/>
  <c r="C240" i="35"/>
  <c r="E239" i="35"/>
  <c r="D239" i="35"/>
  <c r="C239" i="35"/>
  <c r="M238" i="35"/>
  <c r="L238" i="35"/>
  <c r="K238" i="35"/>
  <c r="E238" i="35"/>
  <c r="D238" i="35"/>
  <c r="C238" i="35"/>
  <c r="M237" i="35"/>
  <c r="L237" i="35"/>
  <c r="K237" i="35"/>
  <c r="I237" i="35"/>
  <c r="H237" i="35"/>
  <c r="G237" i="35"/>
  <c r="E237" i="35"/>
  <c r="D237" i="35"/>
  <c r="C237" i="35"/>
  <c r="M236" i="35"/>
  <c r="L236" i="35"/>
  <c r="K236" i="35"/>
  <c r="I236" i="35"/>
  <c r="H236" i="35"/>
  <c r="G236" i="35"/>
  <c r="E236" i="35"/>
  <c r="D236" i="35"/>
  <c r="C236" i="35"/>
  <c r="M235" i="35"/>
  <c r="L235" i="35"/>
  <c r="K235" i="35"/>
  <c r="I235" i="35"/>
  <c r="H235" i="35"/>
  <c r="G235" i="35"/>
  <c r="E235" i="35"/>
  <c r="D235" i="35"/>
  <c r="C235" i="35"/>
  <c r="M234" i="35"/>
  <c r="L234" i="35"/>
  <c r="K234" i="35"/>
  <c r="I234" i="35"/>
  <c r="H234" i="35"/>
  <c r="G234" i="35"/>
  <c r="E234" i="35"/>
  <c r="D234" i="35"/>
  <c r="C234" i="35"/>
  <c r="M233" i="35"/>
  <c r="L233" i="35"/>
  <c r="K233" i="35"/>
  <c r="I233" i="35"/>
  <c r="H233" i="35"/>
  <c r="G233" i="35"/>
  <c r="E233" i="35"/>
  <c r="D233" i="35"/>
  <c r="C233" i="35"/>
  <c r="M232" i="35"/>
  <c r="L232" i="35"/>
  <c r="K232" i="35"/>
  <c r="I232" i="35"/>
  <c r="H232" i="35"/>
  <c r="G232" i="35"/>
  <c r="E232" i="35"/>
  <c r="D232" i="35"/>
  <c r="C232" i="35"/>
  <c r="M231" i="35"/>
  <c r="L231" i="35"/>
  <c r="K231" i="35"/>
  <c r="I231" i="35"/>
  <c r="H231" i="35"/>
  <c r="G231" i="35"/>
  <c r="E231" i="35"/>
  <c r="D231" i="35"/>
  <c r="C231" i="35"/>
  <c r="M230" i="35"/>
  <c r="L230" i="35"/>
  <c r="K230" i="35"/>
  <c r="I230" i="35"/>
  <c r="H230" i="35"/>
  <c r="G230" i="35"/>
  <c r="E230" i="35"/>
  <c r="D230" i="35"/>
  <c r="C230" i="35"/>
  <c r="M229" i="35"/>
  <c r="L229" i="35"/>
  <c r="K229" i="35"/>
  <c r="I229" i="35"/>
  <c r="H229" i="35"/>
  <c r="G229" i="35"/>
  <c r="E229" i="35"/>
  <c r="D229" i="35"/>
  <c r="C229" i="35"/>
  <c r="M228" i="35"/>
  <c r="K228" i="35"/>
  <c r="L226" i="35"/>
  <c r="E156" i="34"/>
  <c r="D156" i="34"/>
  <c r="C156" i="34"/>
  <c r="E155" i="34"/>
  <c r="D155" i="34"/>
  <c r="C155" i="34"/>
  <c r="E154" i="34"/>
  <c r="D154" i="34"/>
  <c r="C154" i="34"/>
  <c r="E153" i="34"/>
  <c r="D153" i="34"/>
  <c r="C153" i="34"/>
  <c r="M152" i="34"/>
  <c r="L152" i="34"/>
  <c r="K152" i="34"/>
  <c r="E152" i="34"/>
  <c r="D152" i="34"/>
  <c r="C152" i="34"/>
  <c r="M151" i="34"/>
  <c r="L151" i="34"/>
  <c r="K151" i="34"/>
  <c r="I151" i="34"/>
  <c r="H151" i="34"/>
  <c r="G151" i="34"/>
  <c r="E151" i="34"/>
  <c r="D151" i="34"/>
  <c r="C151" i="34"/>
  <c r="M150" i="34"/>
  <c r="L150" i="34"/>
  <c r="K150" i="34"/>
  <c r="I150" i="34"/>
  <c r="H150" i="34"/>
  <c r="G150" i="34"/>
  <c r="E150" i="34"/>
  <c r="D150" i="34"/>
  <c r="C150" i="34"/>
  <c r="M149" i="34"/>
  <c r="L149" i="34"/>
  <c r="K149" i="34"/>
  <c r="I149" i="34"/>
  <c r="H149" i="34"/>
  <c r="G149" i="34"/>
  <c r="E149" i="34"/>
  <c r="D149" i="34"/>
  <c r="C149" i="34"/>
  <c r="M148" i="34"/>
  <c r="L148" i="34"/>
  <c r="K148" i="34"/>
  <c r="I148" i="34"/>
  <c r="H148" i="34"/>
  <c r="G148" i="34"/>
  <c r="E148" i="34"/>
  <c r="D148" i="34"/>
  <c r="C148" i="34"/>
  <c r="M147" i="34"/>
  <c r="L147" i="34"/>
  <c r="K147" i="34"/>
  <c r="I147" i="34"/>
  <c r="H147" i="34"/>
  <c r="G147" i="34"/>
  <c r="E147" i="34"/>
  <c r="D147" i="34"/>
  <c r="C147" i="34"/>
  <c r="M146" i="34"/>
  <c r="L146" i="34"/>
  <c r="K146" i="34"/>
  <c r="I146" i="34"/>
  <c r="H146" i="34"/>
  <c r="G146" i="34"/>
  <c r="E146" i="34"/>
  <c r="D146" i="34"/>
  <c r="C146" i="34"/>
  <c r="M145" i="34"/>
  <c r="L145" i="34"/>
  <c r="K145" i="34"/>
  <c r="I145" i="34"/>
  <c r="H145" i="34"/>
  <c r="G145" i="34"/>
  <c r="E145" i="34"/>
  <c r="D145" i="34"/>
  <c r="C145" i="34"/>
  <c r="M144" i="34"/>
  <c r="L144" i="34"/>
  <c r="K144" i="34"/>
  <c r="I144" i="34"/>
  <c r="H144" i="34"/>
  <c r="G144" i="34"/>
  <c r="E144" i="34"/>
  <c r="D144" i="34"/>
  <c r="C144" i="34"/>
  <c r="M143" i="34"/>
  <c r="L143" i="34"/>
  <c r="K143" i="34"/>
  <c r="I143" i="34"/>
  <c r="H143" i="34"/>
  <c r="G143" i="34"/>
  <c r="E143" i="34"/>
  <c r="D143" i="34"/>
  <c r="C143" i="34"/>
  <c r="M142" i="34"/>
  <c r="K142" i="34"/>
  <c r="L140" i="34"/>
  <c r="E161" i="33"/>
  <c r="D161" i="33"/>
  <c r="C161" i="33"/>
  <c r="E160" i="33"/>
  <c r="D160" i="33"/>
  <c r="C160" i="33"/>
  <c r="E159" i="33"/>
  <c r="D159" i="33"/>
  <c r="C159" i="33"/>
  <c r="E158" i="33"/>
  <c r="D158" i="33"/>
  <c r="C158" i="33"/>
  <c r="M157" i="33"/>
  <c r="L157" i="33"/>
  <c r="K157" i="33"/>
  <c r="E157" i="33"/>
  <c r="D157" i="33"/>
  <c r="C157" i="33"/>
  <c r="M156" i="33"/>
  <c r="L156" i="33"/>
  <c r="K156" i="33"/>
  <c r="I156" i="33"/>
  <c r="H156" i="33"/>
  <c r="G156" i="33"/>
  <c r="E156" i="33"/>
  <c r="D156" i="33"/>
  <c r="C156" i="33"/>
  <c r="M155" i="33"/>
  <c r="L155" i="33"/>
  <c r="K155" i="33"/>
  <c r="I155" i="33"/>
  <c r="H155" i="33"/>
  <c r="G155" i="33"/>
  <c r="E155" i="33"/>
  <c r="D155" i="33"/>
  <c r="C155" i="33"/>
  <c r="M154" i="33"/>
  <c r="L154" i="33"/>
  <c r="K154" i="33"/>
  <c r="I154" i="33"/>
  <c r="H154" i="33"/>
  <c r="G154" i="33"/>
  <c r="E154" i="33"/>
  <c r="D154" i="33"/>
  <c r="C154" i="33"/>
  <c r="M153" i="33"/>
  <c r="L153" i="33"/>
  <c r="K153" i="33"/>
  <c r="I153" i="33"/>
  <c r="H153" i="33"/>
  <c r="G153" i="33"/>
  <c r="E153" i="33"/>
  <c r="D153" i="33"/>
  <c r="C153" i="33"/>
  <c r="M152" i="33"/>
  <c r="L152" i="33"/>
  <c r="K152" i="33"/>
  <c r="I152" i="33"/>
  <c r="H152" i="33"/>
  <c r="G152" i="33"/>
  <c r="E152" i="33"/>
  <c r="D152" i="33"/>
  <c r="C152" i="33"/>
  <c r="M151" i="33"/>
  <c r="L151" i="33"/>
  <c r="K151" i="33"/>
  <c r="I151" i="33"/>
  <c r="H151" i="33"/>
  <c r="G151" i="33"/>
  <c r="E151" i="33"/>
  <c r="D151" i="33"/>
  <c r="C151" i="33"/>
  <c r="M150" i="33"/>
  <c r="L150" i="33"/>
  <c r="K150" i="33"/>
  <c r="I150" i="33"/>
  <c r="H150" i="33"/>
  <c r="G150" i="33"/>
  <c r="E150" i="33"/>
  <c r="D150" i="33"/>
  <c r="C150" i="33"/>
  <c r="M149" i="33"/>
  <c r="L149" i="33"/>
  <c r="K149" i="33"/>
  <c r="I149" i="33"/>
  <c r="H149" i="33"/>
  <c r="G149" i="33"/>
  <c r="E149" i="33"/>
  <c r="D149" i="33"/>
  <c r="C149" i="33"/>
  <c r="M148" i="33"/>
  <c r="L148" i="33"/>
  <c r="K148" i="33"/>
  <c r="I148" i="33"/>
  <c r="H148" i="33"/>
  <c r="G148" i="33"/>
  <c r="E148" i="33"/>
  <c r="D148" i="33"/>
  <c r="C148" i="33"/>
  <c r="M147" i="33"/>
  <c r="K147" i="33"/>
  <c r="L145" i="33"/>
  <c r="E65" i="76"/>
  <c r="D65" i="76"/>
  <c r="C65" i="76"/>
  <c r="E64" i="76"/>
  <c r="D64" i="76"/>
  <c r="C64" i="76"/>
  <c r="E63" i="76"/>
  <c r="D63" i="76"/>
  <c r="C63" i="76"/>
  <c r="E62" i="76"/>
  <c r="D62" i="76"/>
  <c r="C62" i="76"/>
  <c r="M61" i="76"/>
  <c r="L61" i="76"/>
  <c r="K61" i="76"/>
  <c r="E61" i="76"/>
  <c r="D61" i="76"/>
  <c r="C61" i="76"/>
  <c r="M60" i="76"/>
  <c r="L60" i="76"/>
  <c r="K60" i="76"/>
  <c r="I60" i="76"/>
  <c r="H60" i="76"/>
  <c r="G60" i="76"/>
  <c r="E60" i="76"/>
  <c r="D60" i="76"/>
  <c r="C60" i="76"/>
  <c r="M59" i="76"/>
  <c r="L59" i="76"/>
  <c r="K59" i="76"/>
  <c r="I59" i="76"/>
  <c r="H59" i="76"/>
  <c r="G59" i="76"/>
  <c r="E59" i="76"/>
  <c r="D59" i="76"/>
  <c r="C59" i="76"/>
  <c r="M58" i="76"/>
  <c r="L58" i="76"/>
  <c r="K58" i="76"/>
  <c r="I58" i="76"/>
  <c r="H58" i="76"/>
  <c r="G58" i="76"/>
  <c r="E58" i="76"/>
  <c r="D58" i="76"/>
  <c r="C58" i="76"/>
  <c r="M57" i="76"/>
  <c r="L57" i="76"/>
  <c r="K57" i="76"/>
  <c r="I57" i="76"/>
  <c r="H57" i="76"/>
  <c r="G57" i="76"/>
  <c r="E57" i="76"/>
  <c r="D57" i="76"/>
  <c r="C57" i="76"/>
  <c r="M56" i="76"/>
  <c r="L56" i="76"/>
  <c r="K56" i="76"/>
  <c r="I56" i="76"/>
  <c r="H56" i="76"/>
  <c r="G56" i="76"/>
  <c r="E56" i="76"/>
  <c r="D56" i="76"/>
  <c r="C56" i="76"/>
  <c r="M55" i="76"/>
  <c r="L55" i="76"/>
  <c r="K55" i="76"/>
  <c r="I55" i="76"/>
  <c r="H55" i="76"/>
  <c r="G55" i="76"/>
  <c r="E55" i="76"/>
  <c r="D55" i="76"/>
  <c r="C55" i="76"/>
  <c r="M54" i="76"/>
  <c r="L54" i="76"/>
  <c r="K54" i="76"/>
  <c r="I54" i="76"/>
  <c r="H54" i="76"/>
  <c r="G54" i="76"/>
  <c r="E54" i="76"/>
  <c r="D54" i="76"/>
  <c r="C54" i="76"/>
  <c r="M53" i="76"/>
  <c r="L53" i="76"/>
  <c r="K53" i="76"/>
  <c r="I53" i="76"/>
  <c r="H53" i="76"/>
  <c r="G53" i="76"/>
  <c r="E53" i="76"/>
  <c r="D53" i="76"/>
  <c r="C53" i="76"/>
  <c r="M52" i="76"/>
  <c r="L52" i="76"/>
  <c r="K52" i="76"/>
  <c r="I52" i="76"/>
  <c r="H52" i="76"/>
  <c r="G52" i="76"/>
  <c r="E52" i="76"/>
  <c r="D52" i="76"/>
  <c r="C52" i="76"/>
  <c r="M51" i="76"/>
  <c r="K51" i="76"/>
  <c r="L49" i="76"/>
  <c r="D70" i="26"/>
  <c r="C70" i="26"/>
  <c r="B70" i="26"/>
  <c r="D69" i="26"/>
  <c r="C69" i="26"/>
  <c r="B69" i="26"/>
  <c r="D68" i="26"/>
  <c r="C68" i="26"/>
  <c r="B68" i="26"/>
  <c r="D67" i="26"/>
  <c r="C67" i="26"/>
  <c r="B67" i="26"/>
  <c r="L66" i="26"/>
  <c r="K66" i="26"/>
  <c r="J66" i="26"/>
  <c r="D66" i="26"/>
  <c r="C66" i="26"/>
  <c r="B66" i="26"/>
  <c r="L65" i="26"/>
  <c r="K65" i="26"/>
  <c r="J65" i="26"/>
  <c r="H65" i="26"/>
  <c r="G65" i="26"/>
  <c r="F65" i="26"/>
  <c r="D65" i="26"/>
  <c r="C65" i="26"/>
  <c r="B65" i="26"/>
  <c r="L64" i="26"/>
  <c r="K64" i="26"/>
  <c r="J64" i="26"/>
  <c r="H64" i="26"/>
  <c r="G64" i="26"/>
  <c r="F64" i="26"/>
  <c r="D64" i="26"/>
  <c r="C64" i="26"/>
  <c r="B64" i="26"/>
  <c r="L63" i="26"/>
  <c r="K63" i="26"/>
  <c r="J63" i="26"/>
  <c r="H63" i="26"/>
  <c r="G63" i="26"/>
  <c r="F63" i="26"/>
  <c r="D63" i="26"/>
  <c r="C63" i="26"/>
  <c r="B63" i="26"/>
  <c r="L62" i="26"/>
  <c r="K62" i="26"/>
  <c r="J62" i="26"/>
  <c r="H62" i="26"/>
  <c r="G62" i="26"/>
  <c r="F62" i="26"/>
  <c r="D62" i="26"/>
  <c r="C62" i="26"/>
  <c r="B62" i="26"/>
  <c r="L61" i="26"/>
  <c r="K61" i="26"/>
  <c r="J61" i="26"/>
  <c r="H61" i="26"/>
  <c r="G61" i="26"/>
  <c r="F61" i="26"/>
  <c r="D61" i="26"/>
  <c r="C61" i="26"/>
  <c r="B61" i="26"/>
  <c r="L60" i="26"/>
  <c r="K60" i="26"/>
  <c r="J60" i="26"/>
  <c r="H60" i="26"/>
  <c r="G60" i="26"/>
  <c r="F60" i="26"/>
  <c r="D60" i="26"/>
  <c r="C60" i="26"/>
  <c r="B60" i="26"/>
  <c r="L59" i="26"/>
  <c r="K59" i="26"/>
  <c r="J59" i="26"/>
  <c r="H59" i="26"/>
  <c r="G59" i="26"/>
  <c r="F59" i="26"/>
  <c r="D59" i="26"/>
  <c r="C59" i="26"/>
  <c r="B59" i="26"/>
  <c r="L58" i="26"/>
  <c r="K58" i="26"/>
  <c r="J58" i="26"/>
  <c r="H58" i="26"/>
  <c r="G58" i="26"/>
  <c r="F58" i="26"/>
  <c r="D58" i="26"/>
  <c r="C58" i="26"/>
  <c r="B58" i="26"/>
  <c r="L57" i="26"/>
  <c r="K57" i="26"/>
  <c r="J57" i="26"/>
  <c r="H57" i="26"/>
  <c r="G57" i="26"/>
  <c r="F57" i="26"/>
  <c r="D57" i="26"/>
  <c r="C57" i="26"/>
  <c r="B57" i="26"/>
  <c r="L56" i="26"/>
  <c r="J56" i="26"/>
  <c r="K54" i="26"/>
  <c r="E59" i="74"/>
  <c r="D59" i="74"/>
  <c r="C59" i="74"/>
  <c r="E58" i="74"/>
  <c r="D58" i="74"/>
  <c r="C58" i="74"/>
  <c r="E57" i="74"/>
  <c r="D57" i="74"/>
  <c r="C57" i="74"/>
  <c r="E56" i="74"/>
  <c r="D56" i="74"/>
  <c r="C56" i="74"/>
  <c r="M55" i="74"/>
  <c r="L55" i="74"/>
  <c r="K55" i="74"/>
  <c r="E55" i="74"/>
  <c r="D55" i="74"/>
  <c r="C55" i="74"/>
  <c r="M54" i="74"/>
  <c r="L54" i="74"/>
  <c r="K54" i="74"/>
  <c r="I54" i="74"/>
  <c r="H54" i="74"/>
  <c r="G54" i="74"/>
  <c r="E54" i="74"/>
  <c r="D54" i="74"/>
  <c r="C54" i="74"/>
  <c r="M53" i="74"/>
  <c r="L53" i="74"/>
  <c r="K53" i="74"/>
  <c r="I53" i="74"/>
  <c r="H53" i="74"/>
  <c r="G53" i="74"/>
  <c r="E53" i="74"/>
  <c r="D53" i="74"/>
  <c r="C53" i="74"/>
  <c r="M52" i="74"/>
  <c r="L52" i="74"/>
  <c r="K52" i="74"/>
  <c r="I52" i="74"/>
  <c r="H52" i="74"/>
  <c r="G52" i="74"/>
  <c r="E52" i="74"/>
  <c r="D52" i="74"/>
  <c r="C52" i="74"/>
  <c r="M51" i="74"/>
  <c r="L51" i="74"/>
  <c r="K51" i="74"/>
  <c r="I51" i="74"/>
  <c r="H51" i="74"/>
  <c r="G51" i="74"/>
  <c r="E51" i="74"/>
  <c r="D51" i="74"/>
  <c r="C51" i="74"/>
  <c r="M50" i="74"/>
  <c r="L50" i="74"/>
  <c r="K50" i="74"/>
  <c r="I50" i="74"/>
  <c r="H50" i="74"/>
  <c r="G50" i="74"/>
  <c r="E50" i="74"/>
  <c r="D50" i="74"/>
  <c r="C50" i="74"/>
  <c r="M49" i="74"/>
  <c r="L49" i="74"/>
  <c r="K49" i="74"/>
  <c r="I49" i="74"/>
  <c r="H49" i="74"/>
  <c r="G49" i="74"/>
  <c r="E49" i="74"/>
  <c r="D49" i="74"/>
  <c r="C49" i="74"/>
  <c r="M48" i="74"/>
  <c r="L48" i="74"/>
  <c r="K48" i="74"/>
  <c r="I48" i="74"/>
  <c r="H48" i="74"/>
  <c r="G48" i="74"/>
  <c r="E48" i="74"/>
  <c r="D48" i="74"/>
  <c r="C48" i="74"/>
  <c r="M47" i="74"/>
  <c r="L47" i="74"/>
  <c r="K47" i="74"/>
  <c r="I47" i="74"/>
  <c r="H47" i="74"/>
  <c r="G47" i="74"/>
  <c r="E47" i="74"/>
  <c r="D47" i="74"/>
  <c r="C47" i="74"/>
  <c r="M46" i="74"/>
  <c r="L46" i="74"/>
  <c r="K46" i="74"/>
  <c r="I46" i="74"/>
  <c r="H46" i="74"/>
  <c r="G46" i="74"/>
  <c r="E46" i="74"/>
  <c r="D46" i="74"/>
  <c r="C46" i="74"/>
  <c r="M45" i="74"/>
  <c r="K45" i="74"/>
  <c r="L43" i="74"/>
  <c r="E72" i="72"/>
  <c r="D72" i="72"/>
  <c r="C72" i="72"/>
  <c r="E71" i="72"/>
  <c r="D71" i="72"/>
  <c r="C71" i="72"/>
  <c r="E70" i="72"/>
  <c r="D70" i="72"/>
  <c r="C70" i="72"/>
  <c r="E69" i="72"/>
  <c r="D69" i="72"/>
  <c r="C69" i="72"/>
  <c r="M68" i="72"/>
  <c r="L68" i="72"/>
  <c r="K68" i="72"/>
  <c r="E68" i="72"/>
  <c r="D68" i="72"/>
  <c r="C68" i="72"/>
  <c r="M67" i="72"/>
  <c r="L67" i="72"/>
  <c r="K67" i="72"/>
  <c r="I67" i="72"/>
  <c r="H67" i="72"/>
  <c r="G67" i="72"/>
  <c r="E67" i="72"/>
  <c r="D67" i="72"/>
  <c r="C67" i="72"/>
  <c r="M66" i="72"/>
  <c r="L66" i="72"/>
  <c r="K66" i="72"/>
  <c r="I66" i="72"/>
  <c r="H66" i="72"/>
  <c r="G66" i="72"/>
  <c r="E66" i="72"/>
  <c r="D66" i="72"/>
  <c r="C66" i="72"/>
  <c r="M65" i="72"/>
  <c r="L65" i="72"/>
  <c r="K65" i="72"/>
  <c r="I65" i="72"/>
  <c r="H65" i="72"/>
  <c r="G65" i="72"/>
  <c r="E65" i="72"/>
  <c r="D65" i="72"/>
  <c r="C65" i="72"/>
  <c r="M64" i="72"/>
  <c r="L64" i="72"/>
  <c r="K64" i="72"/>
  <c r="I64" i="72"/>
  <c r="H64" i="72"/>
  <c r="G64" i="72"/>
  <c r="E64" i="72"/>
  <c r="D64" i="72"/>
  <c r="C64" i="72"/>
  <c r="M63" i="72"/>
  <c r="L63" i="72"/>
  <c r="K63" i="72"/>
  <c r="I63" i="72"/>
  <c r="H63" i="72"/>
  <c r="G63" i="72"/>
  <c r="E63" i="72"/>
  <c r="D63" i="72"/>
  <c r="C63" i="72"/>
  <c r="M62" i="72"/>
  <c r="L62" i="72"/>
  <c r="K62" i="72"/>
  <c r="I62" i="72"/>
  <c r="H62" i="72"/>
  <c r="G62" i="72"/>
  <c r="E62" i="72"/>
  <c r="D62" i="72"/>
  <c r="C62" i="72"/>
  <c r="M61" i="72"/>
  <c r="L61" i="72"/>
  <c r="K61" i="72"/>
  <c r="I61" i="72"/>
  <c r="H61" i="72"/>
  <c r="G61" i="72"/>
  <c r="E61" i="72"/>
  <c r="D61" i="72"/>
  <c r="C61" i="72"/>
  <c r="M60" i="72"/>
  <c r="L60" i="72"/>
  <c r="K60" i="72"/>
  <c r="I60" i="72"/>
  <c r="H60" i="72"/>
  <c r="G60" i="72"/>
  <c r="E60" i="72"/>
  <c r="D60" i="72"/>
  <c r="C60" i="72"/>
  <c r="M59" i="72"/>
  <c r="L59" i="72"/>
  <c r="K59" i="72"/>
  <c r="I59" i="72"/>
  <c r="H59" i="72"/>
  <c r="G59" i="72"/>
  <c r="E59" i="72"/>
  <c r="D59" i="72"/>
  <c r="C59" i="72"/>
  <c r="M58" i="72"/>
  <c r="K58" i="72"/>
  <c r="L56" i="72"/>
  <c r="E77" i="24"/>
  <c r="D77" i="24"/>
  <c r="C77" i="24"/>
  <c r="E76" i="24"/>
  <c r="D76" i="24"/>
  <c r="C76" i="24"/>
  <c r="E75" i="24"/>
  <c r="D75" i="24"/>
  <c r="C75" i="24"/>
  <c r="E74" i="24"/>
  <c r="D74" i="24"/>
  <c r="C74" i="24"/>
  <c r="M73" i="24"/>
  <c r="L73" i="24"/>
  <c r="K73" i="24"/>
  <c r="E73" i="24"/>
  <c r="D73" i="24"/>
  <c r="C73" i="24"/>
  <c r="M72" i="24"/>
  <c r="L72" i="24"/>
  <c r="K72" i="24"/>
  <c r="I72" i="24"/>
  <c r="H72" i="24"/>
  <c r="G72" i="24"/>
  <c r="E72" i="24"/>
  <c r="D72" i="24"/>
  <c r="C72" i="24"/>
  <c r="M71" i="24"/>
  <c r="L71" i="24"/>
  <c r="K71" i="24"/>
  <c r="I71" i="24"/>
  <c r="H71" i="24"/>
  <c r="G71" i="24"/>
  <c r="E71" i="24"/>
  <c r="D71" i="24"/>
  <c r="C71" i="24"/>
  <c r="M70" i="24"/>
  <c r="L70" i="24"/>
  <c r="K70" i="24"/>
  <c r="I70" i="24"/>
  <c r="H70" i="24"/>
  <c r="G70" i="24"/>
  <c r="E70" i="24"/>
  <c r="D70" i="24"/>
  <c r="C70" i="24"/>
  <c r="M69" i="24"/>
  <c r="L69" i="24"/>
  <c r="K69" i="24"/>
  <c r="I69" i="24"/>
  <c r="H69" i="24"/>
  <c r="G69" i="24"/>
  <c r="E69" i="24"/>
  <c r="D69" i="24"/>
  <c r="C69" i="24"/>
  <c r="M68" i="24"/>
  <c r="L68" i="24"/>
  <c r="K68" i="24"/>
  <c r="I68" i="24"/>
  <c r="H68" i="24"/>
  <c r="G68" i="24"/>
  <c r="E68" i="24"/>
  <c r="D68" i="24"/>
  <c r="C68" i="24"/>
  <c r="M67" i="24"/>
  <c r="L67" i="24"/>
  <c r="K67" i="24"/>
  <c r="I67" i="24"/>
  <c r="H67" i="24"/>
  <c r="G67" i="24"/>
  <c r="E67" i="24"/>
  <c r="D67" i="24"/>
  <c r="C67" i="24"/>
  <c r="M66" i="24"/>
  <c r="L66" i="24"/>
  <c r="K66" i="24"/>
  <c r="I66" i="24"/>
  <c r="H66" i="24"/>
  <c r="G66" i="24"/>
  <c r="E66" i="24"/>
  <c r="D66" i="24"/>
  <c r="C66" i="24"/>
  <c r="M65" i="24"/>
  <c r="L65" i="24"/>
  <c r="K65" i="24"/>
  <c r="I65" i="24"/>
  <c r="H65" i="24"/>
  <c r="G65" i="24"/>
  <c r="E65" i="24"/>
  <c r="D65" i="24"/>
  <c r="C65" i="24"/>
  <c r="M64" i="24"/>
  <c r="L64" i="24"/>
  <c r="K64" i="24"/>
  <c r="I64" i="24"/>
  <c r="H64" i="24"/>
  <c r="G64" i="24"/>
  <c r="E64" i="24"/>
  <c r="D64" i="24"/>
  <c r="C64" i="24"/>
  <c r="M63" i="24"/>
  <c r="K63" i="24"/>
  <c r="L61" i="24"/>
  <c r="E84" i="66"/>
  <c r="D84" i="66"/>
  <c r="C84" i="66"/>
  <c r="E83" i="66"/>
  <c r="D83" i="66"/>
  <c r="C83" i="66"/>
  <c r="E82" i="66"/>
  <c r="D82" i="66"/>
  <c r="C82" i="66"/>
  <c r="E81" i="66"/>
  <c r="D81" i="66"/>
  <c r="C81" i="66"/>
  <c r="P80" i="66"/>
  <c r="O80" i="66"/>
  <c r="N80" i="66"/>
  <c r="E80" i="66"/>
  <c r="D80" i="66"/>
  <c r="C80" i="66"/>
  <c r="P79" i="66"/>
  <c r="O79" i="66"/>
  <c r="N79" i="66"/>
  <c r="I79" i="66"/>
  <c r="H79" i="66"/>
  <c r="G79" i="66"/>
  <c r="E79" i="66"/>
  <c r="D79" i="66"/>
  <c r="C79" i="66"/>
  <c r="P78" i="66"/>
  <c r="O78" i="66"/>
  <c r="N78" i="66"/>
  <c r="I78" i="66"/>
  <c r="H78" i="66"/>
  <c r="G78" i="66"/>
  <c r="E78" i="66"/>
  <c r="D78" i="66"/>
  <c r="C78" i="66"/>
  <c r="P77" i="66"/>
  <c r="O77" i="66"/>
  <c r="N77" i="66"/>
  <c r="I77" i="66"/>
  <c r="H77" i="66"/>
  <c r="G77" i="66"/>
  <c r="E77" i="66"/>
  <c r="D77" i="66"/>
  <c r="C77" i="66"/>
  <c r="P76" i="66"/>
  <c r="O76" i="66"/>
  <c r="N76" i="66"/>
  <c r="I76" i="66"/>
  <c r="H76" i="66"/>
  <c r="G76" i="66"/>
  <c r="E76" i="66"/>
  <c r="D76" i="66"/>
  <c r="C76" i="66"/>
  <c r="P75" i="66"/>
  <c r="O75" i="66"/>
  <c r="N75" i="66"/>
  <c r="I75" i="66"/>
  <c r="H75" i="66"/>
  <c r="G75" i="66"/>
  <c r="E75" i="66"/>
  <c r="D75" i="66"/>
  <c r="C75" i="66"/>
  <c r="P74" i="66"/>
  <c r="O74" i="66"/>
  <c r="N74" i="66"/>
  <c r="I74" i="66"/>
  <c r="H74" i="66"/>
  <c r="G74" i="66"/>
  <c r="E74" i="66"/>
  <c r="D74" i="66"/>
  <c r="C74" i="66"/>
  <c r="P73" i="66"/>
  <c r="O73" i="66"/>
  <c r="N73" i="66"/>
  <c r="I73" i="66"/>
  <c r="H73" i="66"/>
  <c r="G73" i="66"/>
  <c r="E73" i="66"/>
  <c r="D73" i="66"/>
  <c r="C73" i="66"/>
  <c r="P72" i="66"/>
  <c r="O72" i="66"/>
  <c r="N72" i="66"/>
  <c r="I72" i="66"/>
  <c r="H72" i="66"/>
  <c r="G72" i="66"/>
  <c r="E72" i="66"/>
  <c r="D72" i="66"/>
  <c r="C72" i="66"/>
  <c r="P71" i="66"/>
  <c r="O71" i="66"/>
  <c r="N71" i="66"/>
  <c r="I71" i="66"/>
  <c r="H71" i="66"/>
  <c r="G71" i="66"/>
  <c r="E71" i="66"/>
  <c r="D71" i="66"/>
  <c r="C71" i="66"/>
  <c r="P70" i="66"/>
  <c r="N70" i="66"/>
  <c r="O68" i="66"/>
  <c r="E181" i="31"/>
  <c r="D181" i="31"/>
  <c r="C181" i="31"/>
  <c r="E180" i="31"/>
  <c r="D180" i="31"/>
  <c r="C180" i="31"/>
  <c r="E179" i="31"/>
  <c r="D179" i="31"/>
  <c r="C179" i="31"/>
  <c r="E178" i="31"/>
  <c r="D178" i="31"/>
  <c r="C178" i="31"/>
  <c r="M177" i="31"/>
  <c r="L177" i="31"/>
  <c r="K177" i="31"/>
  <c r="E177" i="31"/>
  <c r="D177" i="31"/>
  <c r="C177" i="31"/>
  <c r="M176" i="31"/>
  <c r="L176" i="31"/>
  <c r="K176" i="31"/>
  <c r="I176" i="31"/>
  <c r="H176" i="31"/>
  <c r="G176" i="31"/>
  <c r="E176" i="31"/>
  <c r="D176" i="31"/>
  <c r="C176" i="31"/>
  <c r="M175" i="31"/>
  <c r="L175" i="31"/>
  <c r="K175" i="31"/>
  <c r="I175" i="31"/>
  <c r="H175" i="31"/>
  <c r="G175" i="31"/>
  <c r="E175" i="31"/>
  <c r="D175" i="31"/>
  <c r="C175" i="31"/>
  <c r="M174" i="31"/>
  <c r="L174" i="31"/>
  <c r="K174" i="31"/>
  <c r="I174" i="31"/>
  <c r="H174" i="31"/>
  <c r="G174" i="31"/>
  <c r="E174" i="31"/>
  <c r="D174" i="31"/>
  <c r="C174" i="31"/>
  <c r="M173" i="31"/>
  <c r="L173" i="31"/>
  <c r="K173" i="31"/>
  <c r="I173" i="31"/>
  <c r="H173" i="31"/>
  <c r="G173" i="31"/>
  <c r="E173" i="31"/>
  <c r="D173" i="31"/>
  <c r="C173" i="31"/>
  <c r="M172" i="31"/>
  <c r="L172" i="31"/>
  <c r="K172" i="31"/>
  <c r="I172" i="31"/>
  <c r="H172" i="31"/>
  <c r="G172" i="31"/>
  <c r="E172" i="31"/>
  <c r="D172" i="31"/>
  <c r="C172" i="31"/>
  <c r="M171" i="31"/>
  <c r="L171" i="31"/>
  <c r="K171" i="31"/>
  <c r="I171" i="31"/>
  <c r="H171" i="31"/>
  <c r="G171" i="31"/>
  <c r="E171" i="31"/>
  <c r="D171" i="31"/>
  <c r="C171" i="31"/>
  <c r="M170" i="31"/>
  <c r="L170" i="31"/>
  <c r="K170" i="31"/>
  <c r="I170" i="31"/>
  <c r="H170" i="31"/>
  <c r="G170" i="31"/>
  <c r="E170" i="31"/>
  <c r="D170" i="31"/>
  <c r="C170" i="31"/>
  <c r="M169" i="31"/>
  <c r="L169" i="31"/>
  <c r="K169" i="31"/>
  <c r="I169" i="31"/>
  <c r="H169" i="31"/>
  <c r="G169" i="31"/>
  <c r="E169" i="31"/>
  <c r="D169" i="31"/>
  <c r="C169" i="31"/>
  <c r="M168" i="31"/>
  <c r="L168" i="31"/>
  <c r="K168" i="31"/>
  <c r="I168" i="31"/>
  <c r="H168" i="31"/>
  <c r="G168" i="31"/>
  <c r="E168" i="31"/>
  <c r="D168" i="31"/>
  <c r="C168" i="31"/>
  <c r="M167" i="31"/>
  <c r="K167" i="31"/>
  <c r="L165" i="31"/>
  <c r="E153" i="20"/>
  <c r="D153" i="20"/>
  <c r="C153" i="20"/>
  <c r="E152" i="20"/>
  <c r="D152" i="20"/>
  <c r="C152" i="20"/>
  <c r="E151" i="20"/>
  <c r="D151" i="20"/>
  <c r="C151" i="20"/>
  <c r="E150" i="20"/>
  <c r="D150" i="20"/>
  <c r="C150" i="20"/>
  <c r="M149" i="20"/>
  <c r="L149" i="20"/>
  <c r="K149" i="20"/>
  <c r="E149" i="20"/>
  <c r="D149" i="20"/>
  <c r="C149" i="20"/>
  <c r="M148" i="20"/>
  <c r="L148" i="20"/>
  <c r="K148" i="20"/>
  <c r="J148" i="20"/>
  <c r="I148" i="20"/>
  <c r="G148" i="20"/>
  <c r="E148" i="20"/>
  <c r="D148" i="20"/>
  <c r="C148" i="20"/>
  <c r="M147" i="20"/>
  <c r="L147" i="20"/>
  <c r="K147" i="20"/>
  <c r="J147" i="20"/>
  <c r="I147" i="20"/>
  <c r="G147" i="20"/>
  <c r="E147" i="20"/>
  <c r="D147" i="20"/>
  <c r="C147" i="20"/>
  <c r="M146" i="20"/>
  <c r="L146" i="20"/>
  <c r="K146" i="20"/>
  <c r="J146" i="20"/>
  <c r="I146" i="20"/>
  <c r="G146" i="20"/>
  <c r="E146" i="20"/>
  <c r="D146" i="20"/>
  <c r="C146" i="20"/>
  <c r="M145" i="20"/>
  <c r="L145" i="20"/>
  <c r="K145" i="20"/>
  <c r="J145" i="20"/>
  <c r="I145" i="20"/>
  <c r="G145" i="20"/>
  <c r="E145" i="20"/>
  <c r="D145" i="20"/>
  <c r="C145" i="20"/>
  <c r="M144" i="20"/>
  <c r="L144" i="20"/>
  <c r="K144" i="20"/>
  <c r="J144" i="20"/>
  <c r="I144" i="20"/>
  <c r="G144" i="20"/>
  <c r="E144" i="20"/>
  <c r="D144" i="20"/>
  <c r="C144" i="20"/>
  <c r="M143" i="20"/>
  <c r="L143" i="20"/>
  <c r="K143" i="20"/>
  <c r="J143" i="20"/>
  <c r="I143" i="20"/>
  <c r="G143" i="20"/>
  <c r="E143" i="20"/>
  <c r="D143" i="20"/>
  <c r="C143" i="20"/>
  <c r="M142" i="20"/>
  <c r="L142" i="20"/>
  <c r="K142" i="20"/>
  <c r="J142" i="20"/>
  <c r="I142" i="20"/>
  <c r="G142" i="20"/>
  <c r="E142" i="20"/>
  <c r="D142" i="20"/>
  <c r="C142" i="20"/>
  <c r="M141" i="20"/>
  <c r="L141" i="20"/>
  <c r="K141" i="20"/>
  <c r="J141" i="20"/>
  <c r="I141" i="20"/>
  <c r="G141" i="20"/>
  <c r="E141" i="20"/>
  <c r="D141" i="20"/>
  <c r="C141" i="20"/>
  <c r="M140" i="20"/>
  <c r="L140" i="20"/>
  <c r="K140" i="20"/>
  <c r="J140" i="20"/>
  <c r="I140" i="20"/>
  <c r="G140" i="20"/>
  <c r="E140" i="20"/>
  <c r="D140" i="20"/>
  <c r="C140" i="20"/>
  <c r="M139" i="20"/>
  <c r="K139" i="20"/>
  <c r="L137" i="20"/>
  <c r="M119" i="27"/>
  <c r="L119" i="27"/>
  <c r="K119" i="27"/>
  <c r="M118" i="27"/>
  <c r="L118" i="27"/>
  <c r="K118" i="27"/>
  <c r="M117" i="27"/>
  <c r="L117" i="27"/>
  <c r="K117" i="27"/>
  <c r="M116" i="27"/>
  <c r="L116" i="27"/>
  <c r="K116" i="27"/>
  <c r="M115" i="27"/>
  <c r="L115" i="27"/>
  <c r="K115" i="27"/>
  <c r="M114" i="27"/>
  <c r="L114" i="27"/>
  <c r="K114" i="27"/>
  <c r="M113" i="27"/>
  <c r="L113" i="27"/>
  <c r="K113" i="27"/>
  <c r="M112" i="27"/>
  <c r="L112" i="27"/>
  <c r="K112" i="27"/>
  <c r="M111" i="27"/>
  <c r="L111" i="27"/>
  <c r="K111" i="27"/>
  <c r="M110" i="27"/>
  <c r="L110" i="27"/>
  <c r="K110" i="27"/>
  <c r="M109" i="27"/>
  <c r="K109" i="27"/>
  <c r="L107" i="27"/>
  <c r="E230" i="64"/>
  <c r="D230" i="64"/>
  <c r="C230" i="64"/>
  <c r="E229" i="64"/>
  <c r="D229" i="64"/>
  <c r="C229" i="64"/>
  <c r="E228" i="64"/>
  <c r="D228" i="64"/>
  <c r="C228" i="64"/>
  <c r="E227" i="64"/>
  <c r="D227" i="64"/>
  <c r="C227" i="64"/>
  <c r="M226" i="64"/>
  <c r="L226" i="64"/>
  <c r="K226" i="64"/>
  <c r="E226" i="64"/>
  <c r="D226" i="64"/>
  <c r="C226" i="64"/>
  <c r="M225" i="64"/>
  <c r="L225" i="64"/>
  <c r="K225" i="64"/>
  <c r="I225" i="64"/>
  <c r="H225" i="64"/>
  <c r="G225" i="64"/>
  <c r="E225" i="64"/>
  <c r="D225" i="64"/>
  <c r="C225" i="64"/>
  <c r="M224" i="64"/>
  <c r="L224" i="64"/>
  <c r="K224" i="64"/>
  <c r="I224" i="64"/>
  <c r="H224" i="64"/>
  <c r="G224" i="64"/>
  <c r="E224" i="64"/>
  <c r="D224" i="64"/>
  <c r="C224" i="64"/>
  <c r="M223" i="64"/>
  <c r="L223" i="64"/>
  <c r="K223" i="64"/>
  <c r="I223" i="64"/>
  <c r="H223" i="64"/>
  <c r="G223" i="64"/>
  <c r="E223" i="64"/>
  <c r="D223" i="64"/>
  <c r="C223" i="64"/>
  <c r="M222" i="64"/>
  <c r="L222" i="64"/>
  <c r="K222" i="64"/>
  <c r="I222" i="64"/>
  <c r="H222" i="64"/>
  <c r="G222" i="64"/>
  <c r="E222" i="64"/>
  <c r="D222" i="64"/>
  <c r="C222" i="64"/>
  <c r="M221" i="64"/>
  <c r="L221" i="64"/>
  <c r="K221" i="64"/>
  <c r="I221" i="64"/>
  <c r="H221" i="64"/>
  <c r="G221" i="64"/>
  <c r="E221" i="64"/>
  <c r="D221" i="64"/>
  <c r="C221" i="64"/>
  <c r="M220" i="64"/>
  <c r="L220" i="64"/>
  <c r="K220" i="64"/>
  <c r="I220" i="64"/>
  <c r="H220" i="64"/>
  <c r="G220" i="64"/>
  <c r="E220" i="64"/>
  <c r="D220" i="64"/>
  <c r="C220" i="64"/>
  <c r="M219" i="64"/>
  <c r="L219" i="64"/>
  <c r="K219" i="64"/>
  <c r="I219" i="64"/>
  <c r="H219" i="64"/>
  <c r="G219" i="64"/>
  <c r="E219" i="64"/>
  <c r="D219" i="64"/>
  <c r="C219" i="64"/>
  <c r="M218" i="64"/>
  <c r="L218" i="64"/>
  <c r="K218" i="64"/>
  <c r="I218" i="64"/>
  <c r="H218" i="64"/>
  <c r="G218" i="64"/>
  <c r="E218" i="64"/>
  <c r="D218" i="64"/>
  <c r="C218" i="64"/>
  <c r="M217" i="64"/>
  <c r="L217" i="64"/>
  <c r="K217" i="64"/>
  <c r="I217" i="64"/>
  <c r="H217" i="64"/>
  <c r="G217" i="64"/>
  <c r="E217" i="64"/>
  <c r="D217" i="64"/>
  <c r="C217" i="64"/>
  <c r="M216" i="64"/>
  <c r="K216" i="64"/>
  <c r="L214" i="64"/>
  <c r="E90" i="73"/>
  <c r="D90" i="73"/>
  <c r="C90" i="73"/>
  <c r="E89" i="73"/>
  <c r="D89" i="73"/>
  <c r="C89" i="73"/>
  <c r="E88" i="73"/>
  <c r="D88" i="73"/>
  <c r="C88" i="73"/>
  <c r="E87" i="73"/>
  <c r="D87" i="73"/>
  <c r="C87" i="73"/>
  <c r="M86" i="73"/>
  <c r="L86" i="73"/>
  <c r="K86" i="73"/>
  <c r="E86" i="73"/>
  <c r="D86" i="73"/>
  <c r="C86" i="73"/>
  <c r="M85" i="73"/>
  <c r="L85" i="73"/>
  <c r="K85" i="73"/>
  <c r="I85" i="73"/>
  <c r="H85" i="73"/>
  <c r="G85" i="73"/>
  <c r="E85" i="73"/>
  <c r="D85" i="73"/>
  <c r="C85" i="73"/>
  <c r="M84" i="73"/>
  <c r="L84" i="73"/>
  <c r="K84" i="73"/>
  <c r="I84" i="73"/>
  <c r="H84" i="73"/>
  <c r="G84" i="73"/>
  <c r="E84" i="73"/>
  <c r="D84" i="73"/>
  <c r="C84" i="73"/>
  <c r="M83" i="73"/>
  <c r="L83" i="73"/>
  <c r="K83" i="73"/>
  <c r="I83" i="73"/>
  <c r="H83" i="73"/>
  <c r="G83" i="73"/>
  <c r="E83" i="73"/>
  <c r="D83" i="73"/>
  <c r="C83" i="73"/>
  <c r="M82" i="73"/>
  <c r="L82" i="73"/>
  <c r="K82" i="73"/>
  <c r="I82" i="73"/>
  <c r="H82" i="73"/>
  <c r="G82" i="73"/>
  <c r="E82" i="73"/>
  <c r="D82" i="73"/>
  <c r="C82" i="73"/>
  <c r="M81" i="73"/>
  <c r="L81" i="73"/>
  <c r="K81" i="73"/>
  <c r="I81" i="73"/>
  <c r="H81" i="73"/>
  <c r="G81" i="73"/>
  <c r="E81" i="73"/>
  <c r="D81" i="73"/>
  <c r="C81" i="73"/>
  <c r="M80" i="73"/>
  <c r="L80" i="73"/>
  <c r="K80" i="73"/>
  <c r="I80" i="73"/>
  <c r="H80" i="73"/>
  <c r="G80" i="73"/>
  <c r="E80" i="73"/>
  <c r="D80" i="73"/>
  <c r="C80" i="73"/>
  <c r="M79" i="73"/>
  <c r="L79" i="73"/>
  <c r="K79" i="73"/>
  <c r="I79" i="73"/>
  <c r="H79" i="73"/>
  <c r="G79" i="73"/>
  <c r="E79" i="73"/>
  <c r="D79" i="73"/>
  <c r="C79" i="73"/>
  <c r="M78" i="73"/>
  <c r="L78" i="73"/>
  <c r="K78" i="73"/>
  <c r="I78" i="73"/>
  <c r="H78" i="73"/>
  <c r="G78" i="73"/>
  <c r="E78" i="73"/>
  <c r="D78" i="73"/>
  <c r="C78" i="73"/>
  <c r="M77" i="73"/>
  <c r="L77" i="73"/>
  <c r="K77" i="73"/>
  <c r="I77" i="73"/>
  <c r="H77" i="73"/>
  <c r="G77" i="73"/>
  <c r="E77" i="73"/>
  <c r="D77" i="73"/>
  <c r="C77" i="73"/>
  <c r="M76" i="73"/>
  <c r="K76" i="73"/>
  <c r="L74" i="73"/>
  <c r="E94" i="52"/>
  <c r="D94" i="52"/>
  <c r="C94" i="52"/>
  <c r="E93" i="52"/>
  <c r="D93" i="52"/>
  <c r="C93" i="52"/>
  <c r="E92" i="52"/>
  <c r="D92" i="52"/>
  <c r="C92" i="52"/>
  <c r="E91" i="52"/>
  <c r="D91" i="52"/>
  <c r="C91" i="52"/>
  <c r="M90" i="52"/>
  <c r="L90" i="52"/>
  <c r="K90" i="52"/>
  <c r="E90" i="52"/>
  <c r="D90" i="52"/>
  <c r="C90" i="52"/>
  <c r="M89" i="52"/>
  <c r="L89" i="52"/>
  <c r="K89" i="52"/>
  <c r="I89" i="52"/>
  <c r="H89" i="52"/>
  <c r="G89" i="52"/>
  <c r="E89" i="52"/>
  <c r="D89" i="52"/>
  <c r="C89" i="52"/>
  <c r="M88" i="52"/>
  <c r="L88" i="52"/>
  <c r="K88" i="52"/>
  <c r="I88" i="52"/>
  <c r="H88" i="52"/>
  <c r="G88" i="52"/>
  <c r="E88" i="52"/>
  <c r="D88" i="52"/>
  <c r="C88" i="52"/>
  <c r="M87" i="52"/>
  <c r="L87" i="52"/>
  <c r="K87" i="52"/>
  <c r="I87" i="52"/>
  <c r="H87" i="52"/>
  <c r="G87" i="52"/>
  <c r="E87" i="52"/>
  <c r="D87" i="52"/>
  <c r="C87" i="52"/>
  <c r="M86" i="52"/>
  <c r="L86" i="52"/>
  <c r="K86" i="52"/>
  <c r="I86" i="52"/>
  <c r="H86" i="52"/>
  <c r="G86" i="52"/>
  <c r="E86" i="52"/>
  <c r="D86" i="52"/>
  <c r="C86" i="52"/>
  <c r="M85" i="52"/>
  <c r="L85" i="52"/>
  <c r="K85" i="52"/>
  <c r="I85" i="52"/>
  <c r="H85" i="52"/>
  <c r="G85" i="52"/>
  <c r="E85" i="52"/>
  <c r="D85" i="52"/>
  <c r="C85" i="52"/>
  <c r="M84" i="52"/>
  <c r="L84" i="52"/>
  <c r="K84" i="52"/>
  <c r="I84" i="52"/>
  <c r="H84" i="52"/>
  <c r="G84" i="52"/>
  <c r="E84" i="52"/>
  <c r="D84" i="52"/>
  <c r="C84" i="52"/>
  <c r="M83" i="52"/>
  <c r="L83" i="52"/>
  <c r="K83" i="52"/>
  <c r="I83" i="52"/>
  <c r="H83" i="52"/>
  <c r="G83" i="52"/>
  <c r="E83" i="52"/>
  <c r="D83" i="52"/>
  <c r="C83" i="52"/>
  <c r="M82" i="52"/>
  <c r="L82" i="52"/>
  <c r="K82" i="52"/>
  <c r="I82" i="52"/>
  <c r="H82" i="52"/>
  <c r="G82" i="52"/>
  <c r="E82" i="52"/>
  <c r="D82" i="52"/>
  <c r="C82" i="52"/>
  <c r="M81" i="52"/>
  <c r="L81" i="52"/>
  <c r="K81" i="52"/>
  <c r="I81" i="52"/>
  <c r="H81" i="52"/>
  <c r="G81" i="52"/>
  <c r="E81" i="52"/>
  <c r="D81" i="52"/>
  <c r="C81" i="52"/>
  <c r="M80" i="52"/>
  <c r="K80" i="52"/>
  <c r="L78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E138" i="23"/>
  <c r="D138" i="23"/>
  <c r="C138" i="23"/>
  <c r="E137" i="23"/>
  <c r="D137" i="23"/>
  <c r="C137" i="23"/>
  <c r="E136" i="23"/>
  <c r="D136" i="23"/>
  <c r="C136" i="23"/>
  <c r="E135" i="23"/>
  <c r="D135" i="23"/>
  <c r="C135" i="23"/>
  <c r="M134" i="23"/>
  <c r="L134" i="23"/>
  <c r="K134" i="23"/>
  <c r="E134" i="23"/>
  <c r="D134" i="23"/>
  <c r="C134" i="23"/>
  <c r="M133" i="23"/>
  <c r="L133" i="23"/>
  <c r="K133" i="23"/>
  <c r="I133" i="23"/>
  <c r="H133" i="23"/>
  <c r="G133" i="23"/>
  <c r="E133" i="23"/>
  <c r="D133" i="23"/>
  <c r="C133" i="23"/>
  <c r="M132" i="23"/>
  <c r="L132" i="23"/>
  <c r="K132" i="23"/>
  <c r="I132" i="23"/>
  <c r="H132" i="23"/>
  <c r="G132" i="23"/>
  <c r="E132" i="23"/>
  <c r="D132" i="23"/>
  <c r="C132" i="23"/>
  <c r="M131" i="23"/>
  <c r="L131" i="23"/>
  <c r="K131" i="23"/>
  <c r="I131" i="23"/>
  <c r="H131" i="23"/>
  <c r="G131" i="23"/>
  <c r="E131" i="23"/>
  <c r="D131" i="23"/>
  <c r="C131" i="23"/>
  <c r="M130" i="23"/>
  <c r="L130" i="23"/>
  <c r="K130" i="23"/>
  <c r="I130" i="23"/>
  <c r="H130" i="23"/>
  <c r="G130" i="23"/>
  <c r="E130" i="23"/>
  <c r="D130" i="23"/>
  <c r="C130" i="23"/>
  <c r="M129" i="23"/>
  <c r="L129" i="23"/>
  <c r="K129" i="23"/>
  <c r="I129" i="23"/>
  <c r="H129" i="23"/>
  <c r="G129" i="23"/>
  <c r="E129" i="23"/>
  <c r="D129" i="23"/>
  <c r="C129" i="23"/>
  <c r="M128" i="23"/>
  <c r="L128" i="23"/>
  <c r="K128" i="23"/>
  <c r="I128" i="23"/>
  <c r="H128" i="23"/>
  <c r="G128" i="23"/>
  <c r="E128" i="23"/>
  <c r="D128" i="23"/>
  <c r="C128" i="23"/>
  <c r="M127" i="23"/>
  <c r="L127" i="23"/>
  <c r="K127" i="23"/>
  <c r="I127" i="23"/>
  <c r="H127" i="23"/>
  <c r="G127" i="23"/>
  <c r="E127" i="23"/>
  <c r="D127" i="23"/>
  <c r="C127" i="23"/>
  <c r="M126" i="23"/>
  <c r="L126" i="23"/>
  <c r="K126" i="23"/>
  <c r="I126" i="23"/>
  <c r="H126" i="23"/>
  <c r="G126" i="23"/>
  <c r="E126" i="23"/>
  <c r="D126" i="23"/>
  <c r="C126" i="23"/>
  <c r="M125" i="23"/>
  <c r="L125" i="23"/>
  <c r="K125" i="23"/>
  <c r="I125" i="23"/>
  <c r="H125" i="23"/>
  <c r="G125" i="23"/>
  <c r="E125" i="23"/>
  <c r="D125" i="23"/>
  <c r="C125" i="23"/>
  <c r="M124" i="23"/>
  <c r="K124" i="23"/>
  <c r="L122" i="23"/>
  <c r="E233" i="22"/>
  <c r="D233" i="22"/>
  <c r="C233" i="22"/>
  <c r="E232" i="22"/>
  <c r="D232" i="22"/>
  <c r="C232" i="22"/>
  <c r="E231" i="22"/>
  <c r="D231" i="22"/>
  <c r="C231" i="22"/>
  <c r="E230" i="22"/>
  <c r="D230" i="22"/>
  <c r="C230" i="22"/>
  <c r="M229" i="22"/>
  <c r="L229" i="22"/>
  <c r="K229" i="22"/>
  <c r="E229" i="22"/>
  <c r="D229" i="22"/>
  <c r="C229" i="22"/>
  <c r="M228" i="22"/>
  <c r="L228" i="22"/>
  <c r="K228" i="22"/>
  <c r="I228" i="22"/>
  <c r="H228" i="22"/>
  <c r="G228" i="22"/>
  <c r="E228" i="22"/>
  <c r="D228" i="22"/>
  <c r="C228" i="22"/>
  <c r="M227" i="22"/>
  <c r="L227" i="22"/>
  <c r="K227" i="22"/>
  <c r="I227" i="22"/>
  <c r="H227" i="22"/>
  <c r="G227" i="22"/>
  <c r="E227" i="22"/>
  <c r="D227" i="22"/>
  <c r="C227" i="22"/>
  <c r="M226" i="22"/>
  <c r="L226" i="22"/>
  <c r="K226" i="22"/>
  <c r="I226" i="22"/>
  <c r="H226" i="22"/>
  <c r="G226" i="22"/>
  <c r="E226" i="22"/>
  <c r="D226" i="22"/>
  <c r="C226" i="22"/>
  <c r="M225" i="22"/>
  <c r="L225" i="22"/>
  <c r="K225" i="22"/>
  <c r="I225" i="22"/>
  <c r="H225" i="22"/>
  <c r="G225" i="22"/>
  <c r="E225" i="22"/>
  <c r="D225" i="22"/>
  <c r="C225" i="22"/>
  <c r="M224" i="22"/>
  <c r="L224" i="22"/>
  <c r="K224" i="22"/>
  <c r="I224" i="22"/>
  <c r="H224" i="22"/>
  <c r="G224" i="22"/>
  <c r="E224" i="22"/>
  <c r="D224" i="22"/>
  <c r="C224" i="22"/>
  <c r="M223" i="22"/>
  <c r="L223" i="22"/>
  <c r="K223" i="22"/>
  <c r="I223" i="22"/>
  <c r="H223" i="22"/>
  <c r="G223" i="22"/>
  <c r="E223" i="22"/>
  <c r="D223" i="22"/>
  <c r="C223" i="22"/>
  <c r="M222" i="22"/>
  <c r="L222" i="22"/>
  <c r="K222" i="22"/>
  <c r="I222" i="22"/>
  <c r="H222" i="22"/>
  <c r="G222" i="22"/>
  <c r="E222" i="22"/>
  <c r="D222" i="22"/>
  <c r="C222" i="22"/>
  <c r="M221" i="22"/>
  <c r="L221" i="22"/>
  <c r="K221" i="22"/>
  <c r="I221" i="22"/>
  <c r="H221" i="22"/>
  <c r="G221" i="22"/>
  <c r="E221" i="22"/>
  <c r="D221" i="22"/>
  <c r="C221" i="22"/>
  <c r="M220" i="22"/>
  <c r="L220" i="22"/>
  <c r="K220" i="22"/>
  <c r="I220" i="22"/>
  <c r="H220" i="22"/>
  <c r="G220" i="22"/>
  <c r="E220" i="22"/>
  <c r="D220" i="22"/>
  <c r="C220" i="22"/>
  <c r="M219" i="22"/>
  <c r="K219" i="22"/>
  <c r="L217" i="22"/>
  <c r="E101" i="21"/>
  <c r="D101" i="21"/>
  <c r="C101" i="21"/>
  <c r="E100" i="21"/>
  <c r="D100" i="21"/>
  <c r="C100" i="21"/>
  <c r="E99" i="21"/>
  <c r="D99" i="21"/>
  <c r="C99" i="21"/>
  <c r="E98" i="21"/>
  <c r="D98" i="21"/>
  <c r="C98" i="21"/>
  <c r="M97" i="21"/>
  <c r="L97" i="21"/>
  <c r="K97" i="21"/>
  <c r="E97" i="21"/>
  <c r="D97" i="21"/>
  <c r="C97" i="21"/>
  <c r="M96" i="21"/>
  <c r="L96" i="21"/>
  <c r="K96" i="21"/>
  <c r="I96" i="21"/>
  <c r="H96" i="21"/>
  <c r="G96" i="21"/>
  <c r="E96" i="21"/>
  <c r="D96" i="21"/>
  <c r="C96" i="21"/>
  <c r="M95" i="21"/>
  <c r="L95" i="21"/>
  <c r="K95" i="21"/>
  <c r="I95" i="21"/>
  <c r="H95" i="21"/>
  <c r="G95" i="21"/>
  <c r="E95" i="21"/>
  <c r="D95" i="21"/>
  <c r="C95" i="21"/>
  <c r="M94" i="21"/>
  <c r="L94" i="21"/>
  <c r="K94" i="21"/>
  <c r="I94" i="21"/>
  <c r="H94" i="21"/>
  <c r="G94" i="21"/>
  <c r="E94" i="21"/>
  <c r="D94" i="21"/>
  <c r="C94" i="21"/>
  <c r="M93" i="21"/>
  <c r="L93" i="21"/>
  <c r="K93" i="21"/>
  <c r="I93" i="21"/>
  <c r="H93" i="21"/>
  <c r="G93" i="21"/>
  <c r="E93" i="21"/>
  <c r="D93" i="21"/>
  <c r="C93" i="21"/>
  <c r="M92" i="21"/>
  <c r="L92" i="21"/>
  <c r="K92" i="21"/>
  <c r="I92" i="21"/>
  <c r="H92" i="21"/>
  <c r="G92" i="21"/>
  <c r="E92" i="21"/>
  <c r="D92" i="21"/>
  <c r="C92" i="21"/>
  <c r="M91" i="21"/>
  <c r="L91" i="21"/>
  <c r="K91" i="21"/>
  <c r="I91" i="21"/>
  <c r="H91" i="21"/>
  <c r="G91" i="21"/>
  <c r="E91" i="21"/>
  <c r="D91" i="21"/>
  <c r="C91" i="21"/>
  <c r="M90" i="21"/>
  <c r="L90" i="21"/>
  <c r="K90" i="21"/>
  <c r="I90" i="21"/>
  <c r="H90" i="21"/>
  <c r="G90" i="21"/>
  <c r="E90" i="21"/>
  <c r="D90" i="21"/>
  <c r="C90" i="21"/>
  <c r="M89" i="21"/>
  <c r="L89" i="21"/>
  <c r="K89" i="21"/>
  <c r="I89" i="21"/>
  <c r="H89" i="21"/>
  <c r="G89" i="21"/>
  <c r="E89" i="21"/>
  <c r="D89" i="21"/>
  <c r="C89" i="21"/>
  <c r="M88" i="21"/>
  <c r="L88" i="21"/>
  <c r="K88" i="21"/>
  <c r="I88" i="21"/>
  <c r="H88" i="21"/>
  <c r="G88" i="21"/>
  <c r="E88" i="21"/>
  <c r="D88" i="21"/>
  <c r="C88" i="21"/>
  <c r="M87" i="21"/>
  <c r="K87" i="21"/>
  <c r="L85" i="21"/>
  <c r="D79" i="36"/>
  <c r="C79" i="36"/>
  <c r="B79" i="36"/>
  <c r="D78" i="36"/>
  <c r="C78" i="36"/>
  <c r="B78" i="36"/>
  <c r="D77" i="36"/>
  <c r="C77" i="36"/>
  <c r="B77" i="36"/>
  <c r="D76" i="36"/>
  <c r="C76" i="36"/>
  <c r="B76" i="36"/>
  <c r="L75" i="36"/>
  <c r="K75" i="36"/>
  <c r="J75" i="36"/>
  <c r="D75" i="36"/>
  <c r="C75" i="36"/>
  <c r="B75" i="36"/>
  <c r="L74" i="36"/>
  <c r="K74" i="36"/>
  <c r="J74" i="36"/>
  <c r="H74" i="36"/>
  <c r="G74" i="36"/>
  <c r="F74" i="36"/>
  <c r="D74" i="36"/>
  <c r="C74" i="36"/>
  <c r="B74" i="36"/>
  <c r="L73" i="36"/>
  <c r="K73" i="36"/>
  <c r="J73" i="36"/>
  <c r="H73" i="36"/>
  <c r="G73" i="36"/>
  <c r="F73" i="36"/>
  <c r="D73" i="36"/>
  <c r="C73" i="36"/>
  <c r="B73" i="36"/>
  <c r="L72" i="36"/>
  <c r="K72" i="36"/>
  <c r="J72" i="36"/>
  <c r="H72" i="36"/>
  <c r="G72" i="36"/>
  <c r="F72" i="36"/>
  <c r="D72" i="36"/>
  <c r="C72" i="36"/>
  <c r="B72" i="36"/>
  <c r="L71" i="36"/>
  <c r="K71" i="36"/>
  <c r="J71" i="36"/>
  <c r="H71" i="36"/>
  <c r="G71" i="36"/>
  <c r="F71" i="36"/>
  <c r="D71" i="36"/>
  <c r="C71" i="36"/>
  <c r="B71" i="36"/>
  <c r="L70" i="36"/>
  <c r="K70" i="36"/>
  <c r="J70" i="36"/>
  <c r="H70" i="36"/>
  <c r="G70" i="36"/>
  <c r="F70" i="36"/>
  <c r="D70" i="36"/>
  <c r="C70" i="36"/>
  <c r="B70" i="36"/>
  <c r="L69" i="36"/>
  <c r="K69" i="36"/>
  <c r="J69" i="36"/>
  <c r="H69" i="36"/>
  <c r="G69" i="36"/>
  <c r="F69" i="36"/>
  <c r="D69" i="36"/>
  <c r="C69" i="36"/>
  <c r="B69" i="36"/>
  <c r="L68" i="36"/>
  <c r="K68" i="36"/>
  <c r="J68" i="36"/>
  <c r="H68" i="36"/>
  <c r="G68" i="36"/>
  <c r="F68" i="36"/>
  <c r="D68" i="36"/>
  <c r="C68" i="36"/>
  <c r="B68" i="36"/>
  <c r="L67" i="36"/>
  <c r="K67" i="36"/>
  <c r="J67" i="36"/>
  <c r="H67" i="36"/>
  <c r="G67" i="36"/>
  <c r="F67" i="36"/>
  <c r="D67" i="36"/>
  <c r="C67" i="36"/>
  <c r="B67" i="36"/>
  <c r="L66" i="36"/>
  <c r="K66" i="36"/>
  <c r="J66" i="36"/>
  <c r="H66" i="36"/>
  <c r="G66" i="36"/>
  <c r="F66" i="36"/>
  <c r="D66" i="36"/>
  <c r="C66" i="36"/>
  <c r="B66" i="36"/>
  <c r="L65" i="36"/>
  <c r="J65" i="36"/>
  <c r="K63" i="36"/>
  <c r="E88" i="37"/>
  <c r="D88" i="37"/>
  <c r="C88" i="37"/>
  <c r="E87" i="37"/>
  <c r="D87" i="37"/>
  <c r="C87" i="37"/>
  <c r="E86" i="37"/>
  <c r="D86" i="37"/>
  <c r="C86" i="37"/>
  <c r="E85" i="37"/>
  <c r="D85" i="37"/>
  <c r="C85" i="37"/>
  <c r="M84" i="37"/>
  <c r="L84" i="37"/>
  <c r="K84" i="37"/>
  <c r="E84" i="37"/>
  <c r="D84" i="37"/>
  <c r="C84" i="37"/>
  <c r="M83" i="37"/>
  <c r="L83" i="37"/>
  <c r="K83" i="37"/>
  <c r="I83" i="37"/>
  <c r="H83" i="37"/>
  <c r="G83" i="37"/>
  <c r="E83" i="37"/>
  <c r="D83" i="37"/>
  <c r="C83" i="37"/>
  <c r="M82" i="37"/>
  <c r="L82" i="37"/>
  <c r="K82" i="37"/>
  <c r="I82" i="37"/>
  <c r="H82" i="37"/>
  <c r="G82" i="37"/>
  <c r="E82" i="37"/>
  <c r="D82" i="37"/>
  <c r="C82" i="37"/>
  <c r="M81" i="37"/>
  <c r="L81" i="37"/>
  <c r="K81" i="37"/>
  <c r="I81" i="37"/>
  <c r="H81" i="37"/>
  <c r="G81" i="37"/>
  <c r="E81" i="37"/>
  <c r="D81" i="37"/>
  <c r="C81" i="37"/>
  <c r="M80" i="37"/>
  <c r="L80" i="37"/>
  <c r="K80" i="37"/>
  <c r="I80" i="37"/>
  <c r="H80" i="37"/>
  <c r="G80" i="37"/>
  <c r="E80" i="37"/>
  <c r="D80" i="37"/>
  <c r="C80" i="37"/>
  <c r="M79" i="37"/>
  <c r="L79" i="37"/>
  <c r="K79" i="37"/>
  <c r="I79" i="37"/>
  <c r="H79" i="37"/>
  <c r="G79" i="37"/>
  <c r="E79" i="37"/>
  <c r="D79" i="37"/>
  <c r="C79" i="37"/>
  <c r="M78" i="37"/>
  <c r="L78" i="37"/>
  <c r="K78" i="37"/>
  <c r="I78" i="37"/>
  <c r="H78" i="37"/>
  <c r="G78" i="37"/>
  <c r="E78" i="37"/>
  <c r="D78" i="37"/>
  <c r="C78" i="37"/>
  <c r="M77" i="37"/>
  <c r="L77" i="37"/>
  <c r="K77" i="37"/>
  <c r="I77" i="37"/>
  <c r="H77" i="37"/>
  <c r="G77" i="37"/>
  <c r="E77" i="37"/>
  <c r="D77" i="37"/>
  <c r="C77" i="37"/>
  <c r="M76" i="37"/>
  <c r="L76" i="37"/>
  <c r="K76" i="37"/>
  <c r="I76" i="37"/>
  <c r="H76" i="37"/>
  <c r="G76" i="37"/>
  <c r="E76" i="37"/>
  <c r="D76" i="37"/>
  <c r="C76" i="37"/>
  <c r="M75" i="37"/>
  <c r="L75" i="37"/>
  <c r="K75" i="37"/>
  <c r="I75" i="37"/>
  <c r="H75" i="37"/>
  <c r="G75" i="37"/>
  <c r="E75" i="37"/>
  <c r="D75" i="37"/>
  <c r="C75" i="37"/>
  <c r="M74" i="37"/>
  <c r="K74" i="37"/>
  <c r="L72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96" i="49"/>
  <c r="D96" i="49"/>
  <c r="C96" i="49"/>
  <c r="E95" i="49"/>
  <c r="D95" i="49"/>
  <c r="C95" i="49"/>
  <c r="E94" i="49"/>
  <c r="D94" i="49"/>
  <c r="C94" i="49"/>
  <c r="E93" i="49"/>
  <c r="D93" i="49"/>
  <c r="C93" i="49"/>
  <c r="M92" i="49"/>
  <c r="L92" i="49"/>
  <c r="K92" i="49"/>
  <c r="E92" i="49"/>
  <c r="D92" i="49"/>
  <c r="C92" i="49"/>
  <c r="M91" i="49"/>
  <c r="L91" i="49"/>
  <c r="K91" i="49"/>
  <c r="I91" i="49"/>
  <c r="H91" i="49"/>
  <c r="G91" i="49"/>
  <c r="E91" i="49"/>
  <c r="D91" i="49"/>
  <c r="C91" i="49"/>
  <c r="M90" i="49"/>
  <c r="L90" i="49"/>
  <c r="K90" i="49"/>
  <c r="I90" i="49"/>
  <c r="H90" i="49"/>
  <c r="G90" i="49"/>
  <c r="E90" i="49"/>
  <c r="D90" i="49"/>
  <c r="C90" i="49"/>
  <c r="M89" i="49"/>
  <c r="L89" i="49"/>
  <c r="K89" i="49"/>
  <c r="I89" i="49"/>
  <c r="H89" i="49"/>
  <c r="G89" i="49"/>
  <c r="E89" i="49"/>
  <c r="D89" i="49"/>
  <c r="C89" i="49"/>
  <c r="M88" i="49"/>
  <c r="L88" i="49"/>
  <c r="K88" i="49"/>
  <c r="I88" i="49"/>
  <c r="H88" i="49"/>
  <c r="G88" i="49"/>
  <c r="E88" i="49"/>
  <c r="D88" i="49"/>
  <c r="C88" i="49"/>
  <c r="M87" i="49"/>
  <c r="L87" i="49"/>
  <c r="K87" i="49"/>
  <c r="I87" i="49"/>
  <c r="H87" i="49"/>
  <c r="G87" i="49"/>
  <c r="E87" i="49"/>
  <c r="D87" i="49"/>
  <c r="C87" i="49"/>
  <c r="M86" i="49"/>
  <c r="L86" i="49"/>
  <c r="K86" i="49"/>
  <c r="I86" i="49"/>
  <c r="H86" i="49"/>
  <c r="G86" i="49"/>
  <c r="E86" i="49"/>
  <c r="D86" i="49"/>
  <c r="C86" i="49"/>
  <c r="M85" i="49"/>
  <c r="L85" i="49"/>
  <c r="K85" i="49"/>
  <c r="I85" i="49"/>
  <c r="H85" i="49"/>
  <c r="G85" i="49"/>
  <c r="E85" i="49"/>
  <c r="D85" i="49"/>
  <c r="C85" i="49"/>
  <c r="M84" i="49"/>
  <c r="L84" i="49"/>
  <c r="K84" i="49"/>
  <c r="I84" i="49"/>
  <c r="H84" i="49"/>
  <c r="G84" i="49"/>
  <c r="E84" i="49"/>
  <c r="D84" i="49"/>
  <c r="C84" i="49"/>
  <c r="M83" i="49"/>
  <c r="L83" i="49"/>
  <c r="K83" i="49"/>
  <c r="I83" i="49"/>
  <c r="H83" i="49"/>
  <c r="G83" i="49"/>
  <c r="E83" i="49"/>
  <c r="D83" i="49"/>
  <c r="C83" i="49"/>
  <c r="M82" i="49"/>
  <c r="K82" i="49"/>
  <c r="L80" i="49"/>
  <c r="E79" i="43"/>
  <c r="D79" i="43"/>
  <c r="C79" i="43"/>
  <c r="E78" i="43"/>
  <c r="D78" i="43"/>
  <c r="C78" i="43"/>
  <c r="E77" i="43"/>
  <c r="D77" i="43"/>
  <c r="C77" i="43"/>
  <c r="E76" i="43"/>
  <c r="D76" i="43"/>
  <c r="C76" i="43"/>
  <c r="M75" i="43"/>
  <c r="L75" i="43"/>
  <c r="K75" i="43"/>
  <c r="E75" i="43"/>
  <c r="D75" i="43"/>
  <c r="C75" i="43"/>
  <c r="M74" i="43"/>
  <c r="L74" i="43"/>
  <c r="K74" i="43"/>
  <c r="I74" i="43"/>
  <c r="H74" i="43"/>
  <c r="G74" i="43"/>
  <c r="E74" i="43"/>
  <c r="D74" i="43"/>
  <c r="C74" i="43"/>
  <c r="M73" i="43"/>
  <c r="L73" i="43"/>
  <c r="K73" i="43"/>
  <c r="I73" i="43"/>
  <c r="H73" i="43"/>
  <c r="G73" i="43"/>
  <c r="E73" i="43"/>
  <c r="D73" i="43"/>
  <c r="C73" i="43"/>
  <c r="M72" i="43"/>
  <c r="L72" i="43"/>
  <c r="K72" i="43"/>
  <c r="I72" i="43"/>
  <c r="H72" i="43"/>
  <c r="G72" i="43"/>
  <c r="E72" i="43"/>
  <c r="D72" i="43"/>
  <c r="C72" i="43"/>
  <c r="M71" i="43"/>
  <c r="L71" i="43"/>
  <c r="K71" i="43"/>
  <c r="I71" i="43"/>
  <c r="H71" i="43"/>
  <c r="G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L66" i="43"/>
  <c r="K66" i="43"/>
  <c r="I66" i="43"/>
  <c r="H66" i="43"/>
  <c r="G66" i="43"/>
  <c r="E66" i="43"/>
  <c r="D66" i="43"/>
  <c r="C66" i="43"/>
  <c r="M65" i="43"/>
  <c r="K65" i="43"/>
  <c r="L63" i="43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E56" i="75"/>
  <c r="D56" i="75"/>
  <c r="C56" i="75"/>
  <c r="E55" i="75"/>
  <c r="D55" i="75"/>
  <c r="C55" i="75"/>
  <c r="E54" i="75"/>
  <c r="D54" i="75"/>
  <c r="C54" i="75"/>
  <c r="E53" i="75"/>
  <c r="D53" i="75"/>
  <c r="C53" i="75"/>
  <c r="M52" i="75"/>
  <c r="L52" i="75"/>
  <c r="K52" i="75"/>
  <c r="E52" i="75"/>
  <c r="D52" i="75"/>
  <c r="C52" i="75"/>
  <c r="M51" i="75"/>
  <c r="L51" i="75"/>
  <c r="K51" i="75"/>
  <c r="I51" i="75"/>
  <c r="H51" i="75"/>
  <c r="G51" i="75"/>
  <c r="E51" i="75"/>
  <c r="D51" i="75"/>
  <c r="C51" i="75"/>
  <c r="M50" i="75"/>
  <c r="L50" i="75"/>
  <c r="K50" i="75"/>
  <c r="I50" i="75"/>
  <c r="H50" i="75"/>
  <c r="G50" i="75"/>
  <c r="E50" i="75"/>
  <c r="D50" i="75"/>
  <c r="C50" i="75"/>
  <c r="M49" i="75"/>
  <c r="L49" i="75"/>
  <c r="K49" i="75"/>
  <c r="I49" i="75"/>
  <c r="H49" i="75"/>
  <c r="G49" i="75"/>
  <c r="E49" i="75"/>
  <c r="D49" i="75"/>
  <c r="C49" i="75"/>
  <c r="M48" i="75"/>
  <c r="L48" i="75"/>
  <c r="K48" i="75"/>
  <c r="I48" i="75"/>
  <c r="H48" i="75"/>
  <c r="G48" i="75"/>
  <c r="E48" i="75"/>
  <c r="D48" i="75"/>
  <c r="C48" i="75"/>
  <c r="M47" i="75"/>
  <c r="L47" i="75"/>
  <c r="K47" i="75"/>
  <c r="I47" i="75"/>
  <c r="H47" i="75"/>
  <c r="G47" i="75"/>
  <c r="E47" i="75"/>
  <c r="D47" i="75"/>
  <c r="C47" i="75"/>
  <c r="M46" i="75"/>
  <c r="L46" i="75"/>
  <c r="K46" i="75"/>
  <c r="I46" i="75"/>
  <c r="H46" i="75"/>
  <c r="G46" i="75"/>
  <c r="E46" i="75"/>
  <c r="D46" i="75"/>
  <c r="C46" i="75"/>
  <c r="M45" i="75"/>
  <c r="L45" i="75"/>
  <c r="K45" i="75"/>
  <c r="I45" i="75"/>
  <c r="H45" i="75"/>
  <c r="G45" i="75"/>
  <c r="E45" i="75"/>
  <c r="D45" i="75"/>
  <c r="C45" i="75"/>
  <c r="M44" i="75"/>
  <c r="L44" i="75"/>
  <c r="K44" i="75"/>
  <c r="I44" i="75"/>
  <c r="H44" i="75"/>
  <c r="G44" i="75"/>
  <c r="E44" i="75"/>
  <c r="D44" i="75"/>
  <c r="C44" i="75"/>
  <c r="M43" i="75"/>
  <c r="L43" i="75"/>
  <c r="K43" i="75"/>
  <c r="I43" i="75"/>
  <c r="H43" i="75"/>
  <c r="G43" i="75"/>
  <c r="E43" i="75"/>
  <c r="D43" i="75"/>
  <c r="C43" i="75"/>
  <c r="M42" i="75"/>
  <c r="K42" i="75"/>
  <c r="L40" i="75"/>
  <c r="E219" i="13"/>
  <c r="D219" i="13"/>
  <c r="C219" i="13"/>
  <c r="E218" i="13"/>
  <c r="D218" i="13"/>
  <c r="C218" i="13"/>
  <c r="E217" i="13"/>
  <c r="D217" i="13"/>
  <c r="C217" i="13"/>
  <c r="E216" i="13"/>
  <c r="D216" i="13"/>
  <c r="C216" i="13"/>
  <c r="M215" i="13"/>
  <c r="L215" i="13"/>
  <c r="K215" i="13"/>
  <c r="E215" i="13"/>
  <c r="D215" i="13"/>
  <c r="C215" i="13"/>
  <c r="M214" i="13"/>
  <c r="L214" i="13"/>
  <c r="K214" i="13"/>
  <c r="I214" i="13"/>
  <c r="H214" i="13"/>
  <c r="G214" i="13"/>
  <c r="E214" i="13"/>
  <c r="D214" i="13"/>
  <c r="C214" i="13"/>
  <c r="M213" i="13"/>
  <c r="L213" i="13"/>
  <c r="K213" i="13"/>
  <c r="I213" i="13"/>
  <c r="H213" i="13"/>
  <c r="G213" i="13"/>
  <c r="E213" i="13"/>
  <c r="D213" i="13"/>
  <c r="C213" i="13"/>
  <c r="M212" i="13"/>
  <c r="L212" i="13"/>
  <c r="K212" i="13"/>
  <c r="I212" i="13"/>
  <c r="H212" i="13"/>
  <c r="G212" i="13"/>
  <c r="E212" i="13"/>
  <c r="D212" i="13"/>
  <c r="C212" i="13"/>
  <c r="M211" i="13"/>
  <c r="L211" i="13"/>
  <c r="K211" i="13"/>
  <c r="I211" i="13"/>
  <c r="H211" i="13"/>
  <c r="G211" i="13"/>
  <c r="E211" i="13"/>
  <c r="D211" i="13"/>
  <c r="C211" i="13"/>
  <c r="M210" i="13"/>
  <c r="L210" i="13"/>
  <c r="K210" i="13"/>
  <c r="I210" i="13"/>
  <c r="H210" i="13"/>
  <c r="G210" i="13"/>
  <c r="E210" i="13"/>
  <c r="D210" i="13"/>
  <c r="C210" i="13"/>
  <c r="M209" i="13"/>
  <c r="L209" i="13"/>
  <c r="K209" i="13"/>
  <c r="I209" i="13"/>
  <c r="H209" i="13"/>
  <c r="G209" i="13"/>
  <c r="E209" i="13"/>
  <c r="D209" i="13"/>
  <c r="C209" i="13"/>
  <c r="M208" i="13"/>
  <c r="L208" i="13"/>
  <c r="K208" i="13"/>
  <c r="I208" i="13"/>
  <c r="H208" i="13"/>
  <c r="G208" i="13"/>
  <c r="E208" i="13"/>
  <c r="D208" i="13"/>
  <c r="C208" i="13"/>
  <c r="M207" i="13"/>
  <c r="L207" i="13"/>
  <c r="K207" i="13"/>
  <c r="I207" i="13"/>
  <c r="H207" i="13"/>
  <c r="G207" i="13"/>
  <c r="E207" i="13"/>
  <c r="D207" i="13"/>
  <c r="C207" i="13"/>
  <c r="M206" i="13"/>
  <c r="L206" i="13"/>
  <c r="K206" i="13"/>
  <c r="I206" i="13"/>
  <c r="H206" i="13"/>
  <c r="G206" i="13"/>
  <c r="E206" i="13"/>
  <c r="D206" i="13"/>
  <c r="C206" i="13"/>
  <c r="M205" i="13"/>
  <c r="K205" i="13"/>
  <c r="L203" i="13"/>
  <c r="E307" i="11"/>
  <c r="D307" i="11"/>
  <c r="C307" i="11"/>
  <c r="E306" i="11"/>
  <c r="D306" i="11"/>
  <c r="C306" i="11"/>
  <c r="E305" i="11"/>
  <c r="D305" i="11"/>
  <c r="C305" i="11"/>
  <c r="E304" i="11"/>
  <c r="D304" i="11"/>
  <c r="C304" i="11"/>
  <c r="M303" i="11"/>
  <c r="L303" i="11"/>
  <c r="K303" i="11"/>
  <c r="E303" i="11"/>
  <c r="D303" i="11"/>
  <c r="C303" i="11"/>
  <c r="M302" i="11"/>
  <c r="L302" i="11"/>
  <c r="K302" i="11"/>
  <c r="I302" i="11"/>
  <c r="H302" i="11"/>
  <c r="G302" i="11"/>
  <c r="E302" i="11"/>
  <c r="D302" i="11"/>
  <c r="C302" i="11"/>
  <c r="M301" i="11"/>
  <c r="L301" i="11"/>
  <c r="K301" i="11"/>
  <c r="I301" i="11"/>
  <c r="H301" i="11"/>
  <c r="G301" i="11"/>
  <c r="E301" i="11"/>
  <c r="D301" i="11"/>
  <c r="C301" i="11"/>
  <c r="M300" i="11"/>
  <c r="L300" i="11"/>
  <c r="K300" i="11"/>
  <c r="I300" i="11"/>
  <c r="H300" i="11"/>
  <c r="G300" i="11"/>
  <c r="E300" i="11"/>
  <c r="D300" i="11"/>
  <c r="C300" i="11"/>
  <c r="M299" i="11"/>
  <c r="L299" i="11"/>
  <c r="K299" i="11"/>
  <c r="I299" i="11"/>
  <c r="H299" i="11"/>
  <c r="G299" i="11"/>
  <c r="E299" i="11"/>
  <c r="D299" i="11"/>
  <c r="C299" i="11"/>
  <c r="M298" i="11"/>
  <c r="L298" i="11"/>
  <c r="K298" i="11"/>
  <c r="I298" i="11"/>
  <c r="H298" i="11"/>
  <c r="G298" i="11"/>
  <c r="E298" i="11"/>
  <c r="D298" i="11"/>
  <c r="C298" i="11"/>
  <c r="M297" i="11"/>
  <c r="L297" i="11"/>
  <c r="K297" i="11"/>
  <c r="I297" i="11"/>
  <c r="H297" i="11"/>
  <c r="G297" i="11"/>
  <c r="E297" i="11"/>
  <c r="D297" i="11"/>
  <c r="C297" i="11"/>
  <c r="M296" i="11"/>
  <c r="L296" i="11"/>
  <c r="K296" i="11"/>
  <c r="I296" i="11"/>
  <c r="H296" i="11"/>
  <c r="G296" i="11"/>
  <c r="E296" i="11"/>
  <c r="D296" i="11"/>
  <c r="C296" i="11"/>
  <c r="M295" i="11"/>
  <c r="L295" i="11"/>
  <c r="K295" i="11"/>
  <c r="I295" i="11"/>
  <c r="H295" i="11"/>
  <c r="G295" i="11"/>
  <c r="E295" i="11"/>
  <c r="D295" i="11"/>
  <c r="C295" i="11"/>
  <c r="M294" i="11"/>
  <c r="L294" i="11"/>
  <c r="K294" i="11"/>
  <c r="I294" i="11"/>
  <c r="H294" i="11"/>
  <c r="G294" i="11"/>
  <c r="E294" i="11"/>
  <c r="D294" i="11"/>
  <c r="C294" i="11"/>
  <c r="M293" i="11"/>
  <c r="K293" i="11"/>
  <c r="L291" i="11"/>
  <c r="E103" i="67"/>
  <c r="D103" i="67"/>
  <c r="C103" i="67"/>
  <c r="E102" i="67"/>
  <c r="D102" i="67"/>
  <c r="C102" i="67"/>
  <c r="E101" i="67"/>
  <c r="D101" i="67"/>
  <c r="C101" i="67"/>
  <c r="E100" i="67"/>
  <c r="D100" i="67"/>
  <c r="C100" i="67"/>
  <c r="M99" i="67"/>
  <c r="L99" i="67"/>
  <c r="K99" i="67"/>
  <c r="E99" i="67"/>
  <c r="D99" i="67"/>
  <c r="C99" i="67"/>
  <c r="M98" i="67"/>
  <c r="L98" i="67"/>
  <c r="K98" i="67"/>
  <c r="I98" i="67"/>
  <c r="H98" i="67"/>
  <c r="G98" i="67"/>
  <c r="E98" i="67"/>
  <c r="D98" i="67"/>
  <c r="C98" i="67"/>
  <c r="M97" i="67"/>
  <c r="L97" i="67"/>
  <c r="K97" i="67"/>
  <c r="I97" i="67"/>
  <c r="H97" i="67"/>
  <c r="G97" i="67"/>
  <c r="E97" i="67"/>
  <c r="D97" i="67"/>
  <c r="C97" i="67"/>
  <c r="M96" i="67"/>
  <c r="L96" i="67"/>
  <c r="K96" i="67"/>
  <c r="I96" i="67"/>
  <c r="H96" i="67"/>
  <c r="G96" i="67"/>
  <c r="E96" i="67"/>
  <c r="D96" i="67"/>
  <c r="C96" i="67"/>
  <c r="M95" i="67"/>
  <c r="L95" i="67"/>
  <c r="K95" i="67"/>
  <c r="I95" i="67"/>
  <c r="H95" i="67"/>
  <c r="G95" i="67"/>
  <c r="E95" i="67"/>
  <c r="D95" i="67"/>
  <c r="C95" i="67"/>
  <c r="M94" i="67"/>
  <c r="L94" i="67"/>
  <c r="K94" i="67"/>
  <c r="I94" i="67"/>
  <c r="H94" i="67"/>
  <c r="G94" i="67"/>
  <c r="E94" i="67"/>
  <c r="D94" i="67"/>
  <c r="C94" i="67"/>
  <c r="M93" i="67"/>
  <c r="L93" i="67"/>
  <c r="K93" i="67"/>
  <c r="I93" i="67"/>
  <c r="H93" i="67"/>
  <c r="G93" i="67"/>
  <c r="E93" i="67"/>
  <c r="D93" i="67"/>
  <c r="C93" i="67"/>
  <c r="M92" i="67"/>
  <c r="L92" i="67"/>
  <c r="K92" i="67"/>
  <c r="I92" i="67"/>
  <c r="H92" i="67"/>
  <c r="G92" i="67"/>
  <c r="E92" i="67"/>
  <c r="D92" i="67"/>
  <c r="C92" i="67"/>
  <c r="M91" i="67"/>
  <c r="L91" i="67"/>
  <c r="K91" i="67"/>
  <c r="I91" i="67"/>
  <c r="H91" i="67"/>
  <c r="G91" i="67"/>
  <c r="E91" i="67"/>
  <c r="D91" i="67"/>
  <c r="C91" i="67"/>
  <c r="M90" i="67"/>
  <c r="L90" i="67"/>
  <c r="K90" i="67"/>
  <c r="I90" i="67"/>
  <c r="H90" i="67"/>
  <c r="G90" i="67"/>
  <c r="E90" i="67"/>
  <c r="D90" i="67"/>
  <c r="C90" i="67"/>
  <c r="M89" i="67"/>
  <c r="K89" i="67"/>
  <c r="L87" i="67"/>
  <c r="E235" i="10"/>
  <c r="D235" i="10"/>
  <c r="C235" i="10"/>
  <c r="E234" i="10"/>
  <c r="D234" i="10"/>
  <c r="C234" i="10"/>
  <c r="E233" i="10"/>
  <c r="D233" i="10"/>
  <c r="C233" i="10"/>
  <c r="E232" i="10"/>
  <c r="D232" i="10"/>
  <c r="C232" i="10"/>
  <c r="M231" i="10"/>
  <c r="L231" i="10"/>
  <c r="K231" i="10"/>
  <c r="E231" i="10"/>
  <c r="D231" i="10"/>
  <c r="C231" i="10"/>
  <c r="M230" i="10"/>
  <c r="L230" i="10"/>
  <c r="K230" i="10"/>
  <c r="I230" i="10"/>
  <c r="H230" i="10"/>
  <c r="G230" i="10"/>
  <c r="E230" i="10"/>
  <c r="D230" i="10"/>
  <c r="C230" i="10"/>
  <c r="M229" i="10"/>
  <c r="L229" i="10"/>
  <c r="K229" i="10"/>
  <c r="I229" i="10"/>
  <c r="H229" i="10"/>
  <c r="G229" i="10"/>
  <c r="E229" i="10"/>
  <c r="D229" i="10"/>
  <c r="C229" i="10"/>
  <c r="M228" i="10"/>
  <c r="L228" i="10"/>
  <c r="K228" i="10"/>
  <c r="I228" i="10"/>
  <c r="H228" i="10"/>
  <c r="G228" i="10"/>
  <c r="E228" i="10"/>
  <c r="D228" i="10"/>
  <c r="C228" i="10"/>
  <c r="M227" i="10"/>
  <c r="L227" i="10"/>
  <c r="K227" i="10"/>
  <c r="I227" i="10"/>
  <c r="H227" i="10"/>
  <c r="G227" i="10"/>
  <c r="E227" i="10"/>
  <c r="D227" i="10"/>
  <c r="C227" i="10"/>
  <c r="M226" i="10"/>
  <c r="L226" i="10"/>
  <c r="K226" i="10"/>
  <c r="I226" i="10"/>
  <c r="H226" i="10"/>
  <c r="G226" i="10"/>
  <c r="E226" i="10"/>
  <c r="D226" i="10"/>
  <c r="C226" i="10"/>
  <c r="M225" i="10"/>
  <c r="L225" i="10"/>
  <c r="K225" i="10"/>
  <c r="I225" i="10"/>
  <c r="H225" i="10"/>
  <c r="G225" i="10"/>
  <c r="E225" i="10"/>
  <c r="D225" i="10"/>
  <c r="C225" i="10"/>
  <c r="M224" i="10"/>
  <c r="L224" i="10"/>
  <c r="K224" i="10"/>
  <c r="I224" i="10"/>
  <c r="H224" i="10"/>
  <c r="G224" i="10"/>
  <c r="E224" i="10"/>
  <c r="D224" i="10"/>
  <c r="C224" i="10"/>
  <c r="M223" i="10"/>
  <c r="L223" i="10"/>
  <c r="K223" i="10"/>
  <c r="I223" i="10"/>
  <c r="H223" i="10"/>
  <c r="G223" i="10"/>
  <c r="E223" i="10"/>
  <c r="D223" i="10"/>
  <c r="C223" i="10"/>
  <c r="M222" i="10"/>
  <c r="L222" i="10"/>
  <c r="K222" i="10"/>
  <c r="I222" i="10"/>
  <c r="H222" i="10"/>
  <c r="G222" i="10"/>
  <c r="E222" i="10"/>
  <c r="D222" i="10"/>
  <c r="C222" i="10"/>
  <c r="M221" i="10"/>
  <c r="K221" i="10"/>
  <c r="L219" i="10"/>
  <c r="E243" i="9"/>
  <c r="D243" i="9"/>
  <c r="C243" i="9"/>
  <c r="E242" i="9"/>
  <c r="D242" i="9"/>
  <c r="C242" i="9"/>
  <c r="E241" i="9"/>
  <c r="D241" i="9"/>
  <c r="C241" i="9"/>
  <c r="E240" i="9"/>
  <c r="D240" i="9"/>
  <c r="C240" i="9"/>
  <c r="M239" i="9"/>
  <c r="L239" i="9"/>
  <c r="K239" i="9"/>
  <c r="E239" i="9"/>
  <c r="D239" i="9"/>
  <c r="C239" i="9"/>
  <c r="M238" i="9"/>
  <c r="L238" i="9"/>
  <c r="K238" i="9"/>
  <c r="I238" i="9"/>
  <c r="H238" i="9"/>
  <c r="G238" i="9"/>
  <c r="E238" i="9"/>
  <c r="D238" i="9"/>
  <c r="C238" i="9"/>
  <c r="M237" i="9"/>
  <c r="L237" i="9"/>
  <c r="K237" i="9"/>
  <c r="I237" i="9"/>
  <c r="H237" i="9"/>
  <c r="G237" i="9"/>
  <c r="E237" i="9"/>
  <c r="D237" i="9"/>
  <c r="C237" i="9"/>
  <c r="M236" i="9"/>
  <c r="L236" i="9"/>
  <c r="K236" i="9"/>
  <c r="I236" i="9"/>
  <c r="H236" i="9"/>
  <c r="G236" i="9"/>
  <c r="E236" i="9"/>
  <c r="D236" i="9"/>
  <c r="C236" i="9"/>
  <c r="M235" i="9"/>
  <c r="L235" i="9"/>
  <c r="K235" i="9"/>
  <c r="I235" i="9"/>
  <c r="H235" i="9"/>
  <c r="G235" i="9"/>
  <c r="E235" i="9"/>
  <c r="D235" i="9"/>
  <c r="C235" i="9"/>
  <c r="M234" i="9"/>
  <c r="L234" i="9"/>
  <c r="K234" i="9"/>
  <c r="I234" i="9"/>
  <c r="H234" i="9"/>
  <c r="G234" i="9"/>
  <c r="E234" i="9"/>
  <c r="D234" i="9"/>
  <c r="C234" i="9"/>
  <c r="M233" i="9"/>
  <c r="L233" i="9"/>
  <c r="K233" i="9"/>
  <c r="I233" i="9"/>
  <c r="H233" i="9"/>
  <c r="G233" i="9"/>
  <c r="E233" i="9"/>
  <c r="D233" i="9"/>
  <c r="C233" i="9"/>
  <c r="M232" i="9"/>
  <c r="L232" i="9"/>
  <c r="K232" i="9"/>
  <c r="I232" i="9"/>
  <c r="H232" i="9"/>
  <c r="G232" i="9"/>
  <c r="E232" i="9"/>
  <c r="D232" i="9"/>
  <c r="C232" i="9"/>
  <c r="M231" i="9"/>
  <c r="L231" i="9"/>
  <c r="K231" i="9"/>
  <c r="I231" i="9"/>
  <c r="H231" i="9"/>
  <c r="G231" i="9"/>
  <c r="E231" i="9"/>
  <c r="D231" i="9"/>
  <c r="C231" i="9"/>
  <c r="M230" i="9"/>
  <c r="L230" i="9"/>
  <c r="K230" i="9"/>
  <c r="I230" i="9"/>
  <c r="H230" i="9"/>
  <c r="G230" i="9"/>
  <c r="E230" i="9"/>
  <c r="D230" i="9"/>
  <c r="C230" i="9"/>
  <c r="M229" i="9"/>
  <c r="K229" i="9"/>
  <c r="L227" i="9"/>
  <c r="E192" i="7"/>
  <c r="D192" i="7"/>
  <c r="C192" i="7"/>
  <c r="E191" i="7"/>
  <c r="D191" i="7"/>
  <c r="C191" i="7"/>
  <c r="E190" i="7"/>
  <c r="D190" i="7"/>
  <c r="C190" i="7"/>
  <c r="E189" i="7"/>
  <c r="D189" i="7"/>
  <c r="C189" i="7"/>
  <c r="M188" i="7"/>
  <c r="L188" i="7"/>
  <c r="K188" i="7"/>
  <c r="E188" i="7"/>
  <c r="D188" i="7"/>
  <c r="C188" i="7"/>
  <c r="M187" i="7"/>
  <c r="L187" i="7"/>
  <c r="K187" i="7"/>
  <c r="I187" i="7"/>
  <c r="H187" i="7"/>
  <c r="G187" i="7"/>
  <c r="E187" i="7"/>
  <c r="D187" i="7"/>
  <c r="C187" i="7"/>
  <c r="M186" i="7"/>
  <c r="L186" i="7"/>
  <c r="K186" i="7"/>
  <c r="I186" i="7"/>
  <c r="H186" i="7"/>
  <c r="G186" i="7"/>
  <c r="E186" i="7"/>
  <c r="D186" i="7"/>
  <c r="C186" i="7"/>
  <c r="M185" i="7"/>
  <c r="L185" i="7"/>
  <c r="K185" i="7"/>
  <c r="I185" i="7"/>
  <c r="H185" i="7"/>
  <c r="G185" i="7"/>
  <c r="E185" i="7"/>
  <c r="D185" i="7"/>
  <c r="C185" i="7"/>
  <c r="M184" i="7"/>
  <c r="L184" i="7"/>
  <c r="K184" i="7"/>
  <c r="I184" i="7"/>
  <c r="H184" i="7"/>
  <c r="G184" i="7"/>
  <c r="E184" i="7"/>
  <c r="D184" i="7"/>
  <c r="C184" i="7"/>
  <c r="M183" i="7"/>
  <c r="L183" i="7"/>
  <c r="K183" i="7"/>
  <c r="I183" i="7"/>
  <c r="H183" i="7"/>
  <c r="G183" i="7"/>
  <c r="E183" i="7"/>
  <c r="D183" i="7"/>
  <c r="C183" i="7"/>
  <c r="M182" i="7"/>
  <c r="L182" i="7"/>
  <c r="K182" i="7"/>
  <c r="I182" i="7"/>
  <c r="H182" i="7"/>
  <c r="G182" i="7"/>
  <c r="E182" i="7"/>
  <c r="D182" i="7"/>
  <c r="C182" i="7"/>
  <c r="M181" i="7"/>
  <c r="L181" i="7"/>
  <c r="K181" i="7"/>
  <c r="I181" i="7"/>
  <c r="H181" i="7"/>
  <c r="G181" i="7"/>
  <c r="E181" i="7"/>
  <c r="D181" i="7"/>
  <c r="C181" i="7"/>
  <c r="M180" i="7"/>
  <c r="L180" i="7"/>
  <c r="K180" i="7"/>
  <c r="I180" i="7"/>
  <c r="H180" i="7"/>
  <c r="G180" i="7"/>
  <c r="E180" i="7"/>
  <c r="D180" i="7"/>
  <c r="C180" i="7"/>
  <c r="M179" i="7"/>
  <c r="L179" i="7"/>
  <c r="K179" i="7"/>
  <c r="I179" i="7"/>
  <c r="H179" i="7"/>
  <c r="G179" i="7"/>
  <c r="E179" i="7"/>
  <c r="D179" i="7"/>
  <c r="C179" i="7"/>
  <c r="M178" i="7"/>
  <c r="K178" i="7"/>
  <c r="L176" i="7"/>
  <c r="E246" i="6"/>
  <c r="D246" i="6"/>
  <c r="C246" i="6"/>
  <c r="E245" i="6"/>
  <c r="D245" i="6"/>
  <c r="C245" i="6"/>
  <c r="E244" i="6"/>
  <c r="D244" i="6"/>
  <c r="C244" i="6"/>
  <c r="E243" i="6"/>
  <c r="D243" i="6"/>
  <c r="C243" i="6"/>
  <c r="M242" i="6"/>
  <c r="L242" i="6"/>
  <c r="K242" i="6"/>
  <c r="E242" i="6"/>
  <c r="D242" i="6"/>
  <c r="C242" i="6"/>
  <c r="M241" i="6"/>
  <c r="L241" i="6"/>
  <c r="K241" i="6"/>
  <c r="I241" i="6"/>
  <c r="H241" i="6"/>
  <c r="G241" i="6"/>
  <c r="E241" i="6"/>
  <c r="D241" i="6"/>
  <c r="C241" i="6"/>
  <c r="M240" i="6"/>
  <c r="L240" i="6"/>
  <c r="K240" i="6"/>
  <c r="I240" i="6"/>
  <c r="H240" i="6"/>
  <c r="G240" i="6"/>
  <c r="E240" i="6"/>
  <c r="D240" i="6"/>
  <c r="C240" i="6"/>
  <c r="M239" i="6"/>
  <c r="L239" i="6"/>
  <c r="K239" i="6"/>
  <c r="I239" i="6"/>
  <c r="H239" i="6"/>
  <c r="G239" i="6"/>
  <c r="E239" i="6"/>
  <c r="D239" i="6"/>
  <c r="C239" i="6"/>
  <c r="M238" i="6"/>
  <c r="L238" i="6"/>
  <c r="K238" i="6"/>
  <c r="I238" i="6"/>
  <c r="H238" i="6"/>
  <c r="G238" i="6"/>
  <c r="E238" i="6"/>
  <c r="D238" i="6"/>
  <c r="C238" i="6"/>
  <c r="M237" i="6"/>
  <c r="L237" i="6"/>
  <c r="K237" i="6"/>
  <c r="I237" i="6"/>
  <c r="H237" i="6"/>
  <c r="G237" i="6"/>
  <c r="E237" i="6"/>
  <c r="D237" i="6"/>
  <c r="C237" i="6"/>
  <c r="M236" i="6"/>
  <c r="L236" i="6"/>
  <c r="K236" i="6"/>
  <c r="I236" i="6"/>
  <c r="H236" i="6"/>
  <c r="G236" i="6"/>
  <c r="E236" i="6"/>
  <c r="D236" i="6"/>
  <c r="C236" i="6"/>
  <c r="M235" i="6"/>
  <c r="L235" i="6"/>
  <c r="K235" i="6"/>
  <c r="I235" i="6"/>
  <c r="H235" i="6"/>
  <c r="G235" i="6"/>
  <c r="E235" i="6"/>
  <c r="D235" i="6"/>
  <c r="C235" i="6"/>
  <c r="M234" i="6"/>
  <c r="L234" i="6"/>
  <c r="K234" i="6"/>
  <c r="I234" i="6"/>
  <c r="H234" i="6"/>
  <c r="G234" i="6"/>
  <c r="E234" i="6"/>
  <c r="D234" i="6"/>
  <c r="C234" i="6"/>
  <c r="M233" i="6"/>
  <c r="L233" i="6"/>
  <c r="K233" i="6"/>
  <c r="I233" i="6"/>
  <c r="H233" i="6"/>
  <c r="G233" i="6"/>
  <c r="E233" i="6"/>
  <c r="D233" i="6"/>
  <c r="C233" i="6"/>
  <c r="M232" i="6"/>
  <c r="K232" i="6"/>
  <c r="L230" i="6"/>
  <c r="E347" i="5"/>
  <c r="D347" i="5"/>
  <c r="C347" i="5"/>
  <c r="E346" i="5"/>
  <c r="D346" i="5"/>
  <c r="C346" i="5"/>
  <c r="E345" i="5"/>
  <c r="D345" i="5"/>
  <c r="C345" i="5"/>
  <c r="E344" i="5"/>
  <c r="D344" i="5"/>
  <c r="C344" i="5"/>
  <c r="M343" i="5"/>
  <c r="L343" i="5"/>
  <c r="K343" i="5"/>
  <c r="E343" i="5"/>
  <c r="D343" i="5"/>
  <c r="C343" i="5"/>
  <c r="M342" i="5"/>
  <c r="L342" i="5"/>
  <c r="K342" i="5"/>
  <c r="I342" i="5"/>
  <c r="H342" i="5"/>
  <c r="G342" i="5"/>
  <c r="E342" i="5"/>
  <c r="D342" i="5"/>
  <c r="C342" i="5"/>
  <c r="M341" i="5"/>
  <c r="L341" i="5"/>
  <c r="K341" i="5"/>
  <c r="I341" i="5"/>
  <c r="H341" i="5"/>
  <c r="G341" i="5"/>
  <c r="E341" i="5"/>
  <c r="D341" i="5"/>
  <c r="C341" i="5"/>
  <c r="M340" i="5"/>
  <c r="L340" i="5"/>
  <c r="K340" i="5"/>
  <c r="I340" i="5"/>
  <c r="H340" i="5"/>
  <c r="G340" i="5"/>
  <c r="E340" i="5"/>
  <c r="D340" i="5"/>
  <c r="C340" i="5"/>
  <c r="M339" i="5"/>
  <c r="L339" i="5"/>
  <c r="K339" i="5"/>
  <c r="I339" i="5"/>
  <c r="H339" i="5"/>
  <c r="G339" i="5"/>
  <c r="E339" i="5"/>
  <c r="D339" i="5"/>
  <c r="C339" i="5"/>
  <c r="M338" i="5"/>
  <c r="L338" i="5"/>
  <c r="K338" i="5"/>
  <c r="I338" i="5"/>
  <c r="H338" i="5"/>
  <c r="G338" i="5"/>
  <c r="E338" i="5"/>
  <c r="D338" i="5"/>
  <c r="C338" i="5"/>
  <c r="M337" i="5"/>
  <c r="L337" i="5"/>
  <c r="K337" i="5"/>
  <c r="I337" i="5"/>
  <c r="H337" i="5"/>
  <c r="G337" i="5"/>
  <c r="E337" i="5"/>
  <c r="D337" i="5"/>
  <c r="C337" i="5"/>
  <c r="M336" i="5"/>
  <c r="L336" i="5"/>
  <c r="K336" i="5"/>
  <c r="I336" i="5"/>
  <c r="H336" i="5"/>
  <c r="G336" i="5"/>
  <c r="E336" i="5"/>
  <c r="D336" i="5"/>
  <c r="C336" i="5"/>
  <c r="M335" i="5"/>
  <c r="L335" i="5"/>
  <c r="K335" i="5"/>
  <c r="I335" i="5"/>
  <c r="H335" i="5"/>
  <c r="G335" i="5"/>
  <c r="E335" i="5"/>
  <c r="D335" i="5"/>
  <c r="C335" i="5"/>
  <c r="M334" i="5"/>
  <c r="L334" i="5"/>
  <c r="K334" i="5"/>
  <c r="I334" i="5"/>
  <c r="H334" i="5"/>
  <c r="G334" i="5"/>
  <c r="E334" i="5"/>
  <c r="D334" i="5"/>
  <c r="C334" i="5"/>
  <c r="M333" i="5"/>
  <c r="K333" i="5"/>
  <c r="L331" i="5"/>
  <c r="E239" i="4"/>
  <c r="E238" i="4"/>
  <c r="E237" i="4"/>
  <c r="E236" i="4"/>
  <c r="E235" i="4"/>
  <c r="M234" i="4"/>
  <c r="I234" i="4"/>
  <c r="E234" i="4"/>
  <c r="M233" i="4"/>
  <c r="I233" i="4"/>
  <c r="E233" i="4"/>
  <c r="M232" i="4"/>
  <c r="I232" i="4"/>
  <c r="E232" i="4"/>
  <c r="M231" i="4"/>
  <c r="I231" i="4"/>
  <c r="E231" i="4"/>
  <c r="M230" i="4"/>
  <c r="I230" i="4"/>
  <c r="E230" i="4"/>
  <c r="M229" i="4"/>
  <c r="I229" i="4"/>
  <c r="E229" i="4"/>
  <c r="M228" i="4"/>
  <c r="I228" i="4"/>
  <c r="E228" i="4"/>
  <c r="M227" i="4"/>
  <c r="I227" i="4"/>
  <c r="E227" i="4"/>
  <c r="M226" i="4"/>
  <c r="I226" i="4"/>
  <c r="E226" i="4"/>
  <c r="M225" i="4"/>
  <c r="D239" i="4"/>
  <c r="D238" i="4"/>
  <c r="D237" i="4"/>
  <c r="D236" i="4"/>
  <c r="D235" i="4"/>
  <c r="L234" i="4"/>
  <c r="H234" i="4"/>
  <c r="D234" i="4"/>
  <c r="L233" i="4"/>
  <c r="H233" i="4"/>
  <c r="D233" i="4"/>
  <c r="L232" i="4"/>
  <c r="H232" i="4"/>
  <c r="D232" i="4"/>
  <c r="L231" i="4"/>
  <c r="H231" i="4"/>
  <c r="D231" i="4"/>
  <c r="L230" i="4"/>
  <c r="H230" i="4"/>
  <c r="D230" i="4"/>
  <c r="L229" i="4"/>
  <c r="H229" i="4"/>
  <c r="D229" i="4"/>
  <c r="L228" i="4"/>
  <c r="H228" i="4"/>
  <c r="D228" i="4"/>
  <c r="L227" i="4"/>
  <c r="H227" i="4"/>
  <c r="D227" i="4"/>
  <c r="L226" i="4"/>
  <c r="H226" i="4"/>
  <c r="D226" i="4"/>
  <c r="L223" i="4"/>
  <c r="C239" i="4"/>
  <c r="C238" i="4"/>
  <c r="C237" i="4"/>
  <c r="C236" i="4"/>
  <c r="C235" i="4"/>
  <c r="K234" i="4"/>
  <c r="G234" i="4"/>
  <c r="C234" i="4"/>
  <c r="K233" i="4"/>
  <c r="G233" i="4"/>
  <c r="C233" i="4"/>
  <c r="K232" i="4"/>
  <c r="G232" i="4"/>
  <c r="C232" i="4"/>
  <c r="K231" i="4"/>
  <c r="G231" i="4"/>
  <c r="C231" i="4"/>
  <c r="K230" i="4"/>
  <c r="G230" i="4"/>
  <c r="C230" i="4"/>
  <c r="K229" i="4"/>
  <c r="G229" i="4"/>
  <c r="C229" i="4"/>
  <c r="K228" i="4"/>
  <c r="G228" i="4"/>
  <c r="C228" i="4"/>
  <c r="K227" i="4"/>
  <c r="G227" i="4"/>
  <c r="C227" i="4"/>
  <c r="K226" i="4"/>
  <c r="G226" i="4"/>
  <c r="K225" i="4"/>
  <c r="C226" i="4"/>
  <c r="I76" i="49" l="1"/>
  <c r="N74" i="49"/>
  <c r="N43" i="49"/>
  <c r="N45" i="49"/>
  <c r="O100" i="34"/>
  <c r="N98" i="34"/>
  <c r="N185" i="35"/>
  <c r="M183" i="35"/>
  <c r="L98" i="34"/>
  <c r="J98" i="34"/>
  <c r="S99" i="33"/>
  <c r="T99" i="33" s="1"/>
  <c r="T101" i="33"/>
  <c r="N76" i="49" l="1"/>
  <c r="P100" i="34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T103" i="33"/>
  <c r="M58" i="52"/>
  <c r="M57" i="52"/>
  <c r="M56" i="52"/>
  <c r="N47" i="49" l="1"/>
  <c r="N46" i="49"/>
  <c r="P102" i="34"/>
  <c r="L102" i="34"/>
  <c r="O102" i="34"/>
  <c r="N102" i="34"/>
  <c r="J102" i="34"/>
  <c r="L187" i="35"/>
  <c r="M187" i="35"/>
  <c r="O187" i="35"/>
  <c r="N187" i="35"/>
  <c r="P187" i="35"/>
  <c r="N49" i="49" l="1"/>
  <c r="N48" i="49"/>
  <c r="N104" i="34"/>
  <c r="P104" i="34"/>
  <c r="J104" i="34"/>
  <c r="L104" i="34"/>
  <c r="O104" i="34"/>
  <c r="M189" i="35"/>
  <c r="K189" i="35"/>
  <c r="N189" i="35"/>
  <c r="L189" i="35"/>
  <c r="P189" i="35"/>
  <c r="O189" i="35"/>
  <c r="J60" i="67"/>
  <c r="J62" i="67"/>
  <c r="J63" i="67"/>
  <c r="J64" i="67"/>
  <c r="J65" i="67"/>
  <c r="J59" i="67"/>
  <c r="F75" i="27"/>
  <c r="F76" i="27"/>
  <c r="F77" i="27"/>
  <c r="F78" i="27"/>
  <c r="F79" i="27"/>
  <c r="F10" i="75"/>
  <c r="G10" i="75"/>
  <c r="H10" i="75"/>
  <c r="I10" i="75"/>
  <c r="J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N51" i="49" l="1"/>
  <c r="N50" i="49"/>
  <c r="E13" i="69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N53" i="49" l="1"/>
  <c r="N52" i="49"/>
  <c r="N56" i="49"/>
  <c r="N57" i="49"/>
  <c r="O179" i="35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F60" i="67"/>
  <c r="G60" i="67"/>
  <c r="H60" i="67"/>
  <c r="I60" i="67"/>
  <c r="F62" i="67"/>
  <c r="G62" i="67"/>
  <c r="H62" i="67"/>
  <c r="I62" i="67"/>
  <c r="F63" i="67"/>
  <c r="G63" i="67"/>
  <c r="H63" i="67"/>
  <c r="I63" i="67"/>
  <c r="F64" i="67"/>
  <c r="G64" i="67"/>
  <c r="H64" i="67"/>
  <c r="I64" i="67"/>
  <c r="F65" i="67"/>
  <c r="G65" i="67"/>
  <c r="H65" i="67"/>
  <c r="I65" i="67"/>
  <c r="I59" i="67"/>
  <c r="H59" i="67"/>
  <c r="G59" i="67"/>
  <c r="F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N59" i="49" l="1"/>
  <c r="N58" i="49"/>
  <c r="F105" i="65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K30" i="24" l="1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N61" i="49" l="1"/>
  <c r="N60" i="49"/>
  <c r="F133" i="31"/>
  <c r="N63" i="49" l="1"/>
  <c r="N62" i="49"/>
  <c r="F52" i="52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N67" i="49" l="1"/>
  <c r="N66" i="49"/>
  <c r="N65" i="49"/>
  <c r="N64" i="49"/>
  <c r="M51" i="52"/>
  <c r="M50" i="52"/>
  <c r="M49" i="52"/>
  <c r="F26" i="18" l="1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F199" i="6"/>
  <c r="G199" i="6"/>
  <c r="H199" i="6"/>
  <c r="I199" i="6"/>
  <c r="F200" i="6"/>
  <c r="G200" i="6"/>
  <c r="H200" i="6"/>
  <c r="I200" i="6"/>
  <c r="F201" i="6"/>
  <c r="G201" i="6"/>
  <c r="H201" i="6"/>
  <c r="I201" i="6"/>
  <c r="F202" i="6"/>
  <c r="G202" i="6"/>
  <c r="H202" i="6"/>
  <c r="I202" i="6"/>
  <c r="F203" i="6"/>
  <c r="G203" i="6"/>
  <c r="H203" i="6"/>
  <c r="I203" i="6"/>
  <c r="I198" i="6"/>
  <c r="H198" i="6"/>
  <c r="G198" i="6"/>
  <c r="F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F262" i="11"/>
  <c r="G262" i="11"/>
  <c r="H262" i="11"/>
  <c r="I262" i="11"/>
  <c r="J262" i="11"/>
  <c r="F263" i="11"/>
  <c r="G263" i="11"/>
  <c r="H263" i="11"/>
  <c r="I263" i="11"/>
  <c r="J263" i="11"/>
  <c r="F264" i="11"/>
  <c r="G264" i="11"/>
  <c r="H264" i="11"/>
  <c r="I264" i="11"/>
  <c r="J264" i="11"/>
  <c r="F265" i="11"/>
  <c r="G265" i="11"/>
  <c r="H265" i="11"/>
  <c r="I265" i="11"/>
  <c r="J265" i="11"/>
  <c r="F266" i="11"/>
  <c r="H266" i="11"/>
  <c r="I266" i="11"/>
  <c r="J266" i="11"/>
  <c r="J261" i="11"/>
  <c r="I261" i="11"/>
  <c r="H261" i="11"/>
  <c r="G261" i="11"/>
  <c r="F261" i="11"/>
  <c r="F193" i="10"/>
  <c r="G193" i="10"/>
  <c r="G192" i="10"/>
  <c r="F192" i="10"/>
  <c r="F195" i="4"/>
  <c r="G195" i="4"/>
  <c r="H195" i="4"/>
  <c r="I195" i="4"/>
  <c r="F197" i="4"/>
  <c r="G197" i="4"/>
  <c r="H197" i="4"/>
  <c r="I197" i="4"/>
  <c r="F198" i="4"/>
  <c r="G198" i="4"/>
  <c r="H198" i="4"/>
  <c r="I198" i="4"/>
  <c r="I201" i="9"/>
  <c r="H201" i="9"/>
  <c r="G201" i="9"/>
  <c r="F201" i="9"/>
  <c r="I199" i="9"/>
  <c r="H199" i="9"/>
  <c r="G199" i="9"/>
  <c r="F199" i="9"/>
  <c r="I198" i="9"/>
  <c r="H198" i="9"/>
  <c r="G198" i="9"/>
  <c r="F198" i="9"/>
  <c r="F300" i="5"/>
  <c r="G300" i="5"/>
  <c r="H300" i="5"/>
  <c r="F302" i="5"/>
  <c r="G302" i="5"/>
  <c r="H302" i="5"/>
  <c r="H299" i="5"/>
  <c r="G299" i="5"/>
  <c r="F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O10" i="74"/>
  <c r="P10" i="74" s="1"/>
  <c r="O11" i="74"/>
  <c r="P11" i="74" s="1"/>
  <c r="O12" i="74"/>
  <c r="P12" i="74" s="1"/>
  <c r="O13" i="74"/>
  <c r="P13" i="74" s="1"/>
  <c r="O14" i="74"/>
  <c r="P14" i="74" s="1"/>
  <c r="O15" i="74"/>
  <c r="P15" i="74" s="1"/>
  <c r="O16" i="74"/>
  <c r="P16" i="74" s="1"/>
  <c r="O17" i="74"/>
  <c r="P17" i="74" s="1"/>
  <c r="O18" i="74"/>
  <c r="P18" i="74" s="1"/>
  <c r="O9" i="74"/>
  <c r="P9" i="74" s="1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F170" i="13"/>
  <c r="G170" i="13"/>
  <c r="H170" i="13"/>
  <c r="I170" i="13"/>
  <c r="J170" i="13"/>
  <c r="F171" i="13"/>
  <c r="G171" i="13"/>
  <c r="H171" i="13"/>
  <c r="I171" i="13"/>
  <c r="J171" i="13"/>
  <c r="F172" i="13"/>
  <c r="G172" i="13"/>
  <c r="H172" i="13"/>
  <c r="I172" i="13"/>
  <c r="J172" i="13"/>
  <c r="F173" i="13"/>
  <c r="G173" i="13"/>
  <c r="H173" i="13"/>
  <c r="I173" i="13"/>
  <c r="J173" i="13"/>
  <c r="F169" i="13"/>
  <c r="G169" i="13"/>
  <c r="H169" i="13"/>
  <c r="I169" i="13"/>
  <c r="J169" i="13"/>
  <c r="F168" i="13"/>
  <c r="G168" i="13"/>
  <c r="H168" i="13"/>
  <c r="I168" i="13"/>
  <c r="J168" i="13"/>
  <c r="J166" i="13"/>
  <c r="I166" i="13"/>
  <c r="H166" i="13"/>
  <c r="G166" i="13"/>
  <c r="F166" i="13"/>
  <c r="H315" i="11"/>
  <c r="H316" i="11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O14" i="76"/>
  <c r="P14" i="76" s="1"/>
  <c r="N14" i="76"/>
  <c r="J14" i="76"/>
  <c r="I14" i="76"/>
  <c r="H14" i="76"/>
  <c r="G14" i="76"/>
  <c r="F14" i="76"/>
  <c r="K14" i="76" s="1"/>
  <c r="O13" i="76"/>
  <c r="P13" i="76" s="1"/>
  <c r="N13" i="76"/>
  <c r="J13" i="76"/>
  <c r="I13" i="76"/>
  <c r="H13" i="76"/>
  <c r="G13" i="76"/>
  <c r="F13" i="76"/>
  <c r="K13" i="76" s="1"/>
  <c r="O12" i="76"/>
  <c r="P12" i="76" s="1"/>
  <c r="N12" i="76"/>
  <c r="J12" i="76"/>
  <c r="I12" i="76"/>
  <c r="H12" i="76"/>
  <c r="G12" i="76"/>
  <c r="F12" i="76"/>
  <c r="K12" i="76" s="1"/>
  <c r="O11" i="76"/>
  <c r="P11" i="76" s="1"/>
  <c r="N11" i="76"/>
  <c r="J11" i="76"/>
  <c r="I11" i="76"/>
  <c r="H11" i="76"/>
  <c r="G11" i="76"/>
  <c r="F11" i="76"/>
  <c r="K11" i="76" s="1"/>
  <c r="O10" i="76"/>
  <c r="P10" i="76" s="1"/>
  <c r="N10" i="76"/>
  <c r="J10" i="76"/>
  <c r="I10" i="76"/>
  <c r="H10" i="76"/>
  <c r="G10" i="76"/>
  <c r="F10" i="76"/>
  <c r="K10" i="76" s="1"/>
  <c r="G40" i="21" l="1"/>
  <c r="H40" i="21"/>
  <c r="F40" i="21"/>
  <c r="J40" i="21"/>
  <c r="I11" i="75"/>
  <c r="J11" i="75"/>
  <c r="I13" i="75"/>
  <c r="J13" i="75"/>
  <c r="I14" i="75"/>
  <c r="J14" i="75"/>
  <c r="I15" i="75"/>
  <c r="J15" i="75"/>
  <c r="F11" i="75" l="1"/>
  <c r="G11" i="75"/>
  <c r="H11" i="75"/>
  <c r="F13" i="75"/>
  <c r="G13" i="75"/>
  <c r="H13" i="75"/>
  <c r="F14" i="75"/>
  <c r="G14" i="75"/>
  <c r="H14" i="75"/>
  <c r="F15" i="75"/>
  <c r="G15" i="75"/>
  <c r="H15" i="75"/>
  <c r="H65" i="75"/>
  <c r="H64" i="75"/>
  <c r="F27" i="66" l="1"/>
  <c r="M46" i="52" l="1"/>
  <c r="F16" i="18"/>
  <c r="J130" i="7"/>
  <c r="K130" i="7"/>
  <c r="L130" i="7"/>
  <c r="M130" i="7"/>
  <c r="N130" i="7"/>
  <c r="O130" i="7"/>
  <c r="P130" i="7"/>
  <c r="J292" i="5"/>
  <c r="K292" i="5"/>
  <c r="L292" i="5"/>
  <c r="M187" i="4"/>
  <c r="N187" i="4"/>
  <c r="O187" i="4"/>
  <c r="J187" i="4"/>
  <c r="K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J190" i="9"/>
  <c r="K190" i="9"/>
  <c r="L190" i="9"/>
  <c r="M190" i="9"/>
  <c r="N190" i="9"/>
  <c r="O190" i="9"/>
  <c r="P190" i="9"/>
  <c r="F21" i="24"/>
  <c r="G21" i="24"/>
  <c r="H21" i="24"/>
  <c r="F20" i="24"/>
  <c r="G20" i="24"/>
  <c r="H20" i="24"/>
  <c r="K192" i="6"/>
  <c r="L192" i="6"/>
  <c r="M192" i="6"/>
  <c r="K164" i="9" l="1"/>
  <c r="K166" i="9"/>
  <c r="K168" i="9"/>
  <c r="K170" i="9"/>
  <c r="K172" i="9"/>
  <c r="K174" i="9"/>
  <c r="K176" i="9"/>
  <c r="K178" i="9"/>
  <c r="K188" i="9"/>
  <c r="K186" i="9"/>
  <c r="K184" i="9"/>
  <c r="K182" i="9"/>
  <c r="K180" i="9"/>
  <c r="N13" i="50" l="1"/>
  <c r="N15" i="50"/>
  <c r="N17" i="50"/>
  <c r="N19" i="50"/>
  <c r="N11" i="50"/>
  <c r="N9" i="50"/>
  <c r="F80" i="65"/>
  <c r="F156" i="35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P13" i="72"/>
  <c r="Q13" i="72" s="1"/>
  <c r="P12" i="72"/>
  <c r="Q12" i="72" s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S83" i="33"/>
  <c r="T83" i="33" s="1"/>
  <c r="Q83" i="33"/>
  <c r="P83" i="33"/>
  <c r="O83" i="33"/>
  <c r="N83" i="33"/>
  <c r="M83" i="33"/>
  <c r="L83" i="33"/>
  <c r="K83" i="33"/>
  <c r="S81" i="33"/>
  <c r="T81" i="33" s="1"/>
  <c r="S79" i="33"/>
  <c r="T79" i="33" s="1"/>
  <c r="S77" i="33"/>
  <c r="T77" i="33" s="1"/>
  <c r="S75" i="33"/>
  <c r="T75" i="33" s="1"/>
  <c r="S73" i="33"/>
  <c r="T73" i="33" s="1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U13" i="71"/>
  <c r="V13" i="71" s="1"/>
  <c r="T13" i="71"/>
  <c r="T9" i="71"/>
  <c r="T10" i="71"/>
  <c r="T11" i="71"/>
  <c r="T12" i="71"/>
  <c r="U12" i="71"/>
  <c r="V12" i="71" s="1"/>
  <c r="F13" i="71"/>
  <c r="F12" i="71"/>
  <c r="P169" i="35" l="1"/>
  <c r="K169" i="35"/>
  <c r="N169" i="35"/>
  <c r="M169" i="35"/>
  <c r="O169" i="35"/>
  <c r="F256" i="11"/>
  <c r="G256" i="11"/>
  <c r="H256" i="11"/>
  <c r="G161" i="13"/>
  <c r="H161" i="13"/>
  <c r="I161" i="13"/>
  <c r="J161" i="13"/>
  <c r="K161" i="13"/>
  <c r="J177" i="10"/>
  <c r="K177" i="10"/>
  <c r="J179" i="10"/>
  <c r="K179" i="10"/>
  <c r="J181" i="10"/>
  <c r="K181" i="10"/>
  <c r="J183" i="10"/>
  <c r="K183" i="10"/>
  <c r="J188" i="9"/>
  <c r="L188" i="9"/>
  <c r="M188" i="9"/>
  <c r="N188" i="9"/>
  <c r="O188" i="9"/>
  <c r="P188" i="9"/>
  <c r="J186" i="9"/>
  <c r="L186" i="9"/>
  <c r="M186" i="9"/>
  <c r="N186" i="9"/>
  <c r="O186" i="9"/>
  <c r="P186" i="9"/>
  <c r="J184" i="9"/>
  <c r="L184" i="9"/>
  <c r="M184" i="9"/>
  <c r="N184" i="9"/>
  <c r="O184" i="9"/>
  <c r="P184" i="9"/>
  <c r="J182" i="9"/>
  <c r="L182" i="9"/>
  <c r="M182" i="9"/>
  <c r="N182" i="9"/>
  <c r="O182" i="9"/>
  <c r="P182" i="9"/>
  <c r="J128" i="7"/>
  <c r="K128" i="7"/>
  <c r="L128" i="7"/>
  <c r="M128" i="7"/>
  <c r="N128" i="7"/>
  <c r="O128" i="7"/>
  <c r="P128" i="7"/>
  <c r="J126" i="7"/>
  <c r="K126" i="7"/>
  <c r="L126" i="7"/>
  <c r="M126" i="7"/>
  <c r="N126" i="7"/>
  <c r="O126" i="7"/>
  <c r="P126" i="7"/>
  <c r="J124" i="7"/>
  <c r="K124" i="7"/>
  <c r="L124" i="7"/>
  <c r="M124" i="7"/>
  <c r="N124" i="7"/>
  <c r="O124" i="7"/>
  <c r="P124" i="7"/>
  <c r="J122" i="7"/>
  <c r="K122" i="7"/>
  <c r="L122" i="7"/>
  <c r="M122" i="7"/>
  <c r="N122" i="7"/>
  <c r="O122" i="7"/>
  <c r="P122" i="7"/>
  <c r="J190" i="6"/>
  <c r="K190" i="6"/>
  <c r="L190" i="6"/>
  <c r="M190" i="6"/>
  <c r="J188" i="6"/>
  <c r="K188" i="6"/>
  <c r="L188" i="6"/>
  <c r="M188" i="6"/>
  <c r="J186" i="6"/>
  <c r="K186" i="6"/>
  <c r="L186" i="6"/>
  <c r="M186" i="6"/>
  <c r="J184" i="6"/>
  <c r="K184" i="6"/>
  <c r="L184" i="6"/>
  <c r="M184" i="6"/>
  <c r="J290" i="5"/>
  <c r="K290" i="5"/>
  <c r="L290" i="5"/>
  <c r="J288" i="5"/>
  <c r="K288" i="5"/>
  <c r="L288" i="5"/>
  <c r="J286" i="5"/>
  <c r="K286" i="5"/>
  <c r="L286" i="5"/>
  <c r="J284" i="5"/>
  <c r="K284" i="5"/>
  <c r="L284" i="5"/>
  <c r="M185" i="4"/>
  <c r="N185" i="4"/>
  <c r="O185" i="4"/>
  <c r="J185" i="4"/>
  <c r="K185" i="4"/>
  <c r="M183" i="4"/>
  <c r="N183" i="4"/>
  <c r="O183" i="4"/>
  <c r="J183" i="4"/>
  <c r="K183" i="4"/>
  <c r="M181" i="4"/>
  <c r="N181" i="4"/>
  <c r="O181" i="4"/>
  <c r="J181" i="4"/>
  <c r="K181" i="4"/>
  <c r="M179" i="4"/>
  <c r="N179" i="4"/>
  <c r="O179" i="4"/>
  <c r="J179" i="4"/>
  <c r="K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U11" i="71" l="1"/>
  <c r="V11" i="71" s="1"/>
  <c r="U10" i="71"/>
  <c r="V10" i="71" s="1"/>
  <c r="Q10" i="71"/>
  <c r="P10" i="71"/>
  <c r="O10" i="71"/>
  <c r="N10" i="71"/>
  <c r="M10" i="71"/>
  <c r="L10" i="71"/>
  <c r="J10" i="71"/>
  <c r="F10" i="71"/>
  <c r="F11" i="71"/>
  <c r="P11" i="72"/>
  <c r="Q11" i="72" s="1"/>
  <c r="P10" i="72"/>
  <c r="Q10" i="72" s="1"/>
  <c r="P9" i="72"/>
  <c r="Q9" i="72" s="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F251" i="11"/>
  <c r="G251" i="11"/>
  <c r="H251" i="11"/>
  <c r="F252" i="11"/>
  <c r="G252" i="11"/>
  <c r="H252" i="11"/>
  <c r="F253" i="11"/>
  <c r="G253" i="11"/>
  <c r="H253" i="11"/>
  <c r="F254" i="11"/>
  <c r="G254" i="11"/>
  <c r="H254" i="11"/>
  <c r="G156" i="13"/>
  <c r="H156" i="13"/>
  <c r="I156" i="13"/>
  <c r="J156" i="13"/>
  <c r="K156" i="13"/>
  <c r="G157" i="13"/>
  <c r="H157" i="13"/>
  <c r="I157" i="13"/>
  <c r="J157" i="13"/>
  <c r="K157" i="13"/>
  <c r="G158" i="13"/>
  <c r="H158" i="13"/>
  <c r="I158" i="13"/>
  <c r="J158" i="13"/>
  <c r="K158" i="13"/>
  <c r="G159" i="13"/>
  <c r="H159" i="13"/>
  <c r="I159" i="13"/>
  <c r="J159" i="13"/>
  <c r="K159" i="13"/>
  <c r="G160" i="13"/>
  <c r="H160" i="13"/>
  <c r="I160" i="13"/>
  <c r="J160" i="13"/>
  <c r="K160" i="13"/>
  <c r="K146" i="13"/>
  <c r="J146" i="13"/>
  <c r="I146" i="13"/>
  <c r="H146" i="13"/>
  <c r="G146" i="13"/>
  <c r="K155" i="13"/>
  <c r="J155" i="13"/>
  <c r="I155" i="13"/>
  <c r="H155" i="13"/>
  <c r="G155" i="13"/>
  <c r="F155" i="13"/>
  <c r="K154" i="13"/>
  <c r="J154" i="13"/>
  <c r="I154" i="13"/>
  <c r="H154" i="13"/>
  <c r="G154" i="13"/>
  <c r="F154" i="13"/>
  <c r="K153" i="13"/>
  <c r="J153" i="13"/>
  <c r="I153" i="13"/>
  <c r="H153" i="13"/>
  <c r="G153" i="13"/>
  <c r="F153" i="13"/>
  <c r="K152" i="13"/>
  <c r="J152" i="13"/>
  <c r="I152" i="13"/>
  <c r="H152" i="13"/>
  <c r="G152" i="13"/>
  <c r="F152" i="13"/>
  <c r="K151" i="13"/>
  <c r="J151" i="13"/>
  <c r="I151" i="13"/>
  <c r="H151" i="13"/>
  <c r="G151" i="13"/>
  <c r="F151" i="13"/>
  <c r="K150" i="13"/>
  <c r="J150" i="13"/>
  <c r="I150" i="13"/>
  <c r="H150" i="13"/>
  <c r="G150" i="13"/>
  <c r="F150" i="13"/>
  <c r="K148" i="13"/>
  <c r="J148" i="13"/>
  <c r="I148" i="13"/>
  <c r="H148" i="13"/>
  <c r="G148" i="13"/>
  <c r="F148" i="13"/>
  <c r="K147" i="13"/>
  <c r="J147" i="13"/>
  <c r="I147" i="13"/>
  <c r="H147" i="13"/>
  <c r="G147" i="13"/>
  <c r="F147" i="13"/>
  <c r="K145" i="13"/>
  <c r="J145" i="13"/>
  <c r="I145" i="13"/>
  <c r="H145" i="13"/>
  <c r="G145" i="13"/>
  <c r="F145" i="13"/>
  <c r="K149" i="13"/>
  <c r="J149" i="13"/>
  <c r="I149" i="13"/>
  <c r="H149" i="13"/>
  <c r="G149" i="13"/>
  <c r="F149" i="13"/>
  <c r="G71" i="13"/>
  <c r="H71" i="13"/>
  <c r="I71" i="13"/>
  <c r="J71" i="13"/>
  <c r="K71" i="13"/>
  <c r="G72" i="13"/>
  <c r="H72" i="13"/>
  <c r="I72" i="13"/>
  <c r="J72" i="13"/>
  <c r="K72" i="13"/>
  <c r="G73" i="13"/>
  <c r="H73" i="13"/>
  <c r="I73" i="13"/>
  <c r="J73" i="13"/>
  <c r="K73" i="13"/>
  <c r="G74" i="13"/>
  <c r="H74" i="13"/>
  <c r="I74" i="13"/>
  <c r="J74" i="13"/>
  <c r="K74" i="13"/>
  <c r="G75" i="13"/>
  <c r="H75" i="13"/>
  <c r="I75" i="13"/>
  <c r="J75" i="13"/>
  <c r="K75" i="13"/>
  <c r="G76" i="13"/>
  <c r="H76" i="13"/>
  <c r="I76" i="13"/>
  <c r="J76" i="13"/>
  <c r="K76" i="13"/>
  <c r="G77" i="13"/>
  <c r="H77" i="13"/>
  <c r="I77" i="13"/>
  <c r="J77" i="13"/>
  <c r="K77" i="13"/>
  <c r="G78" i="13"/>
  <c r="H78" i="13"/>
  <c r="I78" i="13"/>
  <c r="J78" i="13"/>
  <c r="K78" i="13"/>
  <c r="G80" i="13"/>
  <c r="H80" i="13"/>
  <c r="I80" i="13"/>
  <c r="J80" i="13"/>
  <c r="K80" i="13"/>
  <c r="G81" i="13"/>
  <c r="H81" i="13"/>
  <c r="I81" i="13"/>
  <c r="J81" i="13"/>
  <c r="K81" i="13"/>
  <c r="G82" i="13"/>
  <c r="H82" i="13"/>
  <c r="I82" i="13"/>
  <c r="J82" i="13"/>
  <c r="K82" i="13"/>
  <c r="G83" i="13"/>
  <c r="H83" i="13"/>
  <c r="I83" i="13"/>
  <c r="J83" i="13"/>
  <c r="K83" i="13"/>
  <c r="G84" i="13"/>
  <c r="H84" i="13"/>
  <c r="I84" i="13"/>
  <c r="J84" i="13"/>
  <c r="K84" i="13"/>
  <c r="G86" i="13"/>
  <c r="H86" i="13"/>
  <c r="I86" i="13"/>
  <c r="J86" i="13"/>
  <c r="K86" i="13"/>
  <c r="G87" i="13"/>
  <c r="H87" i="13"/>
  <c r="I87" i="13"/>
  <c r="J87" i="13"/>
  <c r="K87" i="13"/>
  <c r="G88" i="13"/>
  <c r="H88" i="13"/>
  <c r="I88" i="13"/>
  <c r="J88" i="13"/>
  <c r="K88" i="13"/>
  <c r="G89" i="13"/>
  <c r="H89" i="13"/>
  <c r="I89" i="13"/>
  <c r="J89" i="13"/>
  <c r="K89" i="13"/>
  <c r="G90" i="13"/>
  <c r="H90" i="13"/>
  <c r="I90" i="13"/>
  <c r="J90" i="13"/>
  <c r="K90" i="13"/>
  <c r="G95" i="13"/>
  <c r="H95" i="13"/>
  <c r="I95" i="13"/>
  <c r="J95" i="13"/>
  <c r="K95" i="13"/>
  <c r="G96" i="13"/>
  <c r="H96" i="13"/>
  <c r="I96" i="13"/>
  <c r="J96" i="13"/>
  <c r="K96" i="13"/>
  <c r="G97" i="13"/>
  <c r="H97" i="13"/>
  <c r="I97" i="13"/>
  <c r="J97" i="13"/>
  <c r="K97" i="13"/>
  <c r="G98" i="13"/>
  <c r="H98" i="13"/>
  <c r="I98" i="13"/>
  <c r="J98" i="13"/>
  <c r="K98" i="13"/>
  <c r="G99" i="13"/>
  <c r="H99" i="13"/>
  <c r="I99" i="13"/>
  <c r="J99" i="13"/>
  <c r="K99" i="13"/>
  <c r="G100" i="13"/>
  <c r="H100" i="13"/>
  <c r="I100" i="13"/>
  <c r="J100" i="13"/>
  <c r="K100" i="13"/>
  <c r="G101" i="13"/>
  <c r="H101" i="13"/>
  <c r="I101" i="13"/>
  <c r="J101" i="13"/>
  <c r="K101" i="13"/>
  <c r="G102" i="13"/>
  <c r="H102" i="13"/>
  <c r="I102" i="13"/>
  <c r="J102" i="13"/>
  <c r="K102" i="13"/>
  <c r="G103" i="13"/>
  <c r="H103" i="13"/>
  <c r="I103" i="13"/>
  <c r="J103" i="13"/>
  <c r="K103" i="13"/>
  <c r="G104" i="13"/>
  <c r="H104" i="13"/>
  <c r="I104" i="13"/>
  <c r="J104" i="13"/>
  <c r="K104" i="13"/>
  <c r="G105" i="13"/>
  <c r="H105" i="13"/>
  <c r="I105" i="13"/>
  <c r="J105" i="13"/>
  <c r="K105" i="13"/>
  <c r="G106" i="13"/>
  <c r="H106" i="13"/>
  <c r="I106" i="13"/>
  <c r="J106" i="13"/>
  <c r="K106" i="13"/>
  <c r="G107" i="13"/>
  <c r="H107" i="13"/>
  <c r="I107" i="13"/>
  <c r="J107" i="13"/>
  <c r="K107" i="13"/>
  <c r="G108" i="13"/>
  <c r="H108" i="13"/>
  <c r="I108" i="13"/>
  <c r="J108" i="13"/>
  <c r="K108" i="13"/>
  <c r="G109" i="13"/>
  <c r="H109" i="13"/>
  <c r="I109" i="13"/>
  <c r="J109" i="13"/>
  <c r="K109" i="13"/>
  <c r="G110" i="13"/>
  <c r="H110" i="13"/>
  <c r="I110" i="13"/>
  <c r="J110" i="13"/>
  <c r="K110" i="13"/>
  <c r="G112" i="13"/>
  <c r="H112" i="13"/>
  <c r="I112" i="13"/>
  <c r="J112" i="13"/>
  <c r="K112" i="13"/>
  <c r="G113" i="13"/>
  <c r="H113" i="13"/>
  <c r="I113" i="13"/>
  <c r="J113" i="13"/>
  <c r="K113" i="13"/>
  <c r="G114" i="13"/>
  <c r="H114" i="13"/>
  <c r="I114" i="13"/>
  <c r="J114" i="13"/>
  <c r="K114" i="13"/>
  <c r="G115" i="13"/>
  <c r="H115" i="13"/>
  <c r="I115" i="13"/>
  <c r="J115" i="13"/>
  <c r="K115" i="13"/>
  <c r="G116" i="13"/>
  <c r="H116" i="13"/>
  <c r="I116" i="13"/>
  <c r="J116" i="13"/>
  <c r="K116" i="13"/>
  <c r="G117" i="13"/>
  <c r="H117" i="13"/>
  <c r="I117" i="13"/>
  <c r="J117" i="13"/>
  <c r="K117" i="13"/>
  <c r="G118" i="13"/>
  <c r="H118" i="13"/>
  <c r="I118" i="13"/>
  <c r="J118" i="13"/>
  <c r="K118" i="13"/>
  <c r="H119" i="13"/>
  <c r="I119" i="13"/>
  <c r="J119" i="13"/>
  <c r="K119" i="13"/>
  <c r="H120" i="13"/>
  <c r="I120" i="13"/>
  <c r="J120" i="13"/>
  <c r="K120" i="13"/>
  <c r="H121" i="13"/>
  <c r="I121" i="13"/>
  <c r="J121" i="13"/>
  <c r="K121" i="13"/>
  <c r="H122" i="13"/>
  <c r="I122" i="13"/>
  <c r="J122" i="13"/>
  <c r="K122" i="13"/>
  <c r="H123" i="13"/>
  <c r="I123" i="13"/>
  <c r="J123" i="13"/>
  <c r="K123" i="13"/>
  <c r="H124" i="13"/>
  <c r="I124" i="13"/>
  <c r="J124" i="13"/>
  <c r="K124" i="13"/>
  <c r="H125" i="13"/>
  <c r="I125" i="13"/>
  <c r="J125" i="13"/>
  <c r="K125" i="13"/>
  <c r="H126" i="13"/>
  <c r="I126" i="13"/>
  <c r="J126" i="13"/>
  <c r="K126" i="13"/>
  <c r="H127" i="13"/>
  <c r="I127" i="13"/>
  <c r="J127" i="13"/>
  <c r="K127" i="13"/>
  <c r="H128" i="13"/>
  <c r="I128" i="13"/>
  <c r="J128" i="13"/>
  <c r="K128" i="13"/>
  <c r="H129" i="13"/>
  <c r="I129" i="13"/>
  <c r="J129" i="13"/>
  <c r="K129" i="13"/>
  <c r="H130" i="13"/>
  <c r="I130" i="13"/>
  <c r="J130" i="13"/>
  <c r="K130" i="13"/>
  <c r="H131" i="13"/>
  <c r="I131" i="13"/>
  <c r="J131" i="13"/>
  <c r="K131" i="13"/>
  <c r="H132" i="13"/>
  <c r="I132" i="13"/>
  <c r="J132" i="13"/>
  <c r="K132" i="13"/>
  <c r="H133" i="13"/>
  <c r="I133" i="13"/>
  <c r="J133" i="13"/>
  <c r="K133" i="13"/>
  <c r="H141" i="13"/>
  <c r="I141" i="13"/>
  <c r="J141" i="13"/>
  <c r="K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U9" i="71" l="1"/>
  <c r="V9" i="71" s="1"/>
  <c r="J9" i="7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J167" i="10" l="1"/>
  <c r="K167" i="10"/>
  <c r="J171" i="10"/>
  <c r="K171" i="10"/>
  <c r="J173" i="10"/>
  <c r="K173" i="10"/>
  <c r="J175" i="10"/>
  <c r="K175" i="10"/>
  <c r="J180" i="9"/>
  <c r="L180" i="9"/>
  <c r="M180" i="9"/>
  <c r="N180" i="9"/>
  <c r="O180" i="9"/>
  <c r="P180" i="9"/>
  <c r="J178" i="9"/>
  <c r="L178" i="9"/>
  <c r="M178" i="9"/>
  <c r="N178" i="9"/>
  <c r="O178" i="9"/>
  <c r="P178" i="9"/>
  <c r="J176" i="9"/>
  <c r="L176" i="9"/>
  <c r="M176" i="9"/>
  <c r="N176" i="9"/>
  <c r="O176" i="9"/>
  <c r="P176" i="9"/>
  <c r="J174" i="9"/>
  <c r="L174" i="9"/>
  <c r="M174" i="9"/>
  <c r="N174" i="9"/>
  <c r="O174" i="9"/>
  <c r="P174" i="9"/>
  <c r="J172" i="9"/>
  <c r="L172" i="9"/>
  <c r="M172" i="9"/>
  <c r="N172" i="9"/>
  <c r="O172" i="9"/>
  <c r="P172" i="9"/>
  <c r="J120" i="7"/>
  <c r="K120" i="7"/>
  <c r="L120" i="7"/>
  <c r="M120" i="7"/>
  <c r="N120" i="7"/>
  <c r="O120" i="7"/>
  <c r="P120" i="7"/>
  <c r="J118" i="7"/>
  <c r="K118" i="7"/>
  <c r="L118" i="7"/>
  <c r="M118" i="7"/>
  <c r="N118" i="7"/>
  <c r="O118" i="7"/>
  <c r="P118" i="7"/>
  <c r="J116" i="7"/>
  <c r="K116" i="7"/>
  <c r="L116" i="7"/>
  <c r="M116" i="7"/>
  <c r="N116" i="7"/>
  <c r="O116" i="7"/>
  <c r="P116" i="7"/>
  <c r="J114" i="7"/>
  <c r="K114" i="7"/>
  <c r="L114" i="7"/>
  <c r="M114" i="7"/>
  <c r="N114" i="7"/>
  <c r="O114" i="7"/>
  <c r="P114" i="7"/>
  <c r="J112" i="7"/>
  <c r="K112" i="7"/>
  <c r="L112" i="7"/>
  <c r="M112" i="7"/>
  <c r="N112" i="7"/>
  <c r="O112" i="7"/>
  <c r="P112" i="7"/>
  <c r="J182" i="6"/>
  <c r="K182" i="6"/>
  <c r="L182" i="6"/>
  <c r="M182" i="6"/>
  <c r="J180" i="6"/>
  <c r="K180" i="6"/>
  <c r="L180" i="6"/>
  <c r="M180" i="6"/>
  <c r="J178" i="6"/>
  <c r="K178" i="6"/>
  <c r="L178" i="6"/>
  <c r="M178" i="6"/>
  <c r="J176" i="6"/>
  <c r="K176" i="6"/>
  <c r="L176" i="6"/>
  <c r="M176" i="6"/>
  <c r="J282" i="5"/>
  <c r="K282" i="5"/>
  <c r="L282" i="5"/>
  <c r="J280" i="5"/>
  <c r="K280" i="5"/>
  <c r="L280" i="5"/>
  <c r="J278" i="5"/>
  <c r="K278" i="5"/>
  <c r="L278" i="5"/>
  <c r="J276" i="5"/>
  <c r="K276" i="5"/>
  <c r="L276" i="5"/>
  <c r="J274" i="5"/>
  <c r="K274" i="5"/>
  <c r="L274" i="5"/>
  <c r="M177" i="4"/>
  <c r="N177" i="4"/>
  <c r="O177" i="4"/>
  <c r="J177" i="4"/>
  <c r="K177" i="4"/>
  <c r="M175" i="4"/>
  <c r="N175" i="4"/>
  <c r="O175" i="4"/>
  <c r="J175" i="4"/>
  <c r="K175" i="4"/>
  <c r="M173" i="4"/>
  <c r="N173" i="4"/>
  <c r="O173" i="4"/>
  <c r="J173" i="4"/>
  <c r="K173" i="4"/>
  <c r="M171" i="4"/>
  <c r="N171" i="4"/>
  <c r="O171" i="4"/>
  <c r="J171" i="4"/>
  <c r="K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8" i="34"/>
  <c r="F45" i="34"/>
  <c r="F46" i="34"/>
  <c r="M169" i="4"/>
  <c r="N169" i="4"/>
  <c r="O169" i="4"/>
  <c r="J169" i="4"/>
  <c r="K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F246" i="11"/>
  <c r="G246" i="11"/>
  <c r="H246" i="11"/>
  <c r="F247" i="11"/>
  <c r="G247" i="11"/>
  <c r="H247" i="11"/>
  <c r="F248" i="11"/>
  <c r="G248" i="11"/>
  <c r="H248" i="11"/>
  <c r="F249" i="11"/>
  <c r="G249" i="11"/>
  <c r="H249" i="11"/>
  <c r="F250" i="11"/>
  <c r="G250" i="11"/>
  <c r="H250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S68" i="33" l="1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H237" i="11" l="1"/>
  <c r="G237" i="11"/>
  <c r="F237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F245" i="11"/>
  <c r="G245" i="11"/>
  <c r="H245" i="11"/>
  <c r="F241" i="11"/>
  <c r="G241" i="11"/>
  <c r="H241" i="11"/>
  <c r="F242" i="11"/>
  <c r="G242" i="11"/>
  <c r="H242" i="11"/>
  <c r="F243" i="11"/>
  <c r="G243" i="11"/>
  <c r="H243" i="11"/>
  <c r="F244" i="11"/>
  <c r="G244" i="11"/>
  <c r="H244" i="11"/>
  <c r="J174" i="6"/>
  <c r="K174" i="6"/>
  <c r="L174" i="6"/>
  <c r="M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J53" i="67"/>
  <c r="K53" i="67"/>
  <c r="L53" i="67"/>
  <c r="M53" i="67"/>
  <c r="J51" i="67"/>
  <c r="K51" i="67"/>
  <c r="L51" i="67"/>
  <c r="M51" i="67"/>
  <c r="J49" i="67"/>
  <c r="K49" i="67"/>
  <c r="L49" i="67"/>
  <c r="M49" i="67"/>
  <c r="J47" i="67"/>
  <c r="K47" i="67"/>
  <c r="L47" i="67"/>
  <c r="M47" i="67"/>
  <c r="J45" i="67"/>
  <c r="K45" i="67"/>
  <c r="L45" i="67"/>
  <c r="M45" i="67"/>
  <c r="J159" i="10"/>
  <c r="K159" i="10"/>
  <c r="J161" i="10"/>
  <c r="K161" i="10"/>
  <c r="J163" i="10"/>
  <c r="K163" i="10"/>
  <c r="J165" i="10"/>
  <c r="K165" i="10"/>
  <c r="J170" i="9"/>
  <c r="L170" i="9"/>
  <c r="M170" i="9"/>
  <c r="N170" i="9"/>
  <c r="O170" i="9"/>
  <c r="P170" i="9"/>
  <c r="J168" i="9"/>
  <c r="L168" i="9"/>
  <c r="M168" i="9"/>
  <c r="N168" i="9"/>
  <c r="O168" i="9"/>
  <c r="P168" i="9"/>
  <c r="J166" i="9"/>
  <c r="L166" i="9"/>
  <c r="M166" i="9"/>
  <c r="N166" i="9"/>
  <c r="O166" i="9"/>
  <c r="P166" i="9"/>
  <c r="J164" i="9"/>
  <c r="L164" i="9"/>
  <c r="M164" i="9"/>
  <c r="N164" i="9"/>
  <c r="O164" i="9"/>
  <c r="P164" i="9"/>
  <c r="J110" i="7"/>
  <c r="K110" i="7"/>
  <c r="L110" i="7"/>
  <c r="M110" i="7"/>
  <c r="N110" i="7"/>
  <c r="O110" i="7"/>
  <c r="P110" i="7"/>
  <c r="J108" i="7"/>
  <c r="K108" i="7"/>
  <c r="L108" i="7"/>
  <c r="M108" i="7"/>
  <c r="N108" i="7"/>
  <c r="O108" i="7"/>
  <c r="P108" i="7"/>
  <c r="J106" i="7"/>
  <c r="K106" i="7"/>
  <c r="L106" i="7"/>
  <c r="M106" i="7"/>
  <c r="N106" i="7"/>
  <c r="O106" i="7"/>
  <c r="P106" i="7"/>
  <c r="J104" i="7"/>
  <c r="K104" i="7"/>
  <c r="L104" i="7"/>
  <c r="M104" i="7"/>
  <c r="N104" i="7"/>
  <c r="O104" i="7"/>
  <c r="P104" i="7"/>
  <c r="J172" i="6"/>
  <c r="K172" i="6"/>
  <c r="L172" i="6"/>
  <c r="M172" i="6"/>
  <c r="J170" i="6"/>
  <c r="K170" i="6"/>
  <c r="L170" i="6"/>
  <c r="M170" i="6"/>
  <c r="J168" i="6"/>
  <c r="K168" i="6"/>
  <c r="L168" i="6"/>
  <c r="M168" i="6"/>
  <c r="J272" i="5"/>
  <c r="K272" i="5"/>
  <c r="L272" i="5"/>
  <c r="J270" i="5"/>
  <c r="K270" i="5"/>
  <c r="L270" i="5"/>
  <c r="J268" i="5"/>
  <c r="K268" i="5"/>
  <c r="L268" i="5"/>
  <c r="J266" i="5"/>
  <c r="K266" i="5"/>
  <c r="L266" i="5"/>
  <c r="M167" i="4"/>
  <c r="N167" i="4"/>
  <c r="O167" i="4"/>
  <c r="J167" i="4"/>
  <c r="K167" i="4"/>
  <c r="M165" i="4"/>
  <c r="N165" i="4"/>
  <c r="O165" i="4"/>
  <c r="J165" i="4"/>
  <c r="K165" i="4"/>
  <c r="M163" i="4"/>
  <c r="N163" i="4"/>
  <c r="O163" i="4"/>
  <c r="J163" i="4"/>
  <c r="K163" i="4"/>
  <c r="M161" i="4"/>
  <c r="N161" i="4"/>
  <c r="O161" i="4"/>
  <c r="J161" i="4"/>
  <c r="K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F239" i="11"/>
  <c r="G239" i="11"/>
  <c r="H239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O119" i="31" s="1"/>
  <c r="P119" i="31" s="1"/>
  <c r="N118" i="31"/>
  <c r="O118" i="31" s="1"/>
  <c r="P118" i="31" s="1"/>
  <c r="N115" i="31"/>
  <c r="O115" i="31" s="1"/>
  <c r="P115" i="31" s="1"/>
  <c r="N117" i="31"/>
  <c r="O117" i="31" s="1"/>
  <c r="P117" i="31" s="1"/>
  <c r="N116" i="31"/>
  <c r="O116" i="31" s="1"/>
  <c r="P116" i="31" s="1"/>
  <c r="N120" i="31"/>
  <c r="O120" i="31" s="1"/>
  <c r="P120" i="31" s="1"/>
  <c r="M121" i="31"/>
  <c r="L50" i="27"/>
  <c r="M50" i="27" s="1"/>
  <c r="N50" i="27" s="1"/>
  <c r="M55" i="27"/>
  <c r="N55" i="27" s="1"/>
  <c r="O55" i="27" s="1"/>
  <c r="M54" i="27"/>
  <c r="N54" i="27" s="1"/>
  <c r="O54" i="27" s="1"/>
  <c r="R137" i="4"/>
  <c r="L60" i="27" l="1"/>
  <c r="M59" i="27"/>
  <c r="N59" i="27" s="1"/>
  <c r="O59" i="27" s="1"/>
  <c r="M57" i="27"/>
  <c r="N57" i="27" s="1"/>
  <c r="O57" i="27" s="1"/>
  <c r="N121" i="31"/>
  <c r="O121" i="31" s="1"/>
  <c r="P121" i="31" s="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O122" i="31" s="1"/>
  <c r="P122" i="31" s="1"/>
  <c r="M123" i="31"/>
  <c r="E21" i="32"/>
  <c r="R139" i="4"/>
  <c r="R142" i="4"/>
  <c r="L62" i="27" l="1"/>
  <c r="L63" i="27" s="1"/>
  <c r="M61" i="27"/>
  <c r="N61" i="27" s="1"/>
  <c r="O61" i="27" s="1"/>
  <c r="M124" i="31"/>
  <c r="N123" i="31"/>
  <c r="O123" i="31" s="1"/>
  <c r="P123" i="31" s="1"/>
  <c r="E32" i="68"/>
  <c r="M63" i="27" l="1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O124" i="31" s="1"/>
  <c r="P124" i="31" s="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M129" i="31" l="1"/>
  <c r="M130" i="31" s="1"/>
  <c r="N128" i="31"/>
  <c r="O128" i="31" s="1"/>
  <c r="P128" i="31" s="1"/>
  <c r="M64" i="27"/>
  <c r="N64" i="27" s="1"/>
  <c r="O64" i="27" s="1"/>
  <c r="L65" i="27"/>
  <c r="N125" i="31"/>
  <c r="O125" i="31" s="1"/>
  <c r="P125" i="31" s="1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131" i="31" l="1"/>
  <c r="N130" i="31"/>
  <c r="O130" i="31" s="1"/>
  <c r="P130" i="31" s="1"/>
  <c r="N129" i="31"/>
  <c r="O129" i="31" s="1"/>
  <c r="P129" i="31" s="1"/>
  <c r="M65" i="27"/>
  <c r="N65" i="27" s="1"/>
  <c r="O65" i="27" s="1"/>
  <c r="L66" i="27"/>
  <c r="N127" i="31"/>
  <c r="O127" i="31" s="1"/>
  <c r="P127" i="31" s="1"/>
  <c r="N126" i="31"/>
  <c r="O126" i="31" s="1"/>
  <c r="P126" i="31" s="1"/>
  <c r="H8" i="73"/>
  <c r="N131" i="31" l="1"/>
  <c r="O131" i="31" s="1"/>
  <c r="P131" i="31" s="1"/>
  <c r="M132" i="31"/>
  <c r="M133" i="31" s="1"/>
  <c r="L67" i="27"/>
  <c r="L68" i="27" s="1"/>
  <c r="M66" i="27"/>
  <c r="N66" i="27" s="1"/>
  <c r="O66" i="27" s="1"/>
  <c r="B24" i="48"/>
  <c r="M20" i="48"/>
  <c r="J164" i="6"/>
  <c r="K164" i="6"/>
  <c r="L164" i="6"/>
  <c r="M164" i="6"/>
  <c r="J162" i="6"/>
  <c r="K162" i="6"/>
  <c r="L162" i="6"/>
  <c r="M162" i="6"/>
  <c r="J154" i="6"/>
  <c r="K154" i="6"/>
  <c r="L154" i="6"/>
  <c r="M154" i="6"/>
  <c r="J150" i="6"/>
  <c r="K150" i="6"/>
  <c r="L150" i="6"/>
  <c r="M150" i="6"/>
  <c r="J147" i="6"/>
  <c r="K147" i="6"/>
  <c r="L147" i="6"/>
  <c r="M147" i="6"/>
  <c r="J144" i="6"/>
  <c r="K144" i="6"/>
  <c r="L144" i="6"/>
  <c r="M144" i="6"/>
  <c r="J142" i="6"/>
  <c r="K142" i="6"/>
  <c r="L142" i="6"/>
  <c r="M142" i="6"/>
  <c r="M140" i="6"/>
  <c r="L140" i="6"/>
  <c r="K140" i="6"/>
  <c r="M134" i="31" l="1"/>
  <c r="N133" i="31"/>
  <c r="O133" i="31" s="1"/>
  <c r="P133" i="31" s="1"/>
  <c r="N132" i="31"/>
  <c r="O132" i="31" s="1"/>
  <c r="P132" i="31" s="1"/>
  <c r="M68" i="27"/>
  <c r="N68" i="27" s="1"/>
  <c r="O68" i="27" s="1"/>
  <c r="L69" i="27"/>
  <c r="M67" i="27"/>
  <c r="N67" i="27" s="1"/>
  <c r="O67" i="27" s="1"/>
  <c r="M24" i="48"/>
  <c r="B20" i="48"/>
  <c r="H48" i="42" l="1"/>
  <c r="H50" i="42" s="1"/>
  <c r="N134" i="31"/>
  <c r="O134" i="31" s="1"/>
  <c r="P134" i="31" s="1"/>
  <c r="M135" i="31"/>
  <c r="L70" i="27"/>
  <c r="L71" i="27" s="1"/>
  <c r="M69" i="27"/>
  <c r="N69" i="27" s="1"/>
  <c r="O69" i="27" s="1"/>
  <c r="M21" i="48"/>
  <c r="B21" i="48"/>
  <c r="K50" i="42" l="1"/>
  <c r="L50" i="42"/>
  <c r="M50" i="42"/>
  <c r="N50" i="42"/>
  <c r="I50" i="42"/>
  <c r="J50" i="42"/>
  <c r="H52" i="42"/>
  <c r="J48" i="42"/>
  <c r="M48" i="42"/>
  <c r="K48" i="42"/>
  <c r="L48" i="42"/>
  <c r="N48" i="42"/>
  <c r="I48" i="42"/>
  <c r="L72" i="27"/>
  <c r="M71" i="27"/>
  <c r="N71" i="27" s="1"/>
  <c r="O71" i="27" s="1"/>
  <c r="N135" i="31"/>
  <c r="O135" i="31" s="1"/>
  <c r="P135" i="31" s="1"/>
  <c r="M136" i="31"/>
  <c r="M137" i="31" s="1"/>
  <c r="M70" i="27"/>
  <c r="N70" i="27" s="1"/>
  <c r="O70" i="27" s="1"/>
  <c r="B22" i="48"/>
  <c r="M22" i="48"/>
  <c r="I52" i="42" l="1"/>
  <c r="J52" i="42"/>
  <c r="K52" i="42"/>
  <c r="L52" i="42"/>
  <c r="N52" i="42"/>
  <c r="M52" i="42"/>
  <c r="M138" i="31"/>
  <c r="M139" i="31" s="1"/>
  <c r="M140" i="31" s="1"/>
  <c r="M141" i="31" s="1"/>
  <c r="N137" i="31"/>
  <c r="O137" i="31" s="1"/>
  <c r="P137" i="31" s="1"/>
  <c r="M72" i="27"/>
  <c r="N72" i="27" s="1"/>
  <c r="O72" i="27" s="1"/>
  <c r="L73" i="27"/>
  <c r="L74" i="27" s="1"/>
  <c r="L75" i="27" s="1"/>
  <c r="N136" i="31"/>
  <c r="O136" i="31" s="1"/>
  <c r="P136" i="31" s="1"/>
  <c r="M23" i="48"/>
  <c r="B23" i="48"/>
  <c r="M75" i="27" l="1"/>
  <c r="N75" i="27" s="1"/>
  <c r="O75" i="27" s="1"/>
  <c r="N141" i="31"/>
  <c r="O141" i="31" s="1"/>
  <c r="P141" i="31" s="1"/>
  <c r="M142" i="31"/>
  <c r="M74" i="27"/>
  <c r="N74" i="27" s="1"/>
  <c r="O74" i="27" s="1"/>
  <c r="N138" i="31"/>
  <c r="O138" i="31" s="1"/>
  <c r="P138" i="31" s="1"/>
  <c r="M73" i="27"/>
  <c r="N73" i="27" s="1"/>
  <c r="O73" i="27" s="1"/>
  <c r="J43" i="67"/>
  <c r="K43" i="67"/>
  <c r="L43" i="67"/>
  <c r="M43" i="67"/>
  <c r="J41" i="67"/>
  <c r="K41" i="67"/>
  <c r="L41" i="67"/>
  <c r="M41" i="67"/>
  <c r="J39" i="67"/>
  <c r="K39" i="67"/>
  <c r="L39" i="67"/>
  <c r="M39" i="67"/>
  <c r="J37" i="67"/>
  <c r="K37" i="67"/>
  <c r="L37" i="67"/>
  <c r="M37" i="67"/>
  <c r="J153" i="10"/>
  <c r="K153" i="10"/>
  <c r="J155" i="10"/>
  <c r="K155" i="10"/>
  <c r="J157" i="10"/>
  <c r="K157" i="10"/>
  <c r="J158" i="9"/>
  <c r="K158" i="9"/>
  <c r="L158" i="9"/>
  <c r="M158" i="9"/>
  <c r="N158" i="9"/>
  <c r="O158" i="9"/>
  <c r="J156" i="9"/>
  <c r="K156" i="9"/>
  <c r="L156" i="9"/>
  <c r="M156" i="9"/>
  <c r="N156" i="9"/>
  <c r="O156" i="9"/>
  <c r="J154" i="9"/>
  <c r="K154" i="9"/>
  <c r="L154" i="9"/>
  <c r="M154" i="9"/>
  <c r="N154" i="9"/>
  <c r="O154" i="9"/>
  <c r="J152" i="9"/>
  <c r="K152" i="9"/>
  <c r="L152" i="9"/>
  <c r="M152" i="9"/>
  <c r="N152" i="9"/>
  <c r="O152" i="9"/>
  <c r="J102" i="7"/>
  <c r="K102" i="7"/>
  <c r="L102" i="7"/>
  <c r="M102" i="7"/>
  <c r="N102" i="7"/>
  <c r="O102" i="7"/>
  <c r="P102" i="7"/>
  <c r="J100" i="7"/>
  <c r="K100" i="7"/>
  <c r="L100" i="7"/>
  <c r="M100" i="7"/>
  <c r="N100" i="7"/>
  <c r="O100" i="7"/>
  <c r="P100" i="7"/>
  <c r="J98" i="7"/>
  <c r="K98" i="7"/>
  <c r="L98" i="7"/>
  <c r="M98" i="7"/>
  <c r="N98" i="7"/>
  <c r="O98" i="7"/>
  <c r="P98" i="7"/>
  <c r="J96" i="7"/>
  <c r="K96" i="7"/>
  <c r="L96" i="7"/>
  <c r="M96" i="7"/>
  <c r="N96" i="7"/>
  <c r="O96" i="7"/>
  <c r="P96" i="7"/>
  <c r="J264" i="5"/>
  <c r="K264" i="5"/>
  <c r="L264" i="5"/>
  <c r="J262" i="5"/>
  <c r="K262" i="5"/>
  <c r="L262" i="5"/>
  <c r="J260" i="5"/>
  <c r="K260" i="5"/>
  <c r="L260" i="5"/>
  <c r="F134" i="13"/>
  <c r="N142" i="31" l="1"/>
  <c r="O142" i="31" s="1"/>
  <c r="P142" i="31" s="1"/>
  <c r="M143" i="31"/>
  <c r="L77" i="27"/>
  <c r="M76" i="27"/>
  <c r="N76" i="27" s="1"/>
  <c r="O76" i="27" s="1"/>
  <c r="N140" i="31"/>
  <c r="O140" i="31" s="1"/>
  <c r="P140" i="31" s="1"/>
  <c r="N139" i="31"/>
  <c r="O139" i="31" s="1"/>
  <c r="P139" i="31" s="1"/>
  <c r="H134" i="13"/>
  <c r="I134" i="13"/>
  <c r="G134" i="13"/>
  <c r="J134" i="13"/>
  <c r="K134" i="13"/>
  <c r="H9" i="73"/>
  <c r="F8" i="73"/>
  <c r="F9" i="73"/>
  <c r="M77" i="27" l="1"/>
  <c r="N77" i="27" s="1"/>
  <c r="O77" i="27" s="1"/>
  <c r="L78" i="27"/>
  <c r="M144" i="31"/>
  <c r="N143" i="31"/>
  <c r="O143" i="31" s="1"/>
  <c r="P143" i="31" s="1"/>
  <c r="H10" i="73"/>
  <c r="F10" i="73"/>
  <c r="N144" i="31" l="1"/>
  <c r="O144" i="31" s="1"/>
  <c r="P144" i="31" s="1"/>
  <c r="M145" i="31"/>
  <c r="M146" i="31" s="1"/>
  <c r="L79" i="27"/>
  <c r="L84" i="27" s="1"/>
  <c r="M78" i="27"/>
  <c r="N78" i="27" s="1"/>
  <c r="O78" i="27" s="1"/>
  <c r="H11" i="73"/>
  <c r="N146" i="31" l="1"/>
  <c r="O146" i="31" s="1"/>
  <c r="P146" i="31" s="1"/>
  <c r="M147" i="31"/>
  <c r="L85" i="27"/>
  <c r="M84" i="27"/>
  <c r="N84" i="27" s="1"/>
  <c r="O84" i="27" s="1"/>
  <c r="M79" i="27"/>
  <c r="N79" i="27" s="1"/>
  <c r="O79" i="27" s="1"/>
  <c r="N145" i="31"/>
  <c r="O145" i="31" s="1"/>
  <c r="P145" i="31" s="1"/>
  <c r="H12" i="73"/>
  <c r="M148" i="31" l="1"/>
  <c r="N147" i="31"/>
  <c r="O147" i="31" s="1"/>
  <c r="P147" i="31" s="1"/>
  <c r="L86" i="27"/>
  <c r="L87" i="27" s="1"/>
  <c r="M85" i="27"/>
  <c r="N85" i="27" s="1"/>
  <c r="O85" i="27" s="1"/>
  <c r="H14" i="73"/>
  <c r="H13" i="73"/>
  <c r="L88" i="27" l="1"/>
  <c r="M87" i="27"/>
  <c r="N87" i="27" s="1"/>
  <c r="O87" i="27" s="1"/>
  <c r="M149" i="31"/>
  <c r="M150" i="31" s="1"/>
  <c r="M151" i="31" s="1"/>
  <c r="N148" i="31"/>
  <c r="O148" i="31" s="1"/>
  <c r="P148" i="31" s="1"/>
  <c r="M86" i="27"/>
  <c r="N86" i="27" s="1"/>
  <c r="O86" i="27" s="1"/>
  <c r="M159" i="4"/>
  <c r="N159" i="4"/>
  <c r="O159" i="4"/>
  <c r="J159" i="4"/>
  <c r="K159" i="4"/>
  <c r="M157" i="4"/>
  <c r="N157" i="4"/>
  <c r="O157" i="4"/>
  <c r="J157" i="4"/>
  <c r="K157" i="4"/>
  <c r="M155" i="4"/>
  <c r="N155" i="4"/>
  <c r="O155" i="4"/>
  <c r="J155" i="4"/>
  <c r="K155" i="4"/>
  <c r="M153" i="4"/>
  <c r="N153" i="4"/>
  <c r="O153" i="4"/>
  <c r="J153" i="4"/>
  <c r="K153" i="4"/>
  <c r="D23" i="32"/>
  <c r="E23" i="32" s="1"/>
  <c r="E22" i="32"/>
  <c r="N151" i="31" l="1"/>
  <c r="O151" i="31" s="1"/>
  <c r="P151" i="31" s="1"/>
  <c r="M152" i="31"/>
  <c r="N150" i="31"/>
  <c r="O150" i="31" s="1"/>
  <c r="P150" i="31" s="1"/>
  <c r="L89" i="27"/>
  <c r="M88" i="27"/>
  <c r="N88" i="27" s="1"/>
  <c r="O88" i="27" s="1"/>
  <c r="N149" i="31"/>
  <c r="D24" i="32"/>
  <c r="E24" i="32" s="1"/>
  <c r="O149" i="31" l="1"/>
  <c r="P149" i="31" s="1"/>
  <c r="M153" i="31"/>
  <c r="N152" i="31"/>
  <c r="O152" i="31" s="1"/>
  <c r="P152" i="31" s="1"/>
  <c r="M89" i="27"/>
  <c r="N89" i="27" s="1"/>
  <c r="O89" i="27" s="1"/>
  <c r="L90" i="27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M155" i="31" s="1"/>
  <c r="N153" i="31"/>
  <c r="O153" i="31" s="1"/>
  <c r="P153" i="31" s="1"/>
  <c r="L92" i="27"/>
  <c r="L93" i="27" s="1"/>
  <c r="M91" i="27"/>
  <c r="N91" i="27" s="1"/>
  <c r="O91" i="27" s="1"/>
  <c r="M90" i="27"/>
  <c r="N90" i="27" s="1"/>
  <c r="O90" i="27" s="1"/>
  <c r="J114" i="22"/>
  <c r="K114" i="22"/>
  <c r="L116" i="22"/>
  <c r="K116" i="22"/>
  <c r="L94" i="27" l="1"/>
  <c r="M93" i="27"/>
  <c r="N93" i="27" s="1"/>
  <c r="O93" i="27" s="1"/>
  <c r="M156" i="31"/>
  <c r="N155" i="31"/>
  <c r="O155" i="31" s="1"/>
  <c r="P155" i="31" s="1"/>
  <c r="N154" i="31"/>
  <c r="O154" i="31" s="1"/>
  <c r="P154" i="31" s="1"/>
  <c r="M92" i="27"/>
  <c r="N92" i="27" s="1"/>
  <c r="O92" i="27" s="1"/>
  <c r="J116" i="22"/>
  <c r="L60" i="23"/>
  <c r="M60" i="23" s="1"/>
  <c r="B18" i="48"/>
  <c r="M18" i="48"/>
  <c r="B19" i="48"/>
  <c r="M94" i="27" l="1"/>
  <c r="N94" i="27" s="1"/>
  <c r="O94" i="27" s="1"/>
  <c r="M157" i="31"/>
  <c r="N156" i="31"/>
  <c r="O156" i="31" s="1"/>
  <c r="P156" i="31" s="1"/>
  <c r="L118" i="22"/>
  <c r="K118" i="22"/>
  <c r="J118" i="22"/>
  <c r="I120" i="22"/>
  <c r="I122" i="22" s="1"/>
  <c r="L62" i="23"/>
  <c r="M62" i="23" s="1"/>
  <c r="L61" i="23"/>
  <c r="M61" i="23" s="1"/>
  <c r="M19" i="48"/>
  <c r="M95" i="27" l="1"/>
  <c r="N95" i="27" s="1"/>
  <c r="O95" i="27" s="1"/>
  <c r="L96" i="27"/>
  <c r="N157" i="31"/>
  <c r="O157" i="31" s="1"/>
  <c r="P157" i="31" s="1"/>
  <c r="M158" i="31"/>
  <c r="I124" i="22"/>
  <c r="L122" i="22"/>
  <c r="K122" i="22"/>
  <c r="J122" i="22"/>
  <c r="L120" i="22"/>
  <c r="K120" i="22"/>
  <c r="J120" i="22"/>
  <c r="O59" i="72"/>
  <c r="O60" i="72"/>
  <c r="O61" i="72"/>
  <c r="O62" i="72"/>
  <c r="O63" i="72"/>
  <c r="O64" i="72"/>
  <c r="O65" i="72"/>
  <c r="O66" i="72"/>
  <c r="F136" i="13"/>
  <c r="F137" i="13"/>
  <c r="F138" i="13"/>
  <c r="F139" i="13"/>
  <c r="F140" i="13"/>
  <c r="F142" i="13"/>
  <c r="F143" i="13"/>
  <c r="F144" i="13"/>
  <c r="F135" i="13"/>
  <c r="F27" i="52"/>
  <c r="G27" i="52"/>
  <c r="H27" i="52"/>
  <c r="F28" i="52"/>
  <c r="G28" i="52"/>
  <c r="H28" i="52"/>
  <c r="F29" i="52"/>
  <c r="G29" i="52"/>
  <c r="H29" i="52"/>
  <c r="B9" i="48"/>
  <c r="L97" i="27" l="1"/>
  <c r="M96" i="27"/>
  <c r="N96" i="27" s="1"/>
  <c r="O96" i="27" s="1"/>
  <c r="N158" i="31"/>
  <c r="O158" i="31" s="1"/>
  <c r="P158" i="31" s="1"/>
  <c r="M159" i="31"/>
  <c r="G144" i="13"/>
  <c r="I144" i="13"/>
  <c r="K144" i="13"/>
  <c r="H144" i="13"/>
  <c r="J144" i="13"/>
  <c r="G143" i="13"/>
  <c r="K143" i="13"/>
  <c r="H143" i="13"/>
  <c r="I143" i="13"/>
  <c r="J143" i="13"/>
  <c r="J142" i="13"/>
  <c r="K142" i="13"/>
  <c r="H142" i="13"/>
  <c r="G142" i="13"/>
  <c r="I142" i="13"/>
  <c r="G140" i="13"/>
  <c r="H140" i="13"/>
  <c r="I140" i="13"/>
  <c r="J140" i="13"/>
  <c r="K140" i="13"/>
  <c r="G139" i="13"/>
  <c r="H139" i="13"/>
  <c r="J139" i="13"/>
  <c r="I139" i="13"/>
  <c r="K139" i="13"/>
  <c r="G138" i="13"/>
  <c r="H138" i="13"/>
  <c r="I138" i="13"/>
  <c r="J138" i="13"/>
  <c r="K138" i="13"/>
  <c r="J137" i="13"/>
  <c r="K137" i="13"/>
  <c r="G137" i="13"/>
  <c r="I137" i="13"/>
  <c r="H137" i="13"/>
  <c r="G136" i="13"/>
  <c r="J136" i="13"/>
  <c r="H136" i="13"/>
  <c r="I136" i="13"/>
  <c r="K136" i="13"/>
  <c r="H135" i="13"/>
  <c r="I135" i="13"/>
  <c r="J135" i="13"/>
  <c r="K135" i="13"/>
  <c r="G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L98" i="27" l="1"/>
  <c r="M97" i="27"/>
  <c r="N97" i="27" s="1"/>
  <c r="O97" i="27" s="1"/>
  <c r="M160" i="31"/>
  <c r="N160" i="31" s="1"/>
  <c r="O160" i="31" s="1"/>
  <c r="P160" i="31" s="1"/>
  <c r="N159" i="31"/>
  <c r="O159" i="31" s="1"/>
  <c r="P159" i="31" s="1"/>
  <c r="K128" i="22"/>
  <c r="I130" i="22"/>
  <c r="L128" i="22"/>
  <c r="J128" i="22"/>
  <c r="K126" i="22"/>
  <c r="J126" i="22"/>
  <c r="L126" i="22"/>
  <c r="L99" i="27" l="1"/>
  <c r="M98" i="27"/>
  <c r="N98" i="27" s="1"/>
  <c r="O98" i="27" s="1"/>
  <c r="L130" i="22"/>
  <c r="J130" i="22"/>
  <c r="K130" i="22"/>
  <c r="L101" i="27" l="1"/>
  <c r="M100" i="27"/>
  <c r="N100" i="27" s="1"/>
  <c r="O100" i="27" s="1"/>
  <c r="L132" i="22"/>
  <c r="J132" i="22"/>
  <c r="K132" i="22"/>
  <c r="M101" i="27" l="1"/>
  <c r="N101" i="27" s="1"/>
  <c r="O101" i="27" s="1"/>
  <c r="L102" i="27"/>
  <c r="E24" i="68"/>
  <c r="D26" i="68"/>
  <c r="E26" i="68"/>
  <c r="E28" i="68"/>
  <c r="E30" i="68"/>
  <c r="F50" i="65"/>
  <c r="F126" i="35"/>
  <c r="F41" i="34"/>
  <c r="M102" i="27" l="1"/>
  <c r="N102" i="27" s="1"/>
  <c r="O102" i="27" s="1"/>
  <c r="L103" i="27"/>
  <c r="F25" i="52"/>
  <c r="G25" i="52"/>
  <c r="H25" i="52"/>
  <c r="G26" i="52"/>
  <c r="H26" i="52"/>
  <c r="M103" i="27" l="1"/>
  <c r="N103" i="27" s="1"/>
  <c r="O103" i="27" s="1"/>
  <c r="L104" i="27"/>
  <c r="M104" i="27" s="1"/>
  <c r="N104" i="27" s="1"/>
  <c r="O104" i="27" s="1"/>
  <c r="M9" i="48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J94" i="7"/>
  <c r="K94" i="7"/>
  <c r="L94" i="7"/>
  <c r="M94" i="7"/>
  <c r="N94" i="7"/>
  <c r="O94" i="7"/>
  <c r="P94" i="7"/>
  <c r="J92" i="7"/>
  <c r="K92" i="7"/>
  <c r="L92" i="7"/>
  <c r="M92" i="7"/>
  <c r="N92" i="7"/>
  <c r="O92" i="7"/>
  <c r="P92" i="7"/>
  <c r="J90" i="7"/>
  <c r="K90" i="7"/>
  <c r="L90" i="7"/>
  <c r="M90" i="7"/>
  <c r="N90" i="7"/>
  <c r="O90" i="7"/>
  <c r="P90" i="7"/>
  <c r="J88" i="7"/>
  <c r="K88" i="7"/>
  <c r="L88" i="7"/>
  <c r="M88" i="7"/>
  <c r="N88" i="7"/>
  <c r="O88" i="7"/>
  <c r="P88" i="7"/>
  <c r="J86" i="7"/>
  <c r="K86" i="7"/>
  <c r="L86" i="7"/>
  <c r="M86" i="7"/>
  <c r="N86" i="7"/>
  <c r="O86" i="7"/>
  <c r="P86" i="7"/>
  <c r="J84" i="7"/>
  <c r="K84" i="7"/>
  <c r="L84" i="7"/>
  <c r="M84" i="7"/>
  <c r="N84" i="7"/>
  <c r="O84" i="7"/>
  <c r="P84" i="7"/>
  <c r="J82" i="7"/>
  <c r="K82" i="7"/>
  <c r="L82" i="7"/>
  <c r="M82" i="7"/>
  <c r="N82" i="7"/>
  <c r="O82" i="7"/>
  <c r="P82" i="7"/>
  <c r="J80" i="7"/>
  <c r="K80" i="7"/>
  <c r="L80" i="7"/>
  <c r="M80" i="7"/>
  <c r="N80" i="7"/>
  <c r="O80" i="7"/>
  <c r="P80" i="7"/>
  <c r="J78" i="7"/>
  <c r="K78" i="7"/>
  <c r="L78" i="7"/>
  <c r="M78" i="7"/>
  <c r="N78" i="7"/>
  <c r="O78" i="7"/>
  <c r="P78" i="7"/>
  <c r="J76" i="7"/>
  <c r="K76" i="7"/>
  <c r="L76" i="7"/>
  <c r="M76" i="7"/>
  <c r="N76" i="7"/>
  <c r="O76" i="7"/>
  <c r="P76" i="7"/>
  <c r="J74" i="7"/>
  <c r="K74" i="7"/>
  <c r="L74" i="7"/>
  <c r="M74" i="7"/>
  <c r="N74" i="7"/>
  <c r="O74" i="7"/>
  <c r="P74" i="7"/>
  <c r="O72" i="7"/>
  <c r="N72" i="7"/>
  <c r="M72" i="7"/>
  <c r="L72" i="7"/>
  <c r="K72" i="7"/>
  <c r="P72" i="7"/>
  <c r="M11" i="48" l="1"/>
  <c r="B11" i="48"/>
  <c r="B12" i="48"/>
  <c r="I11" i="48"/>
  <c r="G11" i="48"/>
  <c r="J11" i="48"/>
  <c r="F11" i="48"/>
  <c r="J12" i="48"/>
  <c r="E11" i="68"/>
  <c r="T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F238" i="11"/>
  <c r="G238" i="11"/>
  <c r="H238" i="11"/>
  <c r="F240" i="11"/>
  <c r="G240" i="11"/>
  <c r="H240" i="11"/>
  <c r="J35" i="67"/>
  <c r="K35" i="67"/>
  <c r="L35" i="67"/>
  <c r="M35" i="67"/>
  <c r="J33" i="67"/>
  <c r="K33" i="67"/>
  <c r="L33" i="67"/>
  <c r="M33" i="67"/>
  <c r="J148" i="9"/>
  <c r="K148" i="9"/>
  <c r="L148" i="9"/>
  <c r="M148" i="9"/>
  <c r="N148" i="9"/>
  <c r="O148" i="9"/>
  <c r="J146" i="9"/>
  <c r="K146" i="9"/>
  <c r="L146" i="9"/>
  <c r="M146" i="9"/>
  <c r="N146" i="9"/>
  <c r="O146" i="9"/>
  <c r="J144" i="9"/>
  <c r="K144" i="9"/>
  <c r="L144" i="9"/>
  <c r="M144" i="9"/>
  <c r="N144" i="9"/>
  <c r="O144" i="9"/>
  <c r="J143" i="10"/>
  <c r="K143" i="10"/>
  <c r="J145" i="10"/>
  <c r="K145" i="10"/>
  <c r="J147" i="10"/>
  <c r="K147" i="10"/>
  <c r="J149" i="10"/>
  <c r="K149" i="10"/>
  <c r="J256" i="5"/>
  <c r="K256" i="5"/>
  <c r="L256" i="5"/>
  <c r="J254" i="5"/>
  <c r="K254" i="5"/>
  <c r="L254" i="5"/>
  <c r="J252" i="5"/>
  <c r="K252" i="5"/>
  <c r="L252" i="5"/>
  <c r="J250" i="5"/>
  <c r="K250" i="5"/>
  <c r="L250" i="5"/>
  <c r="M151" i="4"/>
  <c r="N151" i="4"/>
  <c r="O151" i="4"/>
  <c r="J151" i="4"/>
  <c r="K151" i="4"/>
  <c r="M149" i="4"/>
  <c r="N149" i="4"/>
  <c r="O149" i="4"/>
  <c r="J149" i="4"/>
  <c r="K149" i="4"/>
  <c r="M147" i="4"/>
  <c r="N147" i="4"/>
  <c r="O147" i="4"/>
  <c r="J147" i="4"/>
  <c r="K147" i="4"/>
  <c r="M145" i="4"/>
  <c r="N145" i="4"/>
  <c r="O145" i="4"/>
  <c r="J145" i="4"/>
  <c r="K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0" i="65" l="1"/>
  <c r="F105" i="35"/>
  <c r="F106" i="35"/>
  <c r="F21" i="34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O110" i="31" s="1"/>
  <c r="P110" i="31" s="1"/>
  <c r="F112" i="31"/>
  <c r="G112" i="31"/>
  <c r="H112" i="31"/>
  <c r="I112" i="31"/>
  <c r="J112" i="31"/>
  <c r="K112" i="31"/>
  <c r="N112" i="31"/>
  <c r="O112" i="31" s="1"/>
  <c r="P112" i="31" s="1"/>
  <c r="F113" i="31"/>
  <c r="G113" i="31"/>
  <c r="H113" i="31"/>
  <c r="I113" i="31"/>
  <c r="J113" i="31"/>
  <c r="K113" i="31"/>
  <c r="N113" i="31"/>
  <c r="O113" i="31" s="1"/>
  <c r="P113" i="31" s="1"/>
  <c r="F114" i="31"/>
  <c r="G114" i="31"/>
  <c r="H114" i="31"/>
  <c r="I114" i="31"/>
  <c r="J114" i="31"/>
  <c r="K114" i="31"/>
  <c r="N114" i="31"/>
  <c r="O114" i="31" s="1"/>
  <c r="P114" i="31" s="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K230" i="5"/>
  <c r="L230" i="5"/>
  <c r="J232" i="5"/>
  <c r="K232" i="5"/>
  <c r="L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J9" i="67"/>
  <c r="K9" i="67"/>
  <c r="L9" i="67"/>
  <c r="M9" i="67"/>
  <c r="J11" i="67"/>
  <c r="K11" i="67"/>
  <c r="L11" i="67"/>
  <c r="M11" i="67"/>
  <c r="J13" i="67"/>
  <c r="K13" i="67"/>
  <c r="L13" i="67"/>
  <c r="M13" i="67"/>
  <c r="J15" i="67"/>
  <c r="K15" i="67"/>
  <c r="L15" i="67"/>
  <c r="M15" i="67"/>
  <c r="J17" i="67"/>
  <c r="K17" i="67"/>
  <c r="L17" i="67"/>
  <c r="M17" i="67"/>
  <c r="J19" i="67"/>
  <c r="K19" i="67"/>
  <c r="L19" i="67"/>
  <c r="M19" i="67"/>
  <c r="J21" i="67"/>
  <c r="K21" i="67"/>
  <c r="L21" i="67"/>
  <c r="M21" i="67"/>
  <c r="J23" i="67"/>
  <c r="K23" i="67"/>
  <c r="L23" i="67"/>
  <c r="M23" i="67"/>
  <c r="J25" i="67"/>
  <c r="K25" i="67"/>
  <c r="L25" i="67"/>
  <c r="M25" i="67"/>
  <c r="J27" i="67"/>
  <c r="K27" i="67"/>
  <c r="L27" i="67"/>
  <c r="M27" i="67"/>
  <c r="J29" i="67"/>
  <c r="K29" i="67"/>
  <c r="L29" i="67"/>
  <c r="M29" i="67"/>
  <c r="J31" i="67"/>
  <c r="K31" i="67"/>
  <c r="L31" i="67"/>
  <c r="M31" i="67"/>
  <c r="M7" i="67"/>
  <c r="L7" i="67"/>
  <c r="K7" i="67"/>
  <c r="J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J61" i="7"/>
  <c r="K61" i="7"/>
  <c r="L61" i="7"/>
  <c r="M61" i="7"/>
  <c r="N61" i="7"/>
  <c r="O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K71" i="52" s="1"/>
  <c r="K72" i="52" s="1"/>
  <c r="K73" i="52" s="1"/>
  <c r="K74" i="52" s="1"/>
  <c r="I19" i="68"/>
  <c r="J19" i="68"/>
  <c r="L256" i="12" l="1"/>
  <c r="K257" i="12"/>
  <c r="K41" i="65"/>
  <c r="J41" i="65"/>
  <c r="K43" i="65"/>
  <c r="J43" i="65"/>
  <c r="L257" i="12" l="1"/>
  <c r="K258" i="12"/>
  <c r="J133" i="10"/>
  <c r="K133" i="10"/>
  <c r="J135" i="10"/>
  <c r="K135" i="10"/>
  <c r="J137" i="10"/>
  <c r="K137" i="10"/>
  <c r="J139" i="10"/>
  <c r="K139" i="10"/>
  <c r="J141" i="10"/>
  <c r="K141" i="10"/>
  <c r="J134" i="9"/>
  <c r="K134" i="9"/>
  <c r="L134" i="9"/>
  <c r="M134" i="9"/>
  <c r="N134" i="9"/>
  <c r="O134" i="9"/>
  <c r="J136" i="9"/>
  <c r="K136" i="9"/>
  <c r="L136" i="9"/>
  <c r="M136" i="9"/>
  <c r="N136" i="9"/>
  <c r="O136" i="9"/>
  <c r="J138" i="9"/>
  <c r="K138" i="9"/>
  <c r="L138" i="9"/>
  <c r="M138" i="9"/>
  <c r="N138" i="9"/>
  <c r="O138" i="9"/>
  <c r="J140" i="9"/>
  <c r="K140" i="9"/>
  <c r="L140" i="9"/>
  <c r="M140" i="9"/>
  <c r="N140" i="9"/>
  <c r="O140" i="9"/>
  <c r="J142" i="9"/>
  <c r="K142" i="9"/>
  <c r="L142" i="9"/>
  <c r="M142" i="9"/>
  <c r="N142" i="9"/>
  <c r="O142" i="9"/>
  <c r="J134" i="6"/>
  <c r="K134" i="6"/>
  <c r="L134" i="6"/>
  <c r="M134" i="6"/>
  <c r="J140" i="6"/>
  <c r="J240" i="5"/>
  <c r="K240" i="5"/>
  <c r="L240" i="5"/>
  <c r="J242" i="5"/>
  <c r="K242" i="5"/>
  <c r="L242" i="5"/>
  <c r="J244" i="5"/>
  <c r="K244" i="5"/>
  <c r="L244" i="5"/>
  <c r="J246" i="5"/>
  <c r="K246" i="5"/>
  <c r="L246" i="5"/>
  <c r="J248" i="5"/>
  <c r="K248" i="5"/>
  <c r="L248" i="5"/>
  <c r="L258" i="12" l="1"/>
  <c r="K259" i="12"/>
  <c r="L259" i="12" s="1"/>
  <c r="F229" i="11"/>
  <c r="G229" i="11"/>
  <c r="H229" i="11"/>
  <c r="F230" i="11"/>
  <c r="G230" i="11"/>
  <c r="H230" i="11"/>
  <c r="F231" i="11"/>
  <c r="G231" i="11"/>
  <c r="H231" i="11"/>
  <c r="F232" i="11"/>
  <c r="G232" i="11"/>
  <c r="H232" i="11"/>
  <c r="F233" i="11"/>
  <c r="G233" i="11"/>
  <c r="H233" i="11"/>
  <c r="F234" i="11"/>
  <c r="G234" i="11"/>
  <c r="H234" i="11"/>
  <c r="F235" i="11"/>
  <c r="G235" i="11"/>
  <c r="H235" i="11"/>
  <c r="F236" i="11"/>
  <c r="G236" i="11"/>
  <c r="H236" i="11"/>
  <c r="F118" i="13"/>
  <c r="F117" i="13"/>
  <c r="F116" i="13"/>
  <c r="F115" i="13"/>
  <c r="F114" i="13"/>
  <c r="F113" i="13"/>
  <c r="F112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0" i="13"/>
  <c r="F89" i="13"/>
  <c r="F88" i="13"/>
  <c r="F87" i="13"/>
  <c r="F86" i="13"/>
  <c r="F84" i="13"/>
  <c r="F83" i="13"/>
  <c r="F82" i="13"/>
  <c r="F81" i="13"/>
  <c r="F80" i="13"/>
  <c r="F78" i="13"/>
  <c r="F77" i="13"/>
  <c r="F76" i="13"/>
  <c r="F75" i="13"/>
  <c r="F74" i="13"/>
  <c r="F73" i="13"/>
  <c r="F72" i="13"/>
  <c r="F71" i="13"/>
  <c r="J135" i="4"/>
  <c r="K135" i="4"/>
  <c r="M135" i="4"/>
  <c r="N135" i="4"/>
  <c r="O135" i="4"/>
  <c r="J137" i="4"/>
  <c r="K137" i="4"/>
  <c r="M137" i="4"/>
  <c r="N137" i="4"/>
  <c r="O137" i="4"/>
  <c r="J139" i="4"/>
  <c r="K139" i="4"/>
  <c r="M139" i="4"/>
  <c r="N139" i="4"/>
  <c r="O139" i="4"/>
  <c r="J141" i="4"/>
  <c r="K141" i="4"/>
  <c r="M141" i="4"/>
  <c r="N141" i="4"/>
  <c r="O141" i="4"/>
  <c r="J143" i="4"/>
  <c r="K143" i="4"/>
  <c r="M143" i="4"/>
  <c r="N143" i="4"/>
  <c r="O143" i="4"/>
  <c r="Q8" i="66" l="1"/>
  <c r="R7" i="66"/>
  <c r="R8" i="66" l="1"/>
  <c r="S8" i="66" s="1"/>
  <c r="T8" i="66" s="1"/>
  <c r="Q9" i="66"/>
  <c r="R77" i="66"/>
  <c r="R76" i="66"/>
  <c r="R75" i="66"/>
  <c r="R74" i="66"/>
  <c r="R73" i="66"/>
  <c r="R72" i="66"/>
  <c r="R71" i="66"/>
  <c r="R70" i="66"/>
  <c r="S7" i="66"/>
  <c r="T7" i="66" s="1"/>
  <c r="Q10" i="66" l="1"/>
  <c r="R9" i="66"/>
  <c r="S9" i="66" s="1"/>
  <c r="T9" i="66" s="1"/>
  <c r="R10" i="66" l="1"/>
  <c r="S10" i="66" s="1"/>
  <c r="T10" i="66" s="1"/>
  <c r="Q11" i="66"/>
  <c r="Q13" i="66" l="1"/>
  <c r="Q14" i="66" s="1"/>
  <c r="Q15" i="66" s="1"/>
  <c r="R11" i="66"/>
  <c r="S11" i="66" s="1"/>
  <c r="T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T15" i="66" s="1"/>
  <c r="Q16" i="66"/>
  <c r="R14" i="66"/>
  <c r="S14" i="66" s="1"/>
  <c r="T14" i="66" s="1"/>
  <c r="R12" i="66"/>
  <c r="S12" i="66" s="1"/>
  <c r="T12" i="66" s="1"/>
  <c r="L52" i="23"/>
  <c r="L51" i="23"/>
  <c r="L104" i="22"/>
  <c r="J104" i="22"/>
  <c r="L100" i="22"/>
  <c r="R16" i="66" l="1"/>
  <c r="S16" i="66" s="1"/>
  <c r="T16" i="66" s="1"/>
  <c r="Q17" i="66"/>
  <c r="Q18" i="66" s="1"/>
  <c r="Q19" i="66" s="1"/>
  <c r="Q20" i="66" s="1"/>
  <c r="R13" i="66"/>
  <c r="S13" i="66" s="1"/>
  <c r="T13" i="66" s="1"/>
  <c r="L53" i="23"/>
  <c r="K104" i="22"/>
  <c r="Q21" i="66" l="1"/>
  <c r="R20" i="66"/>
  <c r="S20" i="66" s="1"/>
  <c r="T20" i="66" s="1"/>
  <c r="R19" i="66"/>
  <c r="S19" i="66" s="1"/>
  <c r="T19" i="66" s="1"/>
  <c r="R17" i="66"/>
  <c r="S17" i="66" s="1"/>
  <c r="T17" i="66" s="1"/>
  <c r="L54" i="23"/>
  <c r="N109" i="31"/>
  <c r="O109" i="31" s="1"/>
  <c r="P109" i="31" s="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O105" i="31" s="1"/>
  <c r="P105" i="31" s="1"/>
  <c r="F106" i="31"/>
  <c r="G106" i="31"/>
  <c r="H106" i="31"/>
  <c r="I106" i="31"/>
  <c r="J106" i="31"/>
  <c r="K106" i="31"/>
  <c r="N106" i="31"/>
  <c r="O106" i="31" s="1"/>
  <c r="P106" i="31" s="1"/>
  <c r="F107" i="31"/>
  <c r="G107" i="31"/>
  <c r="H107" i="31"/>
  <c r="I107" i="31"/>
  <c r="J107" i="31"/>
  <c r="K107" i="31"/>
  <c r="N107" i="31"/>
  <c r="O107" i="31" s="1"/>
  <c r="P107" i="31" s="1"/>
  <c r="F108" i="31"/>
  <c r="G108" i="31"/>
  <c r="H108" i="31"/>
  <c r="I108" i="31"/>
  <c r="J108" i="31"/>
  <c r="K108" i="31"/>
  <c r="N108" i="31"/>
  <c r="O108" i="31" s="1"/>
  <c r="P108" i="31" s="1"/>
  <c r="R21" i="66" l="1"/>
  <c r="S21" i="66" s="1"/>
  <c r="T21" i="66" s="1"/>
  <c r="Q22" i="66"/>
  <c r="R18" i="66"/>
  <c r="S18" i="66" s="1"/>
  <c r="T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T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T23" i="66" s="1"/>
  <c r="Q24" i="66"/>
  <c r="Q25" i="66" s="1"/>
  <c r="L57" i="23"/>
  <c r="M57" i="23" s="1"/>
  <c r="L58" i="23"/>
  <c r="M58" i="23" s="1"/>
  <c r="Q26" i="66" l="1"/>
  <c r="R25" i="66"/>
  <c r="S25" i="66" s="1"/>
  <c r="T25" i="66" s="1"/>
  <c r="R24" i="66"/>
  <c r="S24" i="66" s="1"/>
  <c r="T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T26" i="66" s="1"/>
  <c r="F86" i="22"/>
  <c r="Q28" i="66" l="1"/>
  <c r="Q29" i="66" s="1"/>
  <c r="Q30" i="66" s="1"/>
  <c r="R27" i="66"/>
  <c r="S27" i="66" s="1"/>
  <c r="T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T30" i="66" s="1"/>
  <c r="R29" i="66"/>
  <c r="S29" i="66" s="1"/>
  <c r="T29" i="66" s="1"/>
  <c r="R28" i="66"/>
  <c r="S28" i="66" s="1"/>
  <c r="T28" i="66" s="1"/>
  <c r="F20" i="25"/>
  <c r="G20" i="25"/>
  <c r="H20" i="25"/>
  <c r="F21" i="25"/>
  <c r="G21" i="25"/>
  <c r="H21" i="25"/>
  <c r="R31" i="66" l="1"/>
  <c r="S31" i="66" s="1"/>
  <c r="T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T32" i="66" s="1"/>
  <c r="Q33" i="66"/>
  <c r="Q34" i="66" s="1"/>
  <c r="L12" i="52"/>
  <c r="L13" i="52"/>
  <c r="R34" i="66" l="1"/>
  <c r="S34" i="66" s="1"/>
  <c r="T34" i="66" s="1"/>
  <c r="Q35" i="66"/>
  <c r="R33" i="66"/>
  <c r="S33" i="66" s="1"/>
  <c r="T33" i="66" s="1"/>
  <c r="J17" i="65"/>
  <c r="K17" i="65"/>
  <c r="Q36" i="66" l="1"/>
  <c r="R35" i="66"/>
  <c r="S35" i="66" s="1"/>
  <c r="T35" i="66" s="1"/>
  <c r="N95" i="31"/>
  <c r="R36" i="66" l="1"/>
  <c r="S36" i="66" s="1"/>
  <c r="T36" i="66" s="1"/>
  <c r="Q37" i="66"/>
  <c r="Q38" i="66" s="1"/>
  <c r="Q39" i="66" s="1"/>
  <c r="Q40" i="66" s="1"/>
  <c r="R40" i="66" s="1"/>
  <c r="S40" i="66" s="1"/>
  <c r="T40" i="66" s="1"/>
  <c r="E223" i="12"/>
  <c r="R39" i="66" l="1"/>
  <c r="S39" i="66" s="1"/>
  <c r="T39" i="66" s="1"/>
  <c r="R37" i="66"/>
  <c r="S37" i="66" s="1"/>
  <c r="T37" i="66" s="1"/>
  <c r="F17" i="65"/>
  <c r="Q41" i="66" l="1"/>
  <c r="R38" i="66"/>
  <c r="S38" i="66" s="1"/>
  <c r="T38" i="66" s="1"/>
  <c r="Q42" i="66" l="1"/>
  <c r="R41" i="66"/>
  <c r="S41" i="66" s="1"/>
  <c r="T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T42" i="66" s="1"/>
  <c r="L48" i="23"/>
  <c r="R43" i="66" l="1"/>
  <c r="S43" i="66" s="1"/>
  <c r="T43" i="66" s="1"/>
  <c r="Q44" i="66"/>
  <c r="L50" i="23"/>
  <c r="L49" i="23"/>
  <c r="J72" i="7"/>
  <c r="J66" i="7"/>
  <c r="K66" i="7"/>
  <c r="L66" i="7"/>
  <c r="M66" i="7"/>
  <c r="N66" i="7"/>
  <c r="O66" i="7"/>
  <c r="J63" i="7"/>
  <c r="K63" i="7"/>
  <c r="L63" i="7"/>
  <c r="M63" i="7"/>
  <c r="N63" i="7"/>
  <c r="O63" i="7"/>
  <c r="J59" i="7"/>
  <c r="K59" i="7"/>
  <c r="L59" i="7"/>
  <c r="M59" i="7"/>
  <c r="N59" i="7"/>
  <c r="O59" i="7"/>
  <c r="J57" i="7"/>
  <c r="K57" i="7"/>
  <c r="L57" i="7"/>
  <c r="M57" i="7"/>
  <c r="N57" i="7"/>
  <c r="O57" i="7"/>
  <c r="O55" i="7"/>
  <c r="N55" i="7"/>
  <c r="M55" i="7"/>
  <c r="L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T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T46" i="66" s="1"/>
  <c r="R45" i="66"/>
  <c r="S45" i="66" s="1"/>
  <c r="T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T47" i="66" s="1"/>
  <c r="Q49" i="66" l="1"/>
  <c r="Q50" i="66" s="1"/>
  <c r="R48" i="66"/>
  <c r="S48" i="66" s="1"/>
  <c r="T48" i="66" s="1"/>
  <c r="R50" i="66" l="1"/>
  <c r="S50" i="66" s="1"/>
  <c r="T50" i="66" s="1"/>
  <c r="Q51" i="66"/>
  <c r="R49" i="66"/>
  <c r="S49" i="66" s="1"/>
  <c r="T49" i="66" s="1"/>
  <c r="R51" i="66" l="1"/>
  <c r="S51" i="66" s="1"/>
  <c r="T51" i="66" s="1"/>
  <c r="F14" i="65"/>
  <c r="T55" i="66" l="1"/>
  <c r="U55" i="66" s="1"/>
  <c r="R56" i="66"/>
  <c r="S56" i="66" s="1"/>
  <c r="K108" i="6"/>
  <c r="F96" i="31"/>
  <c r="L9" i="52"/>
  <c r="F9" i="52"/>
  <c r="G9" i="52"/>
  <c r="H9" i="52"/>
  <c r="I9" i="52"/>
  <c r="J9" i="52"/>
  <c r="F10" i="52"/>
  <c r="G10" i="52"/>
  <c r="H10" i="52"/>
  <c r="I10" i="52"/>
  <c r="J10" i="52"/>
  <c r="T56" i="66" l="1"/>
  <c r="U56" i="66" s="1"/>
  <c r="R57" i="66"/>
  <c r="S57" i="66" s="1"/>
  <c r="T57" i="66" l="1"/>
  <c r="U57" i="66" s="1"/>
  <c r="R58" i="66"/>
  <c r="S58" i="66" s="1"/>
  <c r="R59" i="66" l="1"/>
  <c r="S59" i="66" s="1"/>
  <c r="T58" i="66"/>
  <c r="U58" i="66" s="1"/>
  <c r="F94" i="31"/>
  <c r="F93" i="31"/>
  <c r="R60" i="66" l="1"/>
  <c r="S60" i="66" s="1"/>
  <c r="T59" i="66"/>
  <c r="U59" i="66" s="1"/>
  <c r="O95" i="31"/>
  <c r="P95" i="31" s="1"/>
  <c r="O97" i="31"/>
  <c r="P97" i="31" s="1"/>
  <c r="R61" i="66" l="1"/>
  <c r="S61" i="66" s="1"/>
  <c r="T60" i="66"/>
  <c r="U60" i="66" s="1"/>
  <c r="N103" i="31"/>
  <c r="O103" i="31" s="1"/>
  <c r="P103" i="31" s="1"/>
  <c r="F103" i="31"/>
  <c r="G103" i="31"/>
  <c r="H103" i="31"/>
  <c r="I103" i="31"/>
  <c r="J103" i="31"/>
  <c r="K103" i="31"/>
  <c r="N104" i="31"/>
  <c r="O104" i="31" s="1"/>
  <c r="P104" i="31" s="1"/>
  <c r="F104" i="31"/>
  <c r="G104" i="31"/>
  <c r="H104" i="31"/>
  <c r="I104" i="31"/>
  <c r="J104" i="31"/>
  <c r="K104" i="31"/>
  <c r="J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T61" i="66" l="1"/>
  <c r="U61" i="66" s="1"/>
  <c r="R62" i="66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F228" i="11"/>
  <c r="G228" i="11"/>
  <c r="H228" i="11"/>
  <c r="F226" i="11"/>
  <c r="G226" i="11"/>
  <c r="H226" i="11"/>
  <c r="F227" i="11"/>
  <c r="G227" i="11"/>
  <c r="H227" i="11"/>
  <c r="J127" i="10"/>
  <c r="K127" i="10"/>
  <c r="J129" i="10"/>
  <c r="K129" i="10"/>
  <c r="J131" i="10"/>
  <c r="K131" i="10"/>
  <c r="J126" i="9"/>
  <c r="K126" i="9"/>
  <c r="L126" i="9"/>
  <c r="M126" i="9"/>
  <c r="N126" i="9"/>
  <c r="O126" i="9"/>
  <c r="J128" i="9"/>
  <c r="K128" i="9"/>
  <c r="L128" i="9"/>
  <c r="M128" i="9"/>
  <c r="N128" i="9"/>
  <c r="O128" i="9"/>
  <c r="J130" i="9"/>
  <c r="K130" i="9"/>
  <c r="L130" i="9"/>
  <c r="M130" i="9"/>
  <c r="N130" i="9"/>
  <c r="O130" i="9"/>
  <c r="J132" i="9"/>
  <c r="K132" i="9"/>
  <c r="L132" i="9"/>
  <c r="M132" i="9"/>
  <c r="N132" i="9"/>
  <c r="O132" i="9"/>
  <c r="J126" i="6"/>
  <c r="K126" i="6"/>
  <c r="L126" i="6"/>
  <c r="M126" i="6"/>
  <c r="J128" i="6"/>
  <c r="K128" i="6"/>
  <c r="L128" i="6"/>
  <c r="M128" i="6"/>
  <c r="J130" i="6"/>
  <c r="K130" i="6"/>
  <c r="L130" i="6"/>
  <c r="M130" i="6"/>
  <c r="J132" i="6"/>
  <c r="K132" i="6"/>
  <c r="L132" i="6"/>
  <c r="M132" i="6"/>
  <c r="J234" i="5"/>
  <c r="K234" i="5"/>
  <c r="L234" i="5"/>
  <c r="J236" i="5"/>
  <c r="K236" i="5"/>
  <c r="L236" i="5"/>
  <c r="J238" i="5"/>
  <c r="K238" i="5"/>
  <c r="L238" i="5"/>
  <c r="J127" i="4"/>
  <c r="K127" i="4"/>
  <c r="M127" i="4"/>
  <c r="N127" i="4"/>
  <c r="O127" i="4"/>
  <c r="J129" i="4"/>
  <c r="K129" i="4"/>
  <c r="M129" i="4"/>
  <c r="N129" i="4"/>
  <c r="O129" i="4"/>
  <c r="J131" i="4"/>
  <c r="K131" i="4"/>
  <c r="M131" i="4"/>
  <c r="N131" i="4"/>
  <c r="O131" i="4"/>
  <c r="J133" i="4"/>
  <c r="K133" i="4"/>
  <c r="M133" i="4"/>
  <c r="N133" i="4"/>
  <c r="O133" i="4"/>
  <c r="L43" i="23"/>
  <c r="F45" i="23"/>
  <c r="G45" i="23"/>
  <c r="H45" i="23"/>
  <c r="I45" i="23"/>
  <c r="J45" i="23"/>
  <c r="F46" i="23"/>
  <c r="G46" i="23"/>
  <c r="H46" i="23"/>
  <c r="I46" i="23"/>
  <c r="J46" i="23"/>
  <c r="S62" i="66" l="1"/>
  <c r="T62" i="66" s="1"/>
  <c r="U62" i="66" s="1"/>
  <c r="L44" i="23"/>
  <c r="L46" i="23" l="1"/>
  <c r="L45" i="23"/>
  <c r="G49" i="30"/>
  <c r="M59" i="30" l="1"/>
  <c r="H59" i="30"/>
  <c r="I59" i="30"/>
  <c r="J14" i="25" l="1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O102" i="31" s="1"/>
  <c r="P102" i="31" s="1"/>
  <c r="F102" i="31"/>
  <c r="G102" i="31"/>
  <c r="H102" i="31"/>
  <c r="I102" i="31"/>
  <c r="J102" i="31"/>
  <c r="K102" i="31"/>
  <c r="N101" i="31"/>
  <c r="O101" i="31" s="1"/>
  <c r="P101" i="31" s="1"/>
  <c r="F101" i="31"/>
  <c r="G101" i="31"/>
  <c r="H101" i="31"/>
  <c r="I101" i="31"/>
  <c r="J101" i="31"/>
  <c r="K101" i="31"/>
  <c r="J124" i="9" l="1"/>
  <c r="K124" i="9"/>
  <c r="L124" i="9"/>
  <c r="M124" i="9"/>
  <c r="N124" i="9"/>
  <c r="O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8" i="20" l="1"/>
  <c r="O118" i="20" s="1"/>
  <c r="P118" i="20" s="1"/>
  <c r="M119" i="20"/>
  <c r="M120" i="20" s="1"/>
  <c r="M33" i="27"/>
  <c r="N33" i="27" s="1"/>
  <c r="O33" i="27" s="1"/>
  <c r="J33" i="27"/>
  <c r="I33" i="27"/>
  <c r="H33" i="27"/>
  <c r="G33" i="27"/>
  <c r="M121" i="20" l="1"/>
  <c r="M122" i="20" s="1"/>
  <c r="N120" i="20"/>
  <c r="O120" i="20" s="1"/>
  <c r="P120" i="20" s="1"/>
  <c r="N119" i="20"/>
  <c r="O119" i="20" s="1"/>
  <c r="P119" i="20" s="1"/>
  <c r="N122" i="20" l="1"/>
  <c r="O122" i="20" s="1"/>
  <c r="P122" i="20" s="1"/>
  <c r="M123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3" i="20" l="1"/>
  <c r="O123" i="20" s="1"/>
  <c r="P123" i="20" s="1"/>
  <c r="M124" i="20"/>
  <c r="N121" i="20"/>
  <c r="O121" i="20" s="1"/>
  <c r="P121" i="20" s="1"/>
  <c r="I96" i="31"/>
  <c r="M125" i="20" l="1"/>
  <c r="M126" i="20" s="1"/>
  <c r="N124" i="20"/>
  <c r="O124" i="20" s="1"/>
  <c r="P124" i="20" s="1"/>
  <c r="M31" i="27"/>
  <c r="N31" i="27" s="1"/>
  <c r="O31" i="27" s="1"/>
  <c r="M99" i="27"/>
  <c r="N99" i="27" s="1"/>
  <c r="O99" i="27" s="1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F220" i="11"/>
  <c r="G220" i="11"/>
  <c r="H220" i="11"/>
  <c r="F221" i="11"/>
  <c r="G221" i="11"/>
  <c r="H221" i="11"/>
  <c r="F222" i="11"/>
  <c r="G222" i="11"/>
  <c r="H222" i="11"/>
  <c r="F223" i="11"/>
  <c r="G223" i="11"/>
  <c r="H223" i="11"/>
  <c r="F224" i="11"/>
  <c r="G224" i="11"/>
  <c r="H224" i="11"/>
  <c r="J115" i="10"/>
  <c r="K115" i="10"/>
  <c r="J117" i="10"/>
  <c r="K117" i="10"/>
  <c r="J119" i="10"/>
  <c r="K119" i="10"/>
  <c r="J121" i="10"/>
  <c r="K121" i="10"/>
  <c r="J123" i="10"/>
  <c r="K123" i="10"/>
  <c r="J114" i="9"/>
  <c r="K114" i="9"/>
  <c r="L114" i="9"/>
  <c r="M114" i="9"/>
  <c r="N114" i="9"/>
  <c r="O114" i="9"/>
  <c r="J118" i="9"/>
  <c r="K118" i="9"/>
  <c r="L118" i="9"/>
  <c r="M118" i="9"/>
  <c r="N118" i="9"/>
  <c r="O118" i="9"/>
  <c r="J120" i="9"/>
  <c r="K120" i="9"/>
  <c r="L120" i="9"/>
  <c r="M120" i="9"/>
  <c r="N120" i="9"/>
  <c r="O120" i="9"/>
  <c r="J122" i="9"/>
  <c r="K122" i="9"/>
  <c r="L122" i="9"/>
  <c r="M122" i="9"/>
  <c r="N122" i="9"/>
  <c r="O122" i="9"/>
  <c r="J55" i="7"/>
  <c r="K55" i="7"/>
  <c r="J116" i="6"/>
  <c r="K116" i="6"/>
  <c r="L116" i="6"/>
  <c r="M116" i="6"/>
  <c r="J118" i="6"/>
  <c r="K118" i="6"/>
  <c r="L118" i="6"/>
  <c r="M118" i="6"/>
  <c r="J120" i="6"/>
  <c r="K120" i="6"/>
  <c r="L120" i="6"/>
  <c r="M120" i="6"/>
  <c r="J122" i="6"/>
  <c r="K122" i="6"/>
  <c r="L122" i="6"/>
  <c r="M122" i="6"/>
  <c r="J124" i="6"/>
  <c r="K124" i="6"/>
  <c r="L124" i="6"/>
  <c r="M124" i="6"/>
  <c r="J222" i="5"/>
  <c r="K222" i="5"/>
  <c r="L222" i="5"/>
  <c r="J224" i="5"/>
  <c r="K224" i="5"/>
  <c r="L224" i="5"/>
  <c r="J226" i="5"/>
  <c r="K226" i="5"/>
  <c r="L226" i="5"/>
  <c r="J228" i="5"/>
  <c r="K228" i="5"/>
  <c r="L228" i="5"/>
  <c r="J117" i="4"/>
  <c r="K117" i="4"/>
  <c r="M117" i="4"/>
  <c r="N117" i="4"/>
  <c r="O117" i="4"/>
  <c r="J119" i="4"/>
  <c r="K119" i="4"/>
  <c r="M119" i="4"/>
  <c r="N119" i="4"/>
  <c r="O119" i="4"/>
  <c r="J121" i="4"/>
  <c r="K121" i="4"/>
  <c r="M121" i="4"/>
  <c r="N121" i="4"/>
  <c r="O121" i="4"/>
  <c r="J123" i="4"/>
  <c r="K123" i="4"/>
  <c r="M123" i="4"/>
  <c r="N123" i="4"/>
  <c r="O123" i="4"/>
  <c r="J125" i="4"/>
  <c r="K125" i="4"/>
  <c r="M125" i="4"/>
  <c r="N125" i="4"/>
  <c r="O125" i="4"/>
  <c r="M127" i="20" l="1"/>
  <c r="N126" i="20"/>
  <c r="O126" i="20" s="1"/>
  <c r="P126" i="20" s="1"/>
  <c r="N125" i="20"/>
  <c r="O125" i="20" s="1"/>
  <c r="P125" i="20" s="1"/>
  <c r="N98" i="31"/>
  <c r="O98" i="31" s="1"/>
  <c r="P98" i="31" s="1"/>
  <c r="N99" i="31"/>
  <c r="O99" i="31" s="1"/>
  <c r="P99" i="31" s="1"/>
  <c r="N100" i="31"/>
  <c r="O100" i="31" s="1"/>
  <c r="P100" i="31" s="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7" i="20" l="1"/>
  <c r="O127" i="20" s="1"/>
  <c r="P127" i="20" s="1"/>
  <c r="M128" i="20"/>
  <c r="M129" i="20" s="1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30" i="20" l="1"/>
  <c r="N129" i="20"/>
  <c r="O129" i="20" s="1"/>
  <c r="P129" i="20" s="1"/>
  <c r="N128" i="20"/>
  <c r="O128" i="20" s="1"/>
  <c r="P128" i="20" s="1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M131" i="20" l="1"/>
  <c r="N130" i="20"/>
  <c r="O130" i="20" s="1"/>
  <c r="P130" i="20" s="1"/>
  <c r="L41" i="23"/>
  <c r="F40" i="23"/>
  <c r="G40" i="23"/>
  <c r="H40" i="23"/>
  <c r="I40" i="23"/>
  <c r="J105" i="10"/>
  <c r="K105" i="10"/>
  <c r="J107" i="10"/>
  <c r="K107" i="10"/>
  <c r="J111" i="10"/>
  <c r="K111" i="10"/>
  <c r="J113" i="10"/>
  <c r="K113" i="10"/>
  <c r="J112" i="9"/>
  <c r="K112" i="9"/>
  <c r="L112" i="9"/>
  <c r="M112" i="9"/>
  <c r="N112" i="9"/>
  <c r="O112" i="9"/>
  <c r="J110" i="9"/>
  <c r="K110" i="9"/>
  <c r="L110" i="9"/>
  <c r="M110" i="9"/>
  <c r="N110" i="9"/>
  <c r="O110" i="9"/>
  <c r="J106" i="9"/>
  <c r="K106" i="9"/>
  <c r="L106" i="9"/>
  <c r="M106" i="9"/>
  <c r="N106" i="9"/>
  <c r="O106" i="9"/>
  <c r="J104" i="9"/>
  <c r="K104" i="9"/>
  <c r="L104" i="9"/>
  <c r="M104" i="9"/>
  <c r="N104" i="9"/>
  <c r="O104" i="9"/>
  <c r="J50" i="7"/>
  <c r="K50" i="7"/>
  <c r="L50" i="7"/>
  <c r="M50" i="7"/>
  <c r="N50" i="7"/>
  <c r="J48" i="7"/>
  <c r="K48" i="7"/>
  <c r="L48" i="7"/>
  <c r="M48" i="7"/>
  <c r="N48" i="7"/>
  <c r="J44" i="7"/>
  <c r="K44" i="7"/>
  <c r="L44" i="7"/>
  <c r="M44" i="7"/>
  <c r="N44" i="7"/>
  <c r="J42" i="7"/>
  <c r="K42" i="7"/>
  <c r="L42" i="7"/>
  <c r="M42" i="7"/>
  <c r="N42" i="7"/>
  <c r="J114" i="6"/>
  <c r="K114" i="6"/>
  <c r="L114" i="6"/>
  <c r="M114" i="6"/>
  <c r="K112" i="6"/>
  <c r="L112" i="6"/>
  <c r="M112" i="6"/>
  <c r="J108" i="6"/>
  <c r="L108" i="6"/>
  <c r="M108" i="6"/>
  <c r="J106" i="6"/>
  <c r="K106" i="6"/>
  <c r="L106" i="6"/>
  <c r="M106" i="6"/>
  <c r="J220" i="5"/>
  <c r="K220" i="5"/>
  <c r="L220" i="5"/>
  <c r="J218" i="5"/>
  <c r="K218" i="5"/>
  <c r="L218" i="5"/>
  <c r="J214" i="5"/>
  <c r="K214" i="5"/>
  <c r="L214" i="5"/>
  <c r="J212" i="5"/>
  <c r="K212" i="5"/>
  <c r="L212" i="5"/>
  <c r="M115" i="4"/>
  <c r="N115" i="4"/>
  <c r="O115" i="4"/>
  <c r="J115" i="4"/>
  <c r="K115" i="4"/>
  <c r="M113" i="4"/>
  <c r="N113" i="4"/>
  <c r="O113" i="4"/>
  <c r="J113" i="4"/>
  <c r="K113" i="4"/>
  <c r="M109" i="4"/>
  <c r="N109" i="4"/>
  <c r="O109" i="4"/>
  <c r="J109" i="4"/>
  <c r="K109" i="4"/>
  <c r="M107" i="4"/>
  <c r="N107" i="4"/>
  <c r="O107" i="4"/>
  <c r="J107" i="4"/>
  <c r="K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L102" i="64" s="1"/>
  <c r="M102" i="64" s="1"/>
  <c r="E102" i="64"/>
  <c r="E103" i="64" s="1"/>
  <c r="I77" i="64"/>
  <c r="H77" i="64"/>
  <c r="G77" i="64"/>
  <c r="J76" i="64"/>
  <c r="K76" i="64" s="1"/>
  <c r="L76" i="64" s="1"/>
  <c r="M76" i="64" s="1"/>
  <c r="I76" i="64"/>
  <c r="G76" i="64"/>
  <c r="K75" i="64"/>
  <c r="L75" i="64" s="1"/>
  <c r="M75" i="64" s="1"/>
  <c r="I75" i="64"/>
  <c r="H75" i="64"/>
  <c r="G75" i="64"/>
  <c r="J74" i="64"/>
  <c r="K74" i="64" s="1"/>
  <c r="L74" i="64" s="1"/>
  <c r="M74" i="64" s="1"/>
  <c r="I74" i="64"/>
  <c r="H74" i="64"/>
  <c r="G74" i="64"/>
  <c r="J73" i="64"/>
  <c r="K73" i="64" s="1"/>
  <c r="L73" i="64" s="1"/>
  <c r="M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L70" i="64" s="1"/>
  <c r="M70" i="64" s="1"/>
  <c r="I69" i="64"/>
  <c r="H69" i="64"/>
  <c r="G69" i="64"/>
  <c r="K68" i="64"/>
  <c r="L68" i="64" s="1"/>
  <c r="M68" i="64" s="1"/>
  <c r="I68" i="64"/>
  <c r="H68" i="64"/>
  <c r="G68" i="64"/>
  <c r="K67" i="64"/>
  <c r="L67" i="64" s="1"/>
  <c r="M67" i="64" s="1"/>
  <c r="G67" i="64"/>
  <c r="K66" i="64"/>
  <c r="L66" i="64" s="1"/>
  <c r="M66" i="64" s="1"/>
  <c r="I66" i="64"/>
  <c r="H66" i="64"/>
  <c r="G66" i="64"/>
  <c r="K65" i="64"/>
  <c r="L65" i="64" s="1"/>
  <c r="M65" i="64" s="1"/>
  <c r="I65" i="64"/>
  <c r="H65" i="64"/>
  <c r="G65" i="64"/>
  <c r="K64" i="64"/>
  <c r="I64" i="64"/>
  <c r="H64" i="64"/>
  <c r="G64" i="64"/>
  <c r="J63" i="64"/>
  <c r="K63" i="64" s="1"/>
  <c r="I63" i="64"/>
  <c r="H63" i="64"/>
  <c r="G63" i="64"/>
  <c r="K62" i="64"/>
  <c r="I62" i="64"/>
  <c r="H62" i="64"/>
  <c r="G62" i="64"/>
  <c r="E61" i="64"/>
  <c r="I61" i="64" s="1"/>
  <c r="J60" i="64"/>
  <c r="K60" i="64" s="1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M132" i="20" l="1"/>
  <c r="N131" i="20"/>
  <c r="O131" i="20" s="1"/>
  <c r="P131" i="20" s="1"/>
  <c r="I9" i="64"/>
  <c r="K69" i="64"/>
  <c r="L69" i="64" s="1"/>
  <c r="M69" i="64" s="1"/>
  <c r="H9" i="64"/>
  <c r="I20" i="64"/>
  <c r="J71" i="64"/>
  <c r="J77" i="64"/>
  <c r="G14" i="64"/>
  <c r="H14" i="64"/>
  <c r="G61" i="64"/>
  <c r="I14" i="64"/>
  <c r="H61" i="64"/>
  <c r="K119" i="64"/>
  <c r="L119" i="64" s="1"/>
  <c r="M119" i="64" s="1"/>
  <c r="I11" i="64"/>
  <c r="F41" i="23"/>
  <c r="J41" i="23"/>
  <c r="H41" i="23"/>
  <c r="G41" i="23"/>
  <c r="I41" i="23"/>
  <c r="K120" i="64"/>
  <c r="L120" i="64" s="1"/>
  <c r="M120" i="64" s="1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K61" i="64" s="1"/>
  <c r="H102" i="64"/>
  <c r="I128" i="64"/>
  <c r="I102" i="64"/>
  <c r="G11" i="64"/>
  <c r="G20" i="64"/>
  <c r="J103" i="64"/>
  <c r="E129" i="64"/>
  <c r="J54" i="20"/>
  <c r="N132" i="20" l="1"/>
  <c r="O132" i="20" s="1"/>
  <c r="P132" i="20" s="1"/>
  <c r="M133" i="20"/>
  <c r="K77" i="64"/>
  <c r="L77" i="64" s="1"/>
  <c r="M77" i="64" s="1"/>
  <c r="J78" i="64"/>
  <c r="K78" i="64" s="1"/>
  <c r="L78" i="64" s="1"/>
  <c r="M78" i="64" s="1"/>
  <c r="K71" i="64"/>
  <c r="L71" i="64" s="1"/>
  <c r="M71" i="64" s="1"/>
  <c r="J72" i="64"/>
  <c r="K72" i="64" s="1"/>
  <c r="L72" i="64" s="1"/>
  <c r="M72" i="64" s="1"/>
  <c r="K103" i="64"/>
  <c r="L103" i="64" s="1"/>
  <c r="M103" i="64" s="1"/>
  <c r="J104" i="64"/>
  <c r="I16" i="64"/>
  <c r="H16" i="64"/>
  <c r="G16" i="64"/>
  <c r="E17" i="64"/>
  <c r="J122" i="64"/>
  <c r="K121" i="64"/>
  <c r="L121" i="64" s="1"/>
  <c r="M121" i="64" s="1"/>
  <c r="E105" i="64"/>
  <c r="I104" i="64"/>
  <c r="H104" i="64"/>
  <c r="G104" i="64"/>
  <c r="G129" i="64"/>
  <c r="E130" i="64"/>
  <c r="H129" i="64"/>
  <c r="I129" i="64"/>
  <c r="M134" i="20" l="1"/>
  <c r="N134" i="20" s="1"/>
  <c r="O134" i="20" s="1"/>
  <c r="P134" i="20" s="1"/>
  <c r="N133" i="20"/>
  <c r="O133" i="20" s="1"/>
  <c r="P133" i="20" s="1"/>
  <c r="K104" i="64"/>
  <c r="L104" i="64" s="1"/>
  <c r="M104" i="64" s="1"/>
  <c r="J105" i="64"/>
  <c r="E106" i="64"/>
  <c r="I105" i="64"/>
  <c r="G105" i="64"/>
  <c r="H105" i="64"/>
  <c r="J123" i="64"/>
  <c r="K122" i="64"/>
  <c r="L122" i="64" s="1"/>
  <c r="M122" i="64" s="1"/>
  <c r="G130" i="64"/>
  <c r="I130" i="64"/>
  <c r="H130" i="64"/>
  <c r="I17" i="64"/>
  <c r="H17" i="64"/>
  <c r="G17" i="64"/>
  <c r="I106" i="64" l="1"/>
  <c r="H106" i="64"/>
  <c r="G106" i="64"/>
  <c r="K105" i="64"/>
  <c r="L105" i="64" s="1"/>
  <c r="M105" i="64" s="1"/>
  <c r="J106" i="64"/>
  <c r="K106" i="64" s="1"/>
  <c r="L106" i="64" s="1"/>
  <c r="M106" i="64" s="1"/>
  <c r="K123" i="64"/>
  <c r="L123" i="64" s="1"/>
  <c r="M123" i="64" s="1"/>
  <c r="J124" i="64"/>
  <c r="K124" i="64" l="1"/>
  <c r="L124" i="64" s="1"/>
  <c r="M124" i="64" s="1"/>
  <c r="J125" i="64"/>
  <c r="J26" i="23"/>
  <c r="J27" i="23"/>
  <c r="I26" i="23"/>
  <c r="I27" i="23"/>
  <c r="J34" i="23"/>
  <c r="J33" i="23"/>
  <c r="I34" i="23"/>
  <c r="I33" i="23"/>
  <c r="J29" i="23"/>
  <c r="I29" i="23"/>
  <c r="K125" i="64" l="1"/>
  <c r="L125" i="64" s="1"/>
  <c r="M125" i="64" s="1"/>
  <c r="J126" i="64"/>
  <c r="J101" i="10"/>
  <c r="K101" i="10"/>
  <c r="J99" i="10"/>
  <c r="K99" i="10"/>
  <c r="J97" i="10"/>
  <c r="K97" i="10"/>
  <c r="J95" i="10"/>
  <c r="K95" i="10"/>
  <c r="J93" i="10"/>
  <c r="K93" i="10"/>
  <c r="J91" i="10"/>
  <c r="K91" i="10"/>
  <c r="K89" i="10"/>
  <c r="J89" i="10"/>
  <c r="J102" i="9"/>
  <c r="K102" i="9"/>
  <c r="L102" i="9"/>
  <c r="M102" i="9"/>
  <c r="N102" i="9"/>
  <c r="O102" i="9"/>
  <c r="J99" i="9"/>
  <c r="K99" i="9"/>
  <c r="L99" i="9"/>
  <c r="M99" i="9"/>
  <c r="N99" i="9"/>
  <c r="O99" i="9"/>
  <c r="J97" i="9"/>
  <c r="K97" i="9"/>
  <c r="L97" i="9"/>
  <c r="M97" i="9"/>
  <c r="N97" i="9"/>
  <c r="O97" i="9"/>
  <c r="J95" i="9"/>
  <c r="K95" i="9"/>
  <c r="L95" i="9"/>
  <c r="M95" i="9"/>
  <c r="N95" i="9"/>
  <c r="O95" i="9"/>
  <c r="J93" i="9"/>
  <c r="K93" i="9"/>
  <c r="L93" i="9"/>
  <c r="M93" i="9"/>
  <c r="N93" i="9"/>
  <c r="O93" i="9"/>
  <c r="J91" i="9"/>
  <c r="K91" i="9"/>
  <c r="L91" i="9"/>
  <c r="M91" i="9"/>
  <c r="N91" i="9"/>
  <c r="O91" i="9"/>
  <c r="J89" i="9"/>
  <c r="K89" i="9"/>
  <c r="L89" i="9"/>
  <c r="M89" i="9"/>
  <c r="N89" i="9"/>
  <c r="O89" i="9"/>
  <c r="J83" i="9"/>
  <c r="K83" i="9"/>
  <c r="L83" i="9"/>
  <c r="M83" i="9"/>
  <c r="N83" i="9"/>
  <c r="O83" i="9"/>
  <c r="O85" i="9"/>
  <c r="N85" i="9"/>
  <c r="M85" i="9"/>
  <c r="L85" i="9"/>
  <c r="K85" i="9"/>
  <c r="J85" i="9"/>
  <c r="J75" i="6"/>
  <c r="K75" i="6"/>
  <c r="L75" i="6"/>
  <c r="M75" i="6"/>
  <c r="J104" i="6"/>
  <c r="K104" i="6"/>
  <c r="L104" i="6"/>
  <c r="M104" i="6"/>
  <c r="J102" i="6"/>
  <c r="K102" i="6"/>
  <c r="L102" i="6"/>
  <c r="M102" i="6"/>
  <c r="J99" i="6"/>
  <c r="K99" i="6"/>
  <c r="L99" i="6"/>
  <c r="M99" i="6"/>
  <c r="J97" i="6"/>
  <c r="K97" i="6"/>
  <c r="L97" i="6"/>
  <c r="M97" i="6"/>
  <c r="J95" i="6"/>
  <c r="K95" i="6"/>
  <c r="L95" i="6"/>
  <c r="M95" i="6"/>
  <c r="J93" i="6"/>
  <c r="K93" i="6"/>
  <c r="L93" i="6"/>
  <c r="M93" i="6"/>
  <c r="J91" i="6"/>
  <c r="K91" i="6"/>
  <c r="L91" i="6"/>
  <c r="M91" i="6"/>
  <c r="J81" i="6"/>
  <c r="K81" i="6"/>
  <c r="L81" i="6"/>
  <c r="M81" i="6"/>
  <c r="J87" i="6"/>
  <c r="K87" i="6"/>
  <c r="L87" i="6"/>
  <c r="M87" i="6"/>
  <c r="J210" i="5"/>
  <c r="K210" i="5"/>
  <c r="L210" i="5"/>
  <c r="J208" i="5"/>
  <c r="K208" i="5"/>
  <c r="L208" i="5"/>
  <c r="J205" i="5"/>
  <c r="K205" i="5"/>
  <c r="L205" i="5"/>
  <c r="J203" i="5"/>
  <c r="K203" i="5"/>
  <c r="L203" i="5"/>
  <c r="J201" i="5"/>
  <c r="K201" i="5"/>
  <c r="L201" i="5"/>
  <c r="J199" i="5"/>
  <c r="K199" i="5"/>
  <c r="L199" i="5"/>
  <c r="J197" i="5"/>
  <c r="K197" i="5"/>
  <c r="L197" i="5"/>
  <c r="J195" i="5"/>
  <c r="K195" i="5"/>
  <c r="L195" i="5"/>
  <c r="J189" i="5"/>
  <c r="K189" i="5"/>
  <c r="L189" i="5"/>
  <c r="J191" i="5"/>
  <c r="K191" i="5"/>
  <c r="L191" i="5"/>
  <c r="L193" i="5"/>
  <c r="K193" i="5"/>
  <c r="J193" i="5"/>
  <c r="M105" i="4"/>
  <c r="N105" i="4"/>
  <c r="O105" i="4"/>
  <c r="J105" i="4"/>
  <c r="K105" i="4"/>
  <c r="M103" i="4"/>
  <c r="N103" i="4"/>
  <c r="O103" i="4"/>
  <c r="J103" i="4"/>
  <c r="K103" i="4"/>
  <c r="M100" i="4"/>
  <c r="N100" i="4"/>
  <c r="O100" i="4"/>
  <c r="J100" i="4"/>
  <c r="K100" i="4"/>
  <c r="M98" i="4"/>
  <c r="N98" i="4"/>
  <c r="O98" i="4"/>
  <c r="J98" i="4"/>
  <c r="K98" i="4"/>
  <c r="M96" i="4"/>
  <c r="N96" i="4"/>
  <c r="O96" i="4"/>
  <c r="J96" i="4"/>
  <c r="K96" i="4"/>
  <c r="M94" i="4"/>
  <c r="N94" i="4"/>
  <c r="O94" i="4"/>
  <c r="J94" i="4"/>
  <c r="K94" i="4"/>
  <c r="M92" i="4"/>
  <c r="N92" i="4"/>
  <c r="O92" i="4"/>
  <c r="J92" i="4"/>
  <c r="K92" i="4"/>
  <c r="M90" i="4"/>
  <c r="N90" i="4"/>
  <c r="O90" i="4"/>
  <c r="J90" i="4"/>
  <c r="K90" i="4"/>
  <c r="M88" i="4"/>
  <c r="N88" i="4"/>
  <c r="O88" i="4"/>
  <c r="J88" i="4"/>
  <c r="K88" i="4"/>
  <c r="O86" i="4"/>
  <c r="N86" i="4"/>
  <c r="M86" i="4"/>
  <c r="K86" i="4"/>
  <c r="J86" i="4"/>
  <c r="J82" i="4"/>
  <c r="K82" i="4"/>
  <c r="J17" i="7"/>
  <c r="K17" i="7"/>
  <c r="L17" i="7"/>
  <c r="M17" i="7"/>
  <c r="N17" i="7"/>
  <c r="J19" i="7"/>
  <c r="K19" i="7"/>
  <c r="L19" i="7"/>
  <c r="M19" i="7"/>
  <c r="N19" i="7"/>
  <c r="J40" i="7"/>
  <c r="K40" i="7"/>
  <c r="L40" i="7"/>
  <c r="M40" i="7"/>
  <c r="N40" i="7"/>
  <c r="J38" i="7"/>
  <c r="K38" i="7"/>
  <c r="L38" i="7"/>
  <c r="M38" i="7"/>
  <c r="N38" i="7"/>
  <c r="J35" i="7"/>
  <c r="K35" i="7"/>
  <c r="L35" i="7"/>
  <c r="M35" i="7"/>
  <c r="N35" i="7"/>
  <c r="J33" i="7"/>
  <c r="K33" i="7"/>
  <c r="L33" i="7"/>
  <c r="M33" i="7"/>
  <c r="N33" i="7"/>
  <c r="J31" i="7"/>
  <c r="K31" i="7"/>
  <c r="L31" i="7"/>
  <c r="M31" i="7"/>
  <c r="N31" i="7"/>
  <c r="J29" i="7"/>
  <c r="K29" i="7"/>
  <c r="L29" i="7"/>
  <c r="M29" i="7"/>
  <c r="N29" i="7"/>
  <c r="J27" i="7"/>
  <c r="K27" i="7"/>
  <c r="L27" i="7"/>
  <c r="M27" i="7"/>
  <c r="N27" i="7"/>
  <c r="N25" i="7"/>
  <c r="M25" i="7"/>
  <c r="L25" i="7"/>
  <c r="K25" i="7"/>
  <c r="J25" i="7"/>
  <c r="K126" i="64" l="1"/>
  <c r="L126" i="64" s="1"/>
  <c r="M126" i="64" s="1"/>
  <c r="J127" i="64"/>
  <c r="K127" i="64" l="1"/>
  <c r="L127" i="64" s="1"/>
  <c r="M127" i="64" s="1"/>
  <c r="J128" i="64"/>
  <c r="K128" i="64" l="1"/>
  <c r="L128" i="64" s="1"/>
  <c r="M128" i="64" s="1"/>
  <c r="J129" i="64"/>
  <c r="J9" i="34"/>
  <c r="K8" i="33"/>
  <c r="L8" i="33"/>
  <c r="M8" i="33"/>
  <c r="N8" i="33"/>
  <c r="O8" i="33"/>
  <c r="P8" i="33"/>
  <c r="Q8" i="33"/>
  <c r="K129" i="64" l="1"/>
  <c r="L129" i="64" s="1"/>
  <c r="M129" i="64" s="1"/>
  <c r="J130" i="64"/>
  <c r="K130" i="64" s="1"/>
  <c r="L130" i="64" s="1"/>
  <c r="M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O93" i="31" s="1"/>
  <c r="P93" i="31" s="1"/>
  <c r="N94" i="31"/>
  <c r="O94" i="31" s="1"/>
  <c r="P94" i="31" s="1"/>
  <c r="N96" i="31"/>
  <c r="O96" i="31" s="1"/>
  <c r="P96" i="31" s="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F215" i="11"/>
  <c r="G215" i="11"/>
  <c r="H215" i="11"/>
  <c r="F216" i="11"/>
  <c r="G216" i="11"/>
  <c r="H216" i="11"/>
  <c r="F217" i="11"/>
  <c r="G217" i="11"/>
  <c r="H217" i="11"/>
  <c r="F218" i="11"/>
  <c r="G218" i="11"/>
  <c r="H218" i="11"/>
  <c r="F219" i="11"/>
  <c r="G219" i="11"/>
  <c r="H219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H214" i="11"/>
  <c r="G214" i="11"/>
  <c r="F214" i="11"/>
  <c r="H213" i="11"/>
  <c r="G213" i="11"/>
  <c r="F213" i="11"/>
  <c r="H212" i="11"/>
  <c r="G212" i="11"/>
  <c r="F212" i="11"/>
  <c r="H211" i="11"/>
  <c r="G211" i="11"/>
  <c r="F211" i="11"/>
  <c r="H210" i="11"/>
  <c r="G210" i="11"/>
  <c r="F210" i="11"/>
  <c r="H209" i="11"/>
  <c r="G209" i="11"/>
  <c r="F209" i="11"/>
  <c r="H208" i="11"/>
  <c r="G208" i="11"/>
  <c r="F208" i="11"/>
  <c r="H207" i="11"/>
  <c r="G207" i="11"/>
  <c r="F207" i="11"/>
  <c r="H206" i="11"/>
  <c r="G206" i="11"/>
  <c r="F206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J78" i="4" l="1"/>
  <c r="K78" i="4"/>
  <c r="L78" i="4"/>
  <c r="M78" i="4"/>
  <c r="N78" i="4"/>
  <c r="O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J11" i="7" l="1"/>
  <c r="K11" i="7"/>
  <c r="L11" i="7"/>
  <c r="M11" i="7"/>
  <c r="N11" i="7"/>
  <c r="J13" i="7"/>
  <c r="K13" i="7"/>
  <c r="L13" i="7"/>
  <c r="M13" i="7"/>
  <c r="N13" i="7"/>
  <c r="J15" i="7"/>
  <c r="K15" i="7"/>
  <c r="L15" i="7"/>
  <c r="M15" i="7"/>
  <c r="N15" i="7"/>
  <c r="N7" i="7"/>
  <c r="M7" i="7"/>
  <c r="L7" i="7"/>
  <c r="K7" i="7"/>
  <c r="J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J79" i="10" l="1"/>
  <c r="K79" i="10"/>
  <c r="J77" i="9"/>
  <c r="L77" i="9"/>
  <c r="M77" i="9"/>
  <c r="N77" i="9"/>
  <c r="O77" i="9"/>
  <c r="J79" i="9"/>
  <c r="L79" i="9"/>
  <c r="M79" i="9"/>
  <c r="N79" i="9"/>
  <c r="O79" i="9"/>
  <c r="J77" i="6"/>
  <c r="K77" i="6"/>
  <c r="L77" i="6"/>
  <c r="M77" i="6"/>
  <c r="J79" i="6"/>
  <c r="K79" i="6"/>
  <c r="L79" i="6"/>
  <c r="M79" i="6"/>
  <c r="J183" i="5"/>
  <c r="K183" i="5"/>
  <c r="L183" i="5"/>
  <c r="J185" i="5"/>
  <c r="K185" i="5"/>
  <c r="L185" i="5"/>
  <c r="J187" i="5"/>
  <c r="L187" i="5"/>
  <c r="J80" i="4"/>
  <c r="K80" i="4"/>
  <c r="L80" i="4"/>
  <c r="M80" i="4"/>
  <c r="N80" i="4"/>
  <c r="O80" i="4"/>
  <c r="M82" i="4"/>
  <c r="N82" i="4"/>
  <c r="O82" i="4"/>
  <c r="J84" i="4"/>
  <c r="K84" i="4"/>
  <c r="M84" i="4"/>
  <c r="N84" i="4"/>
  <c r="O84" i="4"/>
  <c r="E205" i="12"/>
  <c r="H205" i="12"/>
  <c r="I205" i="12"/>
  <c r="F200" i="11"/>
  <c r="G200" i="11"/>
  <c r="H200" i="11"/>
  <c r="I200" i="11"/>
  <c r="F201" i="11"/>
  <c r="G201" i="11"/>
  <c r="H201" i="11"/>
  <c r="I201" i="11"/>
  <c r="F202" i="11"/>
  <c r="G202" i="11"/>
  <c r="H202" i="11"/>
  <c r="I202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L8" i="23" l="1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J53" i="9"/>
  <c r="L53" i="9"/>
  <c r="M53" i="9"/>
  <c r="N53" i="9"/>
  <c r="O53" i="9"/>
  <c r="J71" i="10"/>
  <c r="K71" i="10"/>
  <c r="J73" i="10"/>
  <c r="K73" i="10"/>
  <c r="J75" i="10"/>
  <c r="K75" i="10"/>
  <c r="J77" i="10"/>
  <c r="K77" i="10"/>
  <c r="J69" i="9"/>
  <c r="L69" i="9"/>
  <c r="M69" i="9"/>
  <c r="N69" i="9"/>
  <c r="O69" i="9"/>
  <c r="J71" i="9"/>
  <c r="L71" i="9"/>
  <c r="M71" i="9"/>
  <c r="N71" i="9"/>
  <c r="O71" i="9"/>
  <c r="J73" i="9"/>
  <c r="L73" i="9"/>
  <c r="M73" i="9"/>
  <c r="N73" i="9"/>
  <c r="O73" i="9"/>
  <c r="J75" i="9"/>
  <c r="L75" i="9"/>
  <c r="M75" i="9"/>
  <c r="N75" i="9"/>
  <c r="O75" i="9"/>
  <c r="J69" i="6"/>
  <c r="K69" i="6"/>
  <c r="L69" i="6"/>
  <c r="M69" i="6"/>
  <c r="J71" i="6"/>
  <c r="K71" i="6"/>
  <c r="L71" i="6"/>
  <c r="M71" i="6"/>
  <c r="J73" i="6"/>
  <c r="K73" i="6"/>
  <c r="L73" i="6"/>
  <c r="M73" i="6"/>
  <c r="J175" i="5"/>
  <c r="K175" i="5"/>
  <c r="L175" i="5"/>
  <c r="J177" i="5"/>
  <c r="K177" i="5"/>
  <c r="L177" i="5"/>
  <c r="J179" i="5"/>
  <c r="K179" i="5"/>
  <c r="L179" i="5"/>
  <c r="J181" i="5"/>
  <c r="K181" i="5"/>
  <c r="L181" i="5"/>
  <c r="J70" i="4"/>
  <c r="K70" i="4"/>
  <c r="L70" i="4"/>
  <c r="M70" i="4"/>
  <c r="N70" i="4"/>
  <c r="O70" i="4"/>
  <c r="J72" i="4"/>
  <c r="K72" i="4"/>
  <c r="L72" i="4"/>
  <c r="M72" i="4"/>
  <c r="N72" i="4"/>
  <c r="O72" i="4"/>
  <c r="J74" i="4"/>
  <c r="K74" i="4"/>
  <c r="L74" i="4"/>
  <c r="M74" i="4"/>
  <c r="N74" i="4"/>
  <c r="O74" i="4"/>
  <c r="J76" i="4"/>
  <c r="K76" i="4"/>
  <c r="L76" i="4"/>
  <c r="M76" i="4"/>
  <c r="N76" i="4"/>
  <c r="O76" i="4"/>
  <c r="I46" i="20"/>
  <c r="L45" i="20"/>
  <c r="L46" i="20"/>
  <c r="L47" i="20"/>
  <c r="L48" i="20"/>
  <c r="J46" i="20" l="1"/>
  <c r="F36" i="22"/>
  <c r="O46" i="49" l="1"/>
  <c r="P46" i="49" s="1"/>
  <c r="I47" i="20"/>
  <c r="J47" i="20"/>
  <c r="Q46" i="49" l="1"/>
  <c r="R46" i="49" s="1"/>
  <c r="O48" i="49"/>
  <c r="P48" i="49" s="1"/>
  <c r="Q44" i="49"/>
  <c r="R44" i="49" s="1"/>
  <c r="J49" i="20"/>
  <c r="I49" i="20"/>
  <c r="I48" i="20"/>
  <c r="J48" i="20"/>
  <c r="O50" i="49" l="1"/>
  <c r="P50" i="49" s="1"/>
  <c r="Q48" i="49"/>
  <c r="R48" i="49" s="1"/>
  <c r="I50" i="20"/>
  <c r="J50" i="20"/>
  <c r="O52" i="49" l="1"/>
  <c r="P52" i="49" s="1"/>
  <c r="Q50" i="49"/>
  <c r="R50" i="49" s="1"/>
  <c r="I51" i="20"/>
  <c r="J51" i="20"/>
  <c r="O56" i="49" l="1"/>
  <c r="Q52" i="49"/>
  <c r="R52" i="49" s="1"/>
  <c r="K31" i="20"/>
  <c r="O58" i="49" l="1"/>
  <c r="P56" i="49"/>
  <c r="Q58" i="49"/>
  <c r="R58" i="49" s="1"/>
  <c r="Q56" i="49"/>
  <c r="R56" i="49" s="1"/>
  <c r="N9" i="28"/>
  <c r="F9" i="28"/>
  <c r="G9" i="28"/>
  <c r="H9" i="28"/>
  <c r="I9" i="28"/>
  <c r="J9" i="28"/>
  <c r="K9" i="28"/>
  <c r="O60" i="49" l="1"/>
  <c r="P58" i="49"/>
  <c r="E199" i="12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G196" i="11"/>
  <c r="H196" i="11"/>
  <c r="I196" i="11"/>
  <c r="G197" i="11"/>
  <c r="H197" i="11"/>
  <c r="I197" i="11"/>
  <c r="F198" i="11"/>
  <c r="G198" i="11"/>
  <c r="H198" i="11"/>
  <c r="I198" i="11"/>
  <c r="F199" i="11"/>
  <c r="G199" i="11"/>
  <c r="H199" i="11"/>
  <c r="I199" i="11"/>
  <c r="P60" i="49" l="1"/>
  <c r="Q60" i="49"/>
  <c r="R60" i="49" s="1"/>
  <c r="O62" i="49"/>
  <c r="J63" i="10"/>
  <c r="K63" i="10"/>
  <c r="J65" i="10"/>
  <c r="K65" i="10"/>
  <c r="J67" i="10"/>
  <c r="K67" i="10"/>
  <c r="J69" i="10"/>
  <c r="K69" i="10"/>
  <c r="L67" i="9"/>
  <c r="M67" i="9"/>
  <c r="N67" i="9"/>
  <c r="O67" i="9"/>
  <c r="J67" i="9"/>
  <c r="L65" i="9"/>
  <c r="M65" i="9"/>
  <c r="N65" i="9"/>
  <c r="O65" i="9"/>
  <c r="J65" i="9"/>
  <c r="L63" i="9"/>
  <c r="M63" i="9"/>
  <c r="N63" i="9"/>
  <c r="O63" i="9"/>
  <c r="J63" i="9"/>
  <c r="L61" i="9"/>
  <c r="M61" i="9"/>
  <c r="N61" i="9"/>
  <c r="O61" i="9"/>
  <c r="J61" i="9"/>
  <c r="L59" i="9"/>
  <c r="M59" i="9"/>
  <c r="N59" i="9"/>
  <c r="O59" i="9"/>
  <c r="J59" i="9"/>
  <c r="J67" i="6"/>
  <c r="K67" i="6"/>
  <c r="L67" i="6"/>
  <c r="M67" i="6"/>
  <c r="J65" i="6"/>
  <c r="K65" i="6"/>
  <c r="L65" i="6"/>
  <c r="M65" i="6"/>
  <c r="J61" i="6"/>
  <c r="K61" i="6"/>
  <c r="L61" i="6"/>
  <c r="M61" i="6"/>
  <c r="J173" i="5"/>
  <c r="K173" i="5"/>
  <c r="L173" i="5"/>
  <c r="J171" i="5"/>
  <c r="K171" i="5"/>
  <c r="L171" i="5"/>
  <c r="J169" i="5"/>
  <c r="K169" i="5"/>
  <c r="L169" i="5"/>
  <c r="J167" i="5"/>
  <c r="K167" i="5"/>
  <c r="L167" i="5"/>
  <c r="J165" i="5"/>
  <c r="K165" i="5"/>
  <c r="L165" i="5"/>
  <c r="J68" i="4"/>
  <c r="K68" i="4"/>
  <c r="L68" i="4"/>
  <c r="M68" i="4"/>
  <c r="N68" i="4"/>
  <c r="O68" i="4"/>
  <c r="J66" i="4"/>
  <c r="K66" i="4"/>
  <c r="L66" i="4"/>
  <c r="M66" i="4"/>
  <c r="N66" i="4"/>
  <c r="O66" i="4"/>
  <c r="J64" i="4"/>
  <c r="K64" i="4"/>
  <c r="L64" i="4"/>
  <c r="M64" i="4"/>
  <c r="N64" i="4"/>
  <c r="O64" i="4"/>
  <c r="J62" i="4"/>
  <c r="K62" i="4"/>
  <c r="L62" i="4"/>
  <c r="M62" i="4"/>
  <c r="N62" i="4"/>
  <c r="O62" i="4"/>
  <c r="J60" i="4"/>
  <c r="K60" i="4"/>
  <c r="L60" i="4"/>
  <c r="M60" i="4"/>
  <c r="N60" i="4"/>
  <c r="O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P62" i="49" l="1"/>
  <c r="Q62" i="49"/>
  <c r="R62" i="49" s="1"/>
  <c r="O64" i="49"/>
  <c r="F13" i="23"/>
  <c r="G13" i="23"/>
  <c r="H13" i="23"/>
  <c r="I13" i="23"/>
  <c r="J13" i="23"/>
  <c r="F14" i="23"/>
  <c r="G14" i="23"/>
  <c r="H14" i="23"/>
  <c r="I14" i="23"/>
  <c r="J14" i="23"/>
  <c r="P64" i="49" l="1"/>
  <c r="O66" i="49"/>
  <c r="O68" i="49" s="1"/>
  <c r="Q64" i="49"/>
  <c r="R64" i="49" s="1"/>
  <c r="L44" i="20"/>
  <c r="K40" i="20"/>
  <c r="L40" i="20" s="1"/>
  <c r="K39" i="20"/>
  <c r="L39" i="20" s="1"/>
  <c r="K38" i="20"/>
  <c r="L38" i="20" s="1"/>
  <c r="Q68" i="49" l="1"/>
  <c r="R68" i="49" s="1"/>
  <c r="O70" i="49"/>
  <c r="P68" i="49"/>
  <c r="P66" i="49"/>
  <c r="Q66" i="49"/>
  <c r="R66" i="49" s="1"/>
  <c r="F22" i="22"/>
  <c r="J22" i="22"/>
  <c r="K22" i="22"/>
  <c r="L22" i="22"/>
  <c r="Q70" i="49" l="1"/>
  <c r="R70" i="49" s="1"/>
  <c r="O72" i="49"/>
  <c r="P70" i="49"/>
  <c r="K84" i="3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Q72" i="49" l="1"/>
  <c r="R72" i="49" s="1"/>
  <c r="O74" i="49"/>
  <c r="P72" i="49"/>
  <c r="F12" i="23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P74" i="49" l="1"/>
  <c r="Q74" i="49"/>
  <c r="R74" i="49" s="1"/>
  <c r="O76" i="49"/>
  <c r="K37" i="20"/>
  <c r="L37" i="20" s="1"/>
  <c r="K36" i="20"/>
  <c r="L36" i="20" s="1"/>
  <c r="Q76" i="49" l="1"/>
  <c r="R76" i="49" s="1"/>
  <c r="P76" i="49"/>
  <c r="J88" i="35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F192" i="11"/>
  <c r="G192" i="11"/>
  <c r="H192" i="11"/>
  <c r="I192" i="11"/>
  <c r="F193" i="11"/>
  <c r="G193" i="11"/>
  <c r="H193" i="11"/>
  <c r="I193" i="11"/>
  <c r="F194" i="11"/>
  <c r="G194" i="11"/>
  <c r="H194" i="11"/>
  <c r="I194" i="11"/>
  <c r="F195" i="11"/>
  <c r="G195" i="11"/>
  <c r="H195" i="11"/>
  <c r="I195" i="11"/>
  <c r="L55" i="9"/>
  <c r="M55" i="9"/>
  <c r="N55" i="9"/>
  <c r="O55" i="9"/>
  <c r="J55" i="9"/>
  <c r="L51" i="9"/>
  <c r="M51" i="9"/>
  <c r="N51" i="9"/>
  <c r="O51" i="9"/>
  <c r="J51" i="9"/>
  <c r="J57" i="6"/>
  <c r="K57" i="6"/>
  <c r="L57" i="6"/>
  <c r="M57" i="6"/>
  <c r="J55" i="6"/>
  <c r="K55" i="6"/>
  <c r="L55" i="6"/>
  <c r="M55" i="6"/>
  <c r="J53" i="6"/>
  <c r="K53" i="6"/>
  <c r="L53" i="6"/>
  <c r="M53" i="6"/>
  <c r="J51" i="6"/>
  <c r="K51" i="6"/>
  <c r="L51" i="6"/>
  <c r="M51" i="6"/>
  <c r="J163" i="5"/>
  <c r="K163" i="5"/>
  <c r="L163" i="5"/>
  <c r="J161" i="5"/>
  <c r="K161" i="5"/>
  <c r="L161" i="5"/>
  <c r="J159" i="5"/>
  <c r="K159" i="5"/>
  <c r="L159" i="5"/>
  <c r="J157" i="5"/>
  <c r="K157" i="5"/>
  <c r="L157" i="5"/>
  <c r="J58" i="4"/>
  <c r="K58" i="4"/>
  <c r="L58" i="4"/>
  <c r="M58" i="4"/>
  <c r="N58" i="4"/>
  <c r="O58" i="4"/>
  <c r="J56" i="4"/>
  <c r="K56" i="4"/>
  <c r="L56" i="4"/>
  <c r="M56" i="4"/>
  <c r="N56" i="4"/>
  <c r="O56" i="4"/>
  <c r="J54" i="4"/>
  <c r="K54" i="4"/>
  <c r="L54" i="4"/>
  <c r="M54" i="4"/>
  <c r="N54" i="4"/>
  <c r="O54" i="4"/>
  <c r="J52" i="4"/>
  <c r="K52" i="4"/>
  <c r="L52" i="4"/>
  <c r="M52" i="4"/>
  <c r="N52" i="4"/>
  <c r="O52" i="4"/>
  <c r="J53" i="10"/>
  <c r="K53" i="10"/>
  <c r="J57" i="10"/>
  <c r="K57" i="10"/>
  <c r="J59" i="10"/>
  <c r="K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F187" i="11"/>
  <c r="G187" i="11"/>
  <c r="H187" i="11"/>
  <c r="I187" i="11"/>
  <c r="F188" i="11"/>
  <c r="G188" i="11"/>
  <c r="H188" i="11"/>
  <c r="I188" i="11"/>
  <c r="F189" i="11"/>
  <c r="G189" i="11"/>
  <c r="H189" i="11"/>
  <c r="I189" i="11"/>
  <c r="F190" i="11"/>
  <c r="G190" i="11"/>
  <c r="H190" i="11"/>
  <c r="I190" i="11"/>
  <c r="F191" i="11"/>
  <c r="G191" i="11"/>
  <c r="H191" i="11"/>
  <c r="I191" i="11"/>
  <c r="L20" i="22" l="1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K32" i="20" l="1"/>
  <c r="L32" i="20" s="1"/>
  <c r="K33" i="20"/>
  <c r="L33" i="20" s="1"/>
  <c r="K34" i="20"/>
  <c r="L34" i="20" s="1"/>
  <c r="K35" i="20"/>
  <c r="L35" i="20" s="1"/>
  <c r="F9" i="23" l="1"/>
  <c r="G9" i="23"/>
  <c r="H9" i="23"/>
  <c r="I9" i="23"/>
  <c r="J9" i="23"/>
  <c r="J45" i="10" l="1"/>
  <c r="K45" i="10"/>
  <c r="J49" i="10"/>
  <c r="K49" i="10"/>
  <c r="L49" i="9"/>
  <c r="M49" i="9"/>
  <c r="N49" i="9"/>
  <c r="O49" i="9"/>
  <c r="J49" i="9"/>
  <c r="L47" i="9"/>
  <c r="M47" i="9"/>
  <c r="N47" i="9"/>
  <c r="O47" i="9"/>
  <c r="J47" i="9"/>
  <c r="J47" i="6"/>
  <c r="K47" i="6"/>
  <c r="L47" i="6"/>
  <c r="M47" i="6"/>
  <c r="J43" i="6"/>
  <c r="K43" i="6"/>
  <c r="L43" i="6"/>
  <c r="M43" i="6"/>
  <c r="J155" i="5"/>
  <c r="K155" i="5"/>
  <c r="L155" i="5"/>
  <c r="J153" i="5"/>
  <c r="K153" i="5"/>
  <c r="L153" i="5"/>
  <c r="J151" i="5"/>
  <c r="K151" i="5"/>
  <c r="L151" i="5"/>
  <c r="J149" i="5"/>
  <c r="K149" i="5"/>
  <c r="L149" i="5"/>
  <c r="J147" i="5"/>
  <c r="K147" i="5"/>
  <c r="L147" i="5"/>
  <c r="J50" i="4"/>
  <c r="K50" i="4"/>
  <c r="L50" i="4"/>
  <c r="M50" i="4"/>
  <c r="N50" i="4"/>
  <c r="O50" i="4"/>
  <c r="J48" i="4"/>
  <c r="K48" i="4"/>
  <c r="L48" i="4"/>
  <c r="M48" i="4"/>
  <c r="N48" i="4"/>
  <c r="O48" i="4"/>
  <c r="J46" i="4"/>
  <c r="K46" i="4"/>
  <c r="L46" i="4"/>
  <c r="M46" i="4"/>
  <c r="N46" i="4"/>
  <c r="O46" i="4"/>
  <c r="J44" i="4"/>
  <c r="K44" i="4"/>
  <c r="L44" i="4"/>
  <c r="M44" i="4"/>
  <c r="N44" i="4"/>
  <c r="O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K131" i="5"/>
  <c r="L31" i="20" l="1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F181" i="11"/>
  <c r="G181" i="11"/>
  <c r="H181" i="11"/>
  <c r="I181" i="11"/>
  <c r="F182" i="11"/>
  <c r="G182" i="11"/>
  <c r="H182" i="11"/>
  <c r="I182" i="11"/>
  <c r="F183" i="11"/>
  <c r="G183" i="11"/>
  <c r="H183" i="11"/>
  <c r="I183" i="11"/>
  <c r="F184" i="11"/>
  <c r="G184" i="11"/>
  <c r="H184" i="11"/>
  <c r="I184" i="11"/>
  <c r="F185" i="11"/>
  <c r="G185" i="11"/>
  <c r="H185" i="11"/>
  <c r="I185" i="11"/>
  <c r="F186" i="11"/>
  <c r="G186" i="11"/>
  <c r="H186" i="11"/>
  <c r="I186" i="11"/>
  <c r="J33" i="10"/>
  <c r="K33" i="10"/>
  <c r="J35" i="10"/>
  <c r="K35" i="10"/>
  <c r="J37" i="10"/>
  <c r="K37" i="10"/>
  <c r="J39" i="10"/>
  <c r="K39" i="10"/>
  <c r="J41" i="10"/>
  <c r="K41" i="10"/>
  <c r="L43" i="9"/>
  <c r="M43" i="9"/>
  <c r="N43" i="9"/>
  <c r="O43" i="9"/>
  <c r="J43" i="9"/>
  <c r="L41" i="9"/>
  <c r="M41" i="9"/>
  <c r="N41" i="9"/>
  <c r="O41" i="9"/>
  <c r="J41" i="9"/>
  <c r="L39" i="9"/>
  <c r="M39" i="9"/>
  <c r="N39" i="9"/>
  <c r="O39" i="9"/>
  <c r="J39" i="9"/>
  <c r="L37" i="9"/>
  <c r="M37" i="9"/>
  <c r="N37" i="9"/>
  <c r="O37" i="9"/>
  <c r="J37" i="9"/>
  <c r="L35" i="9"/>
  <c r="M35" i="9"/>
  <c r="N35" i="9"/>
  <c r="O35" i="9"/>
  <c r="J35" i="9"/>
  <c r="J39" i="6"/>
  <c r="K39" i="6"/>
  <c r="L39" i="6"/>
  <c r="M39" i="6"/>
  <c r="J37" i="6"/>
  <c r="K37" i="6"/>
  <c r="L37" i="6"/>
  <c r="M37" i="6"/>
  <c r="J35" i="6"/>
  <c r="K35" i="6"/>
  <c r="L35" i="6"/>
  <c r="M35" i="6"/>
  <c r="J33" i="6"/>
  <c r="K33" i="6"/>
  <c r="L33" i="6"/>
  <c r="M33" i="6"/>
  <c r="J145" i="5"/>
  <c r="K145" i="5"/>
  <c r="L145" i="5"/>
  <c r="J143" i="5"/>
  <c r="K143" i="5"/>
  <c r="L143" i="5"/>
  <c r="J141" i="5"/>
  <c r="K141" i="5"/>
  <c r="L141" i="5"/>
  <c r="J139" i="5"/>
  <c r="K139" i="5"/>
  <c r="L139" i="5"/>
  <c r="J42" i="4"/>
  <c r="K42" i="4"/>
  <c r="L42" i="4"/>
  <c r="M42" i="4"/>
  <c r="N42" i="4"/>
  <c r="O42" i="4"/>
  <c r="J40" i="4"/>
  <c r="K40" i="4"/>
  <c r="L40" i="4"/>
  <c r="M40" i="4"/>
  <c r="N40" i="4"/>
  <c r="O40" i="4"/>
  <c r="J38" i="4"/>
  <c r="K38" i="4"/>
  <c r="L38" i="4"/>
  <c r="M38" i="4"/>
  <c r="N38" i="4"/>
  <c r="O38" i="4"/>
  <c r="J36" i="4"/>
  <c r="K36" i="4"/>
  <c r="L36" i="4"/>
  <c r="M36" i="4"/>
  <c r="N36" i="4"/>
  <c r="O36" i="4"/>
  <c r="J34" i="4"/>
  <c r="K34" i="4"/>
  <c r="L34" i="4"/>
  <c r="M34" i="4"/>
  <c r="N34" i="4"/>
  <c r="O34" i="4"/>
  <c r="E110" i="14" l="1"/>
  <c r="E108" i="14"/>
  <c r="J33" i="9"/>
  <c r="L33" i="9"/>
  <c r="M33" i="9"/>
  <c r="N33" i="9"/>
  <c r="O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L31" i="9"/>
  <c r="M31" i="9"/>
  <c r="N31" i="9"/>
  <c r="O31" i="9"/>
  <c r="J31" i="9"/>
  <c r="L29" i="9"/>
  <c r="M29" i="9"/>
  <c r="N29" i="9"/>
  <c r="O29" i="9"/>
  <c r="J29" i="9"/>
  <c r="L27" i="9"/>
  <c r="M27" i="9"/>
  <c r="N27" i="9"/>
  <c r="O27" i="9"/>
  <c r="J27" i="9"/>
  <c r="L25" i="9"/>
  <c r="M25" i="9"/>
  <c r="N25" i="9"/>
  <c r="O25" i="9"/>
  <c r="J25" i="9"/>
  <c r="J31" i="6"/>
  <c r="K31" i="6"/>
  <c r="L31" i="6"/>
  <c r="M31" i="6"/>
  <c r="J29" i="6"/>
  <c r="K29" i="6"/>
  <c r="L29" i="6"/>
  <c r="M29" i="6"/>
  <c r="J27" i="6"/>
  <c r="K27" i="6"/>
  <c r="L27" i="6"/>
  <c r="M27" i="6"/>
  <c r="J137" i="5"/>
  <c r="K137" i="5"/>
  <c r="L137" i="5"/>
  <c r="J135" i="5"/>
  <c r="K135" i="5"/>
  <c r="L135" i="5"/>
  <c r="J133" i="5"/>
  <c r="K133" i="5"/>
  <c r="L133" i="5"/>
  <c r="J32" i="4"/>
  <c r="K32" i="4"/>
  <c r="L32" i="4"/>
  <c r="M32" i="4"/>
  <c r="N32" i="4"/>
  <c r="O32" i="4"/>
  <c r="J30" i="4"/>
  <c r="K30" i="4"/>
  <c r="L30" i="4"/>
  <c r="M30" i="4"/>
  <c r="N30" i="4"/>
  <c r="O30" i="4"/>
  <c r="J28" i="4"/>
  <c r="K28" i="4"/>
  <c r="L28" i="4"/>
  <c r="M28" i="4"/>
  <c r="N28" i="4"/>
  <c r="O28" i="4"/>
  <c r="J26" i="4"/>
  <c r="K26" i="4"/>
  <c r="L26" i="4"/>
  <c r="M26" i="4"/>
  <c r="N26" i="4"/>
  <c r="O26" i="4"/>
  <c r="L28" i="59" l="1"/>
  <c r="I30" i="59"/>
  <c r="J28" i="59"/>
  <c r="K28" i="59"/>
  <c r="J27" i="10"/>
  <c r="K27" i="10"/>
  <c r="J29" i="10"/>
  <c r="K29" i="10"/>
  <c r="J31" i="10"/>
  <c r="K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J17" i="10" l="1"/>
  <c r="K17" i="10"/>
  <c r="J21" i="10"/>
  <c r="K21" i="10"/>
  <c r="J23" i="10"/>
  <c r="K23" i="10"/>
  <c r="L23" i="9"/>
  <c r="M23" i="9"/>
  <c r="N23" i="9"/>
  <c r="O23" i="9"/>
  <c r="J23" i="9"/>
  <c r="L21" i="9"/>
  <c r="M21" i="9"/>
  <c r="N21" i="9"/>
  <c r="O21" i="9"/>
  <c r="J21" i="9"/>
  <c r="L19" i="9"/>
  <c r="M19" i="9"/>
  <c r="N19" i="9"/>
  <c r="O19" i="9"/>
  <c r="J19" i="9"/>
  <c r="L17" i="9"/>
  <c r="M17" i="9"/>
  <c r="N17" i="9"/>
  <c r="O17" i="9"/>
  <c r="J17" i="9"/>
  <c r="J25" i="6"/>
  <c r="K25" i="6"/>
  <c r="L25" i="6"/>
  <c r="M25" i="6"/>
  <c r="J23" i="6"/>
  <c r="K23" i="6"/>
  <c r="L23" i="6"/>
  <c r="M23" i="6"/>
  <c r="J21" i="6"/>
  <c r="K21" i="6"/>
  <c r="L21" i="6"/>
  <c r="M21" i="6"/>
  <c r="J19" i="6"/>
  <c r="K19" i="6"/>
  <c r="L19" i="6"/>
  <c r="M19" i="6"/>
  <c r="J131" i="5"/>
  <c r="L131" i="5"/>
  <c r="J129" i="5"/>
  <c r="K129" i="5"/>
  <c r="L129" i="5"/>
  <c r="J127" i="5"/>
  <c r="K127" i="5"/>
  <c r="L127" i="5"/>
  <c r="J125" i="5"/>
  <c r="K125" i="5"/>
  <c r="L125" i="5"/>
  <c r="J24" i="4"/>
  <c r="K24" i="4"/>
  <c r="L24" i="4"/>
  <c r="M24" i="4"/>
  <c r="N24" i="4"/>
  <c r="O24" i="4"/>
  <c r="J22" i="4"/>
  <c r="K22" i="4"/>
  <c r="L22" i="4"/>
  <c r="M22" i="4"/>
  <c r="N22" i="4"/>
  <c r="O22" i="4"/>
  <c r="J20" i="4"/>
  <c r="K20" i="4"/>
  <c r="L20" i="4"/>
  <c r="M20" i="4"/>
  <c r="N20" i="4"/>
  <c r="O20" i="4"/>
  <c r="J18" i="4"/>
  <c r="K18" i="4"/>
  <c r="L18" i="4"/>
  <c r="M18" i="4"/>
  <c r="N18" i="4"/>
  <c r="O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F174" i="11"/>
  <c r="G174" i="11"/>
  <c r="H174" i="11"/>
  <c r="I174" i="11"/>
  <c r="F175" i="11"/>
  <c r="G175" i="11"/>
  <c r="H175" i="11"/>
  <c r="I175" i="11"/>
  <c r="F176" i="11"/>
  <c r="G176" i="11"/>
  <c r="H176" i="11"/>
  <c r="I176" i="11"/>
  <c r="F177" i="11"/>
  <c r="G177" i="11"/>
  <c r="H177" i="11"/>
  <c r="I177" i="11"/>
  <c r="F178" i="11"/>
  <c r="G178" i="11"/>
  <c r="H178" i="11"/>
  <c r="I178" i="11"/>
  <c r="F179" i="11"/>
  <c r="G179" i="11"/>
  <c r="H179" i="11"/>
  <c r="I179" i="11"/>
  <c r="F180" i="11"/>
  <c r="G180" i="11"/>
  <c r="H180" i="11"/>
  <c r="I180" i="11"/>
  <c r="F8" i="22" l="1"/>
  <c r="I92" i="14"/>
  <c r="F10" i="22" l="1"/>
  <c r="F14" i="22" l="1"/>
  <c r="F12" i="22"/>
  <c r="C34" i="29" l="1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I224" i="51" l="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O147" i="20"/>
  <c r="O146" i="20"/>
  <c r="O145" i="20"/>
  <c r="O144" i="20"/>
  <c r="O143" i="20"/>
  <c r="O142" i="20"/>
  <c r="O141" i="20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F165" i="11"/>
  <c r="G165" i="11"/>
  <c r="H165" i="11"/>
  <c r="I165" i="11"/>
  <c r="F166" i="11"/>
  <c r="G166" i="11"/>
  <c r="H166" i="11"/>
  <c r="I166" i="11"/>
  <c r="F167" i="11"/>
  <c r="G167" i="11"/>
  <c r="H167" i="11"/>
  <c r="I167" i="11"/>
  <c r="F168" i="11"/>
  <c r="G168" i="11"/>
  <c r="H168" i="11"/>
  <c r="I168" i="11"/>
  <c r="F169" i="11"/>
  <c r="G169" i="11"/>
  <c r="H169" i="11"/>
  <c r="I169" i="11"/>
  <c r="F170" i="11"/>
  <c r="G170" i="11"/>
  <c r="H170" i="11"/>
  <c r="I170" i="11"/>
  <c r="F171" i="11"/>
  <c r="G171" i="11"/>
  <c r="H171" i="11"/>
  <c r="I171" i="11"/>
  <c r="F172" i="11"/>
  <c r="G172" i="11"/>
  <c r="H172" i="11"/>
  <c r="I172" i="11"/>
  <c r="F173" i="11"/>
  <c r="G173" i="11"/>
  <c r="H173" i="11"/>
  <c r="I173" i="11"/>
  <c r="J7" i="10"/>
  <c r="K7" i="10"/>
  <c r="J9" i="10"/>
  <c r="K9" i="10"/>
  <c r="J11" i="10"/>
  <c r="K11" i="10"/>
  <c r="J13" i="10"/>
  <c r="K13" i="10"/>
  <c r="J15" i="10"/>
  <c r="K15" i="10"/>
  <c r="J7" i="9"/>
  <c r="L7" i="9"/>
  <c r="M7" i="9"/>
  <c r="N7" i="9"/>
  <c r="O7" i="9"/>
  <c r="J9" i="9"/>
  <c r="L9" i="9"/>
  <c r="M9" i="9"/>
  <c r="N9" i="9"/>
  <c r="O9" i="9"/>
  <c r="J11" i="9"/>
  <c r="L11" i="9"/>
  <c r="M11" i="9"/>
  <c r="N11" i="9"/>
  <c r="O11" i="9"/>
  <c r="J13" i="9"/>
  <c r="L13" i="9"/>
  <c r="M13" i="9"/>
  <c r="N13" i="9"/>
  <c r="O13" i="9"/>
  <c r="J15" i="9"/>
  <c r="L15" i="9"/>
  <c r="M15" i="9"/>
  <c r="N15" i="9"/>
  <c r="O15" i="9"/>
  <c r="J8" i="6"/>
  <c r="K8" i="6"/>
  <c r="L8" i="6"/>
  <c r="M8" i="6"/>
  <c r="J10" i="6"/>
  <c r="K10" i="6"/>
  <c r="L10" i="6"/>
  <c r="M10" i="6"/>
  <c r="J12" i="6"/>
  <c r="K12" i="6"/>
  <c r="L12" i="6"/>
  <c r="M12" i="6"/>
  <c r="J15" i="6"/>
  <c r="K15" i="6"/>
  <c r="L15" i="6"/>
  <c r="M15" i="6"/>
  <c r="J17" i="6"/>
  <c r="K17" i="6"/>
  <c r="L17" i="6"/>
  <c r="M17" i="6"/>
  <c r="J115" i="5"/>
  <c r="K115" i="5"/>
  <c r="L115" i="5"/>
  <c r="J117" i="5"/>
  <c r="K117" i="5"/>
  <c r="L117" i="5"/>
  <c r="J119" i="5"/>
  <c r="K119" i="5"/>
  <c r="L119" i="5"/>
  <c r="J121" i="5"/>
  <c r="K121" i="5"/>
  <c r="L121" i="5"/>
  <c r="J123" i="5"/>
  <c r="K123" i="5"/>
  <c r="L123" i="5"/>
  <c r="J16" i="4"/>
  <c r="K16" i="4"/>
  <c r="L16" i="4"/>
  <c r="M16" i="4"/>
  <c r="N16" i="4"/>
  <c r="O16" i="4"/>
  <c r="J8" i="4"/>
  <c r="K8" i="4"/>
  <c r="L8" i="4"/>
  <c r="M8" i="4"/>
  <c r="N8" i="4"/>
  <c r="O8" i="4"/>
  <c r="J10" i="4"/>
  <c r="K10" i="4"/>
  <c r="L10" i="4"/>
  <c r="M10" i="4"/>
  <c r="N10" i="4"/>
  <c r="O10" i="4"/>
  <c r="J12" i="4"/>
  <c r="K12" i="4"/>
  <c r="L12" i="4"/>
  <c r="M12" i="4"/>
  <c r="N12" i="4"/>
  <c r="O12" i="4"/>
  <c r="J14" i="4"/>
  <c r="K14" i="4"/>
  <c r="L14" i="4"/>
  <c r="M14" i="4"/>
  <c r="N14" i="4"/>
  <c r="O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F17" i="13" l="1"/>
  <c r="G17" i="13" s="1"/>
  <c r="E27" i="13"/>
  <c r="E28" i="13" s="1"/>
  <c r="F59" i="13"/>
  <c r="G59" i="13"/>
  <c r="F60" i="13"/>
  <c r="G60" i="13"/>
  <c r="F61" i="13"/>
  <c r="G61" i="13"/>
  <c r="F62" i="13"/>
  <c r="G62" i="13"/>
  <c r="F63" i="13"/>
  <c r="G63" i="13"/>
  <c r="G64" i="13"/>
  <c r="G65" i="13"/>
  <c r="G66" i="13"/>
  <c r="F27" i="13" l="1"/>
  <c r="G27" i="13" s="1"/>
  <c r="F28" i="13"/>
  <c r="G28" i="13" s="1"/>
  <c r="E29" i="13"/>
  <c r="E30" i="13" l="1"/>
  <c r="F29" i="13"/>
  <c r="G29" i="13" s="1"/>
  <c r="F30" i="13" l="1"/>
  <c r="G30" i="13" s="1"/>
  <c r="E31" i="13"/>
  <c r="E32" i="13" l="1"/>
  <c r="F31" i="13"/>
  <c r="G31" i="13" s="1"/>
  <c r="E33" i="13" l="1"/>
  <c r="F32" i="13"/>
  <c r="G32" i="13" s="1"/>
  <c r="E34" i="13" l="1"/>
  <c r="F33" i="13"/>
  <c r="G33" i="13" s="1"/>
  <c r="F34" i="13" l="1"/>
  <c r="G34" i="13" s="1"/>
  <c r="E35" i="13"/>
  <c r="E36" i="13" l="1"/>
  <c r="F35" i="13"/>
  <c r="G35" i="13" s="1"/>
  <c r="H46" i="43" l="1"/>
  <c r="F36" i="13"/>
  <c r="G36" i="13" s="1"/>
  <c r="E37" i="13"/>
  <c r="H47" i="43" l="1"/>
  <c r="I46" i="43"/>
  <c r="J46" i="43"/>
  <c r="K46" i="43" s="1"/>
  <c r="F37" i="13"/>
  <c r="G37" i="13" s="1"/>
  <c r="E38" i="13"/>
  <c r="J47" i="43" l="1"/>
  <c r="K47" i="43" s="1"/>
  <c r="I47" i="43"/>
  <c r="H48" i="43"/>
  <c r="F38" i="13"/>
  <c r="G38" i="13" s="1"/>
  <c r="E39" i="13"/>
  <c r="J48" i="43" l="1"/>
  <c r="K48" i="43" s="1"/>
  <c r="H49" i="43"/>
  <c r="I48" i="43"/>
  <c r="L10" i="18"/>
  <c r="E40" i="13"/>
  <c r="F39" i="13"/>
  <c r="G39" i="13" s="1"/>
  <c r="H50" i="43" l="1"/>
  <c r="I49" i="43"/>
  <c r="J49" i="43"/>
  <c r="K49" i="43" s="1"/>
  <c r="E41" i="13"/>
  <c r="F40" i="13"/>
  <c r="G40" i="13" s="1"/>
  <c r="I50" i="43" l="1"/>
  <c r="J50" i="43"/>
  <c r="K50" i="43" s="1"/>
  <c r="H51" i="43"/>
  <c r="H52" i="43" s="1"/>
  <c r="F41" i="13"/>
  <c r="G41" i="13" s="1"/>
  <c r="E42" i="13"/>
  <c r="J52" i="43" l="1"/>
  <c r="K52" i="43" s="1"/>
  <c r="H53" i="43"/>
  <c r="I52" i="43"/>
  <c r="I51" i="43"/>
  <c r="J51" i="43"/>
  <c r="K51" i="43" s="1"/>
  <c r="J44" i="49"/>
  <c r="F42" i="13"/>
  <c r="G42" i="13" s="1"/>
  <c r="E43" i="13"/>
  <c r="H54" i="43" l="1"/>
  <c r="I53" i="43"/>
  <c r="J53" i="43"/>
  <c r="K53" i="43" s="1"/>
  <c r="L44" i="49"/>
  <c r="K44" i="49"/>
  <c r="N44" i="49"/>
  <c r="E44" i="13"/>
  <c r="F43" i="13"/>
  <c r="G43" i="13" s="1"/>
  <c r="J54" i="43" l="1"/>
  <c r="K54" i="43" s="1"/>
  <c r="I54" i="43"/>
  <c r="H55" i="43"/>
  <c r="F44" i="13"/>
  <c r="G44" i="13" s="1"/>
  <c r="E45" i="13"/>
  <c r="H56" i="43" l="1"/>
  <c r="H57" i="43" s="1"/>
  <c r="J55" i="43"/>
  <c r="K55" i="43" s="1"/>
  <c r="I55" i="43"/>
  <c r="E46" i="13"/>
  <c r="F45" i="13"/>
  <c r="G45" i="13" s="1"/>
  <c r="I57" i="43" l="1"/>
  <c r="H58" i="43"/>
  <c r="J57" i="43"/>
  <c r="K57" i="43" s="1"/>
  <c r="J56" i="43"/>
  <c r="K56" i="43" s="1"/>
  <c r="I56" i="43"/>
  <c r="F46" i="13"/>
  <c r="G46" i="13" s="1"/>
  <c r="E47" i="13"/>
  <c r="I58" i="43" l="1"/>
  <c r="H59" i="43"/>
  <c r="J58" i="43"/>
  <c r="K58" i="43" s="1"/>
  <c r="E48" i="13"/>
  <c r="F47" i="13"/>
  <c r="G47" i="13" s="1"/>
  <c r="H60" i="43" l="1"/>
  <c r="I59" i="43"/>
  <c r="J59" i="43"/>
  <c r="K59" i="43" s="1"/>
  <c r="E49" i="13"/>
  <c r="F48" i="13"/>
  <c r="G48" i="13" s="1"/>
  <c r="I60" i="43" l="1"/>
  <c r="J60" i="43"/>
  <c r="K60" i="43" s="1"/>
  <c r="F49" i="13"/>
  <c r="G49" i="13" s="1"/>
  <c r="E50" i="13"/>
  <c r="F50" i="13" l="1"/>
  <c r="G50" i="13" s="1"/>
  <c r="E51" i="13"/>
  <c r="E52" i="13" l="1"/>
  <c r="F51" i="13"/>
  <c r="G51" i="13" s="1"/>
  <c r="F52" i="13" l="1"/>
  <c r="G52" i="13" s="1"/>
  <c r="E53" i="13"/>
  <c r="F53" i="13" l="1"/>
  <c r="G53" i="13" s="1"/>
  <c r="E54" i="13"/>
  <c r="F54" i="13" l="1"/>
  <c r="G54" i="13" s="1"/>
  <c r="E55" i="13"/>
  <c r="E56" i="13" l="1"/>
  <c r="F55" i="13"/>
  <c r="G55" i="13" s="1"/>
  <c r="F56" i="13" l="1"/>
  <c r="G56" i="13" s="1"/>
  <c r="E57" i="13"/>
  <c r="F57" i="13" s="1"/>
  <c r="G57" i="13" s="1"/>
  <c r="H60" i="13" l="1"/>
  <c r="I60" i="13"/>
  <c r="J60" i="13"/>
  <c r="K60" i="13"/>
  <c r="H61" i="13"/>
  <c r="I61" i="13"/>
  <c r="J61" i="13"/>
  <c r="K61" i="13"/>
  <c r="H62" i="13"/>
  <c r="I62" i="13"/>
  <c r="J62" i="13"/>
  <c r="K62" i="13"/>
  <c r="H63" i="13"/>
  <c r="I63" i="13"/>
  <c r="J63" i="13"/>
  <c r="K63" i="13"/>
  <c r="H64" i="13"/>
  <c r="I64" i="13"/>
  <c r="J64" i="13"/>
  <c r="K64" i="13"/>
  <c r="H65" i="13"/>
  <c r="I65" i="13"/>
  <c r="J65" i="13"/>
  <c r="K65" i="13"/>
  <c r="H66" i="13"/>
  <c r="I66" i="13"/>
  <c r="J66" i="13"/>
  <c r="K66" i="13"/>
  <c r="K59" i="13"/>
  <c r="J59" i="13"/>
  <c r="I59" i="13"/>
  <c r="I14" i="13"/>
  <c r="J14" i="13"/>
  <c r="K14" i="13"/>
  <c r="I15" i="13"/>
  <c r="J15" i="13"/>
  <c r="K15" i="13"/>
  <c r="H17" i="13"/>
  <c r="I17" i="13"/>
  <c r="J17" i="13"/>
  <c r="K17" i="13"/>
  <c r="J20" i="13"/>
  <c r="K20" i="13"/>
  <c r="J21" i="13"/>
  <c r="K21" i="13"/>
  <c r="J22" i="13"/>
  <c r="K22" i="13"/>
  <c r="J23" i="13"/>
  <c r="K23" i="13"/>
  <c r="J24" i="13"/>
  <c r="K24" i="13"/>
  <c r="J25" i="13"/>
  <c r="K25" i="13"/>
  <c r="J26" i="13"/>
  <c r="K26" i="13"/>
  <c r="H27" i="13"/>
  <c r="I27" i="13"/>
  <c r="J27" i="13"/>
  <c r="K27" i="13"/>
  <c r="H28" i="13"/>
  <c r="I28" i="13"/>
  <c r="J28" i="13"/>
  <c r="K28" i="13"/>
  <c r="H29" i="13"/>
  <c r="I29" i="13"/>
  <c r="J29" i="13"/>
  <c r="K29" i="13"/>
  <c r="H30" i="13"/>
  <c r="I30" i="13"/>
  <c r="J30" i="13"/>
  <c r="K30" i="13"/>
  <c r="H31" i="13"/>
  <c r="I31" i="13"/>
  <c r="J31" i="13"/>
  <c r="K31" i="13"/>
  <c r="H32" i="13"/>
  <c r="I32" i="13"/>
  <c r="J32" i="13"/>
  <c r="K32" i="13"/>
  <c r="H33" i="13"/>
  <c r="I33" i="13"/>
  <c r="J33" i="13"/>
  <c r="K33" i="13"/>
  <c r="H34" i="13"/>
  <c r="I34" i="13"/>
  <c r="J34" i="13"/>
  <c r="K34" i="13"/>
  <c r="H35" i="13"/>
  <c r="I35" i="13"/>
  <c r="J35" i="13"/>
  <c r="K35" i="13"/>
  <c r="H36" i="13"/>
  <c r="I36" i="13"/>
  <c r="J36" i="13"/>
  <c r="K36" i="13"/>
  <c r="H37" i="13"/>
  <c r="I37" i="13"/>
  <c r="J37" i="13"/>
  <c r="K37" i="13"/>
  <c r="H38" i="13"/>
  <c r="I38" i="13"/>
  <c r="J38" i="13"/>
  <c r="K38" i="13"/>
  <c r="H39" i="13"/>
  <c r="I39" i="13"/>
  <c r="J39" i="13"/>
  <c r="K39" i="13"/>
  <c r="H40" i="13"/>
  <c r="I40" i="13"/>
  <c r="J40" i="13"/>
  <c r="K40" i="13"/>
  <c r="H41" i="13"/>
  <c r="I41" i="13"/>
  <c r="J41" i="13"/>
  <c r="K41" i="13"/>
  <c r="H42" i="13"/>
  <c r="I42" i="13"/>
  <c r="J42" i="13"/>
  <c r="K42" i="13"/>
  <c r="H43" i="13"/>
  <c r="I43" i="13"/>
  <c r="J43" i="13"/>
  <c r="K43" i="13"/>
  <c r="H44" i="13"/>
  <c r="I44" i="13"/>
  <c r="J44" i="13"/>
  <c r="K44" i="13"/>
  <c r="H45" i="13"/>
  <c r="I45" i="13"/>
  <c r="J45" i="13"/>
  <c r="K45" i="13"/>
  <c r="H46" i="13"/>
  <c r="I46" i="13"/>
  <c r="J46" i="13"/>
  <c r="K46" i="13"/>
  <c r="H47" i="13"/>
  <c r="I47" i="13"/>
  <c r="J47" i="13"/>
  <c r="K47" i="13"/>
  <c r="H48" i="13"/>
  <c r="I48" i="13"/>
  <c r="J48" i="13"/>
  <c r="K48" i="13"/>
  <c r="H49" i="13"/>
  <c r="I49" i="13"/>
  <c r="J49" i="13"/>
  <c r="K49" i="13"/>
  <c r="H50" i="13"/>
  <c r="I50" i="13"/>
  <c r="J50" i="13"/>
  <c r="K50" i="13"/>
  <c r="H51" i="13"/>
  <c r="I51" i="13"/>
  <c r="J51" i="13"/>
  <c r="K51" i="13"/>
  <c r="H52" i="13"/>
  <c r="I52" i="13"/>
  <c r="J52" i="13"/>
  <c r="K52" i="13"/>
  <c r="H53" i="13"/>
  <c r="I53" i="13"/>
  <c r="J53" i="13"/>
  <c r="K53" i="13"/>
  <c r="H54" i="13"/>
  <c r="I54" i="13"/>
  <c r="J54" i="13"/>
  <c r="K54" i="13"/>
  <c r="H55" i="13"/>
  <c r="I55" i="13"/>
  <c r="J55" i="13"/>
  <c r="K55" i="13"/>
  <c r="H56" i="13"/>
  <c r="I56" i="13"/>
  <c r="J56" i="13"/>
  <c r="K56" i="13"/>
  <c r="H57" i="13"/>
  <c r="I57" i="13"/>
  <c r="J57" i="13"/>
  <c r="K57" i="13"/>
  <c r="H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J113" i="5"/>
  <c r="K113" i="5"/>
  <c r="L113" i="5"/>
  <c r="J111" i="5"/>
  <c r="K111" i="5"/>
  <c r="L111" i="5"/>
  <c r="J109" i="5"/>
  <c r="K109" i="5"/>
  <c r="L109" i="5"/>
  <c r="J107" i="5"/>
  <c r="K107" i="5"/>
  <c r="L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J105" i="5"/>
  <c r="K105" i="5"/>
  <c r="L105" i="5"/>
  <c r="J103" i="5"/>
  <c r="K103" i="5"/>
  <c r="L103" i="5"/>
  <c r="J101" i="5"/>
  <c r="K101" i="5"/>
  <c r="L101" i="5"/>
  <c r="J99" i="5"/>
  <c r="K99" i="5"/>
  <c r="L99" i="5"/>
  <c r="I20" i="18" l="1"/>
  <c r="I22" i="18" s="1"/>
  <c r="L18" i="18"/>
  <c r="J18" i="18"/>
  <c r="K18" i="18" s="1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F161" i="11"/>
  <c r="G161" i="11"/>
  <c r="H161" i="11"/>
  <c r="I161" i="11"/>
  <c r="F162" i="11"/>
  <c r="G162" i="11"/>
  <c r="H162" i="11"/>
  <c r="I162" i="11"/>
  <c r="F163" i="11"/>
  <c r="G163" i="11"/>
  <c r="H163" i="11"/>
  <c r="I163" i="11"/>
  <c r="F164" i="11"/>
  <c r="G164" i="11"/>
  <c r="H164" i="11"/>
  <c r="I164" i="11"/>
  <c r="L22" i="18" l="1"/>
  <c r="J22" i="18"/>
  <c r="K22" i="18" s="1"/>
  <c r="J20" i="18"/>
  <c r="K20" i="18" s="1"/>
  <c r="L20" i="18"/>
  <c r="J24" i="18" l="1"/>
  <c r="K24" i="18" s="1"/>
  <c r="L24" i="18"/>
  <c r="I148" i="11"/>
  <c r="H148" i="11"/>
  <c r="G148" i="11"/>
  <c r="F148" i="11"/>
  <c r="J26" i="18" l="1"/>
  <c r="K26" i="18" s="1"/>
  <c r="L26" i="18"/>
  <c r="J89" i="5"/>
  <c r="K89" i="5"/>
  <c r="L89" i="5"/>
  <c r="J91" i="5"/>
  <c r="K91" i="5"/>
  <c r="L91" i="5"/>
  <c r="J93" i="5"/>
  <c r="K93" i="5"/>
  <c r="L93" i="5"/>
  <c r="J95" i="5"/>
  <c r="K95" i="5"/>
  <c r="L95" i="5"/>
  <c r="J97" i="5"/>
  <c r="K97" i="5"/>
  <c r="L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F157" i="11"/>
  <c r="G157" i="11"/>
  <c r="H157" i="11"/>
  <c r="I157" i="11"/>
  <c r="F158" i="11"/>
  <c r="G158" i="11"/>
  <c r="H158" i="11"/>
  <c r="I158" i="11"/>
  <c r="F159" i="11"/>
  <c r="G159" i="11"/>
  <c r="H159" i="11"/>
  <c r="I159" i="11"/>
  <c r="F160" i="11"/>
  <c r="G160" i="11"/>
  <c r="H160" i="11"/>
  <c r="I160" i="11"/>
  <c r="F156" i="11"/>
  <c r="G156" i="11"/>
  <c r="H156" i="11"/>
  <c r="I156" i="11"/>
  <c r="F153" i="11"/>
  <c r="G153" i="11"/>
  <c r="H153" i="11"/>
  <c r="I153" i="11"/>
  <c r="F154" i="11"/>
  <c r="G154" i="11"/>
  <c r="H154" i="11"/>
  <c r="I154" i="11"/>
  <c r="F155" i="11"/>
  <c r="G155" i="11"/>
  <c r="H155" i="11"/>
  <c r="I155" i="11"/>
  <c r="F149" i="11" l="1"/>
  <c r="G149" i="11"/>
  <c r="H149" i="11"/>
  <c r="I149" i="11"/>
  <c r="F150" i="11"/>
  <c r="G150" i="11"/>
  <c r="H150" i="11"/>
  <c r="I150" i="11"/>
  <c r="F151" i="11"/>
  <c r="G151" i="11"/>
  <c r="H151" i="11"/>
  <c r="I151" i="11"/>
  <c r="F152" i="11"/>
  <c r="G152" i="11"/>
  <c r="H152" i="11"/>
  <c r="I152" i="11"/>
  <c r="J81" i="5"/>
  <c r="K81" i="5"/>
  <c r="L81" i="5"/>
  <c r="J83" i="5"/>
  <c r="K83" i="5"/>
  <c r="L83" i="5"/>
  <c r="J85" i="5"/>
  <c r="K85" i="5"/>
  <c r="L85" i="5"/>
  <c r="J87" i="5"/>
  <c r="K87" i="5"/>
  <c r="L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F144" i="11"/>
  <c r="G144" i="11"/>
  <c r="H144" i="11"/>
  <c r="I144" i="11"/>
  <c r="F145" i="11"/>
  <c r="G145" i="11"/>
  <c r="H145" i="11"/>
  <c r="I145" i="11"/>
  <c r="F146" i="11"/>
  <c r="G146" i="11"/>
  <c r="H146" i="11"/>
  <c r="I146" i="11"/>
  <c r="F147" i="11"/>
  <c r="G147" i="11"/>
  <c r="H147" i="11"/>
  <c r="I147" i="11"/>
  <c r="I308" i="8"/>
  <c r="J308" i="8"/>
  <c r="J79" i="5"/>
  <c r="K79" i="5"/>
  <c r="L79" i="5"/>
  <c r="J77" i="5"/>
  <c r="K77" i="5"/>
  <c r="L77" i="5"/>
  <c r="J75" i="5"/>
  <c r="K75" i="5"/>
  <c r="L75" i="5"/>
  <c r="J73" i="5"/>
  <c r="K73" i="5"/>
  <c r="L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F139" i="11"/>
  <c r="G139" i="11"/>
  <c r="H139" i="11"/>
  <c r="I139" i="11"/>
  <c r="F140" i="11"/>
  <c r="G140" i="11"/>
  <c r="H140" i="11"/>
  <c r="I140" i="11"/>
  <c r="F141" i="11"/>
  <c r="G141" i="11"/>
  <c r="H141" i="11"/>
  <c r="I141" i="11"/>
  <c r="F142" i="11"/>
  <c r="G142" i="11"/>
  <c r="H142" i="11"/>
  <c r="I142" i="11"/>
  <c r="F143" i="11"/>
  <c r="G143" i="11"/>
  <c r="H143" i="11"/>
  <c r="I143" i="11"/>
  <c r="I294" i="8"/>
  <c r="J294" i="8"/>
  <c r="J71" i="5"/>
  <c r="K71" i="5"/>
  <c r="L71" i="5"/>
  <c r="J69" i="5"/>
  <c r="K69" i="5"/>
  <c r="L69" i="5"/>
  <c r="J67" i="5"/>
  <c r="K67" i="5"/>
  <c r="L67" i="5"/>
  <c r="J65" i="5"/>
  <c r="K65" i="5"/>
  <c r="L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J47" i="5"/>
  <c r="K47" i="5"/>
  <c r="L47" i="5"/>
  <c r="J49" i="5"/>
  <c r="K49" i="5"/>
  <c r="L49" i="5"/>
  <c r="J51" i="5"/>
  <c r="K51" i="5"/>
  <c r="L51" i="5"/>
  <c r="J53" i="5"/>
  <c r="K53" i="5"/>
  <c r="L53" i="5"/>
  <c r="J55" i="5"/>
  <c r="K55" i="5"/>
  <c r="L55" i="5"/>
  <c r="J57" i="5"/>
  <c r="K57" i="5"/>
  <c r="L57" i="5"/>
  <c r="J59" i="5"/>
  <c r="K59" i="5"/>
  <c r="L59" i="5"/>
  <c r="J61" i="5"/>
  <c r="K61" i="5"/>
  <c r="L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J35" i="5" l="1"/>
  <c r="K35" i="5"/>
  <c r="L35" i="5"/>
  <c r="J45" i="5" l="1"/>
  <c r="K45" i="5"/>
  <c r="L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J43" i="5" l="1"/>
  <c r="K43" i="5"/>
  <c r="L43" i="5"/>
  <c r="J41" i="5"/>
  <c r="K41" i="5"/>
  <c r="L41" i="5"/>
  <c r="J39" i="5"/>
  <c r="K39" i="5"/>
  <c r="L39" i="5"/>
  <c r="J37" i="5"/>
  <c r="K37" i="5"/>
  <c r="L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J126" i="1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K126" i="11"/>
  <c r="K127" i="11" s="1"/>
  <c r="K128" i="11" s="1"/>
  <c r="K129" i="11" s="1"/>
  <c r="K130" i="11" s="1"/>
  <c r="K131" i="11" s="1"/>
  <c r="K132" i="11" s="1"/>
  <c r="K133" i="11" s="1"/>
  <c r="K134" i="11" s="1"/>
  <c r="K135" i="11" s="1"/>
  <c r="K136" i="11" s="1"/>
  <c r="K137" i="11" s="1"/>
  <c r="K138" i="11" s="1"/>
  <c r="K139" i="11" s="1"/>
  <c r="K140" i="11" s="1"/>
  <c r="K141" i="11" s="1"/>
  <c r="K142" i="11" s="1"/>
  <c r="K143" i="11" s="1"/>
  <c r="K144" i="11" s="1"/>
  <c r="K145" i="11" s="1"/>
  <c r="K146" i="11" s="1"/>
  <c r="K147" i="11" s="1"/>
  <c r="K148" i="11" s="1"/>
  <c r="K149" i="11" s="1"/>
  <c r="K150" i="11" s="1"/>
  <c r="K151" i="11" s="1"/>
  <c r="K152" i="11" s="1"/>
  <c r="K153" i="11" s="1"/>
  <c r="K154" i="11" s="1"/>
  <c r="K155" i="11" s="1"/>
  <c r="K156" i="11" s="1"/>
  <c r="K157" i="11" s="1"/>
  <c r="K158" i="11" s="1"/>
  <c r="K159" i="11" s="1"/>
  <c r="K160" i="11" s="1"/>
  <c r="K161" i="11" s="1"/>
  <c r="K162" i="11" s="1"/>
  <c r="K163" i="11" s="1"/>
  <c r="K164" i="11" s="1"/>
  <c r="K165" i="11" s="1"/>
  <c r="K166" i="11" s="1"/>
  <c r="K167" i="11" s="1"/>
  <c r="K168" i="11" s="1"/>
  <c r="K169" i="11" s="1"/>
  <c r="K170" i="11" s="1"/>
  <c r="K171" i="11" s="1"/>
  <c r="K172" i="11" s="1"/>
  <c r="K173" i="11" s="1"/>
  <c r="K174" i="11" s="1"/>
  <c r="K175" i="11" s="1"/>
  <c r="K176" i="11" s="1"/>
  <c r="K177" i="11" s="1"/>
  <c r="K178" i="11" s="1"/>
  <c r="K179" i="11" s="1"/>
  <c r="K180" i="11" s="1"/>
  <c r="K181" i="11" s="1"/>
  <c r="K182" i="11" s="1"/>
  <c r="K183" i="11" s="1"/>
  <c r="K184" i="11" s="1"/>
  <c r="K185" i="11" s="1"/>
  <c r="K186" i="11" s="1"/>
  <c r="K187" i="11" s="1"/>
  <c r="K188" i="11" s="1"/>
  <c r="K189" i="11" s="1"/>
  <c r="K190" i="11" s="1"/>
  <c r="K191" i="11" s="1"/>
  <c r="K192" i="11" s="1"/>
  <c r="K193" i="11" s="1"/>
  <c r="K194" i="11" s="1"/>
  <c r="K195" i="11" s="1"/>
  <c r="K196" i="11" s="1"/>
  <c r="K197" i="11" s="1"/>
  <c r="K198" i="11" s="1"/>
  <c r="K199" i="11" s="1"/>
  <c r="K200" i="11" s="1"/>
  <c r="K201" i="11" s="1"/>
  <c r="K202" i="11" s="1"/>
  <c r="K203" i="11" s="1"/>
  <c r="K206" i="11" s="1"/>
  <c r="K207" i="11" s="1"/>
  <c r="K208" i="11" s="1"/>
  <c r="K209" i="11" s="1"/>
  <c r="K210" i="11" s="1"/>
  <c r="K211" i="11" s="1"/>
  <c r="K212" i="11" s="1"/>
  <c r="K213" i="11" s="1"/>
  <c r="K214" i="11" s="1"/>
  <c r="K215" i="11" s="1"/>
  <c r="K216" i="11" s="1"/>
  <c r="K217" i="11" s="1"/>
  <c r="K218" i="11" s="1"/>
  <c r="K219" i="11" s="1"/>
  <c r="K220" i="11" s="1"/>
  <c r="K221" i="11" s="1"/>
  <c r="K222" i="11" s="1"/>
  <c r="K223" i="11" s="1"/>
  <c r="K224" i="11" s="1"/>
  <c r="K225" i="11" s="1"/>
  <c r="K226" i="11" s="1"/>
  <c r="K227" i="11" s="1"/>
  <c r="K228" i="11" s="1"/>
  <c r="K229" i="11" s="1"/>
  <c r="K230" i="11" s="1"/>
  <c r="K231" i="11" s="1"/>
  <c r="K232" i="11" s="1"/>
  <c r="K233" i="11" s="1"/>
  <c r="K234" i="11" s="1"/>
  <c r="K235" i="11" s="1"/>
  <c r="K236" i="11" s="1"/>
  <c r="K237" i="11" s="1"/>
  <c r="K238" i="11" s="1"/>
  <c r="K239" i="11" s="1"/>
  <c r="K240" i="11" s="1"/>
  <c r="K241" i="11" s="1"/>
  <c r="K242" i="11" s="1"/>
  <c r="K243" i="11" s="1"/>
  <c r="K244" i="11" s="1"/>
  <c r="K245" i="11" s="1"/>
  <c r="K246" i="11" s="1"/>
  <c r="K247" i="11" s="1"/>
  <c r="K248" i="11" s="1"/>
  <c r="K249" i="11" s="1"/>
  <c r="K250" i="11" s="1"/>
  <c r="K251" i="11" s="1"/>
  <c r="K252" i="11" s="1"/>
  <c r="K253" i="11" s="1"/>
  <c r="K254" i="11" s="1"/>
  <c r="K255" i="11" s="1"/>
  <c r="K256" i="11" s="1"/>
  <c r="F134" i="11"/>
  <c r="G134" i="11"/>
  <c r="H134" i="11"/>
  <c r="I134" i="11"/>
  <c r="F135" i="11"/>
  <c r="G135" i="11"/>
  <c r="H135" i="11"/>
  <c r="I135" i="11"/>
  <c r="F136" i="11"/>
  <c r="G136" i="11"/>
  <c r="H136" i="11"/>
  <c r="I136" i="11"/>
  <c r="F137" i="11"/>
  <c r="G137" i="11"/>
  <c r="H137" i="11"/>
  <c r="I137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3" i="32"/>
  <c r="H24" i="32"/>
  <c r="J23" i="32"/>
  <c r="K23" i="32" s="1"/>
  <c r="I45" i="38" l="1"/>
  <c r="M45" i="38"/>
  <c r="H47" i="38"/>
  <c r="K45" i="38"/>
  <c r="L45" i="38"/>
  <c r="J45" i="38"/>
  <c r="J24" i="32"/>
  <c r="K24" i="32" s="1"/>
  <c r="I24" i="32"/>
  <c r="H49" i="38" l="1"/>
  <c r="L47" i="38"/>
  <c r="I47" i="38"/>
  <c r="J47" i="38"/>
  <c r="M47" i="38"/>
  <c r="K47" i="38"/>
  <c r="G131" i="12"/>
  <c r="H131" i="12"/>
  <c r="I131" i="12"/>
  <c r="F127" i="11"/>
  <c r="G127" i="11"/>
  <c r="H127" i="11"/>
  <c r="I127" i="11"/>
  <c r="F128" i="11"/>
  <c r="G128" i="11"/>
  <c r="H128" i="11"/>
  <c r="I128" i="11"/>
  <c r="F129" i="11"/>
  <c r="G129" i="11"/>
  <c r="H129" i="11"/>
  <c r="I129" i="11"/>
  <c r="F130" i="11"/>
  <c r="G130" i="11"/>
  <c r="H130" i="11"/>
  <c r="I130" i="11"/>
  <c r="F131" i="11"/>
  <c r="G131" i="11"/>
  <c r="H131" i="11"/>
  <c r="I131" i="11"/>
  <c r="J33" i="5"/>
  <c r="K33" i="5"/>
  <c r="L33" i="5"/>
  <c r="J31" i="5"/>
  <c r="K31" i="5"/>
  <c r="L31" i="5"/>
  <c r="J29" i="5"/>
  <c r="K29" i="5"/>
  <c r="L29" i="5"/>
  <c r="J27" i="5"/>
  <c r="K27" i="5"/>
  <c r="L27" i="5"/>
  <c r="I49" i="38" l="1"/>
  <c r="M49" i="38"/>
  <c r="K49" i="38"/>
  <c r="J49" i="38"/>
  <c r="L49" i="38"/>
  <c r="I251" i="8"/>
  <c r="J251" i="8"/>
  <c r="I253" i="8"/>
  <c r="J253" i="8"/>
  <c r="J23" i="5"/>
  <c r="K23" i="5"/>
  <c r="L23" i="5"/>
  <c r="J25" i="5"/>
  <c r="K25" i="5"/>
  <c r="L25" i="5"/>
  <c r="F118" i="11"/>
  <c r="G118" i="11"/>
  <c r="H118" i="11"/>
  <c r="I118" i="11"/>
  <c r="F119" i="11"/>
  <c r="G119" i="11"/>
  <c r="H119" i="11"/>
  <c r="I119" i="11"/>
  <c r="F120" i="11"/>
  <c r="G120" i="11"/>
  <c r="H120" i="11"/>
  <c r="I120" i="11"/>
  <c r="F121" i="11"/>
  <c r="G121" i="11"/>
  <c r="H121" i="11"/>
  <c r="I121" i="11"/>
  <c r="F122" i="11"/>
  <c r="G122" i="11"/>
  <c r="H122" i="11"/>
  <c r="I122" i="11"/>
  <c r="F123" i="11"/>
  <c r="G123" i="11"/>
  <c r="H123" i="11"/>
  <c r="I123" i="11"/>
  <c r="F124" i="11"/>
  <c r="G124" i="11"/>
  <c r="H124" i="11"/>
  <c r="I124" i="11"/>
  <c r="F126" i="11"/>
  <c r="G126" i="11"/>
  <c r="H126" i="11"/>
  <c r="I126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L21" i="5" l="1"/>
  <c r="K21" i="5"/>
  <c r="J21" i="5"/>
  <c r="F56" i="19" l="1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J17" i="5"/>
  <c r="K17" i="5"/>
  <c r="L17" i="5"/>
  <c r="J19" i="5"/>
  <c r="K19" i="5"/>
  <c r="L19" i="5"/>
  <c r="G115" i="12"/>
  <c r="H115" i="12"/>
  <c r="I115" i="12"/>
  <c r="G116" i="12"/>
  <c r="H116" i="12"/>
  <c r="I116" i="12"/>
  <c r="G117" i="12"/>
  <c r="H117" i="12"/>
  <c r="I117" i="12"/>
  <c r="F117" i="11"/>
  <c r="G117" i="11"/>
  <c r="H117" i="11"/>
  <c r="I117" i="11"/>
  <c r="F113" i="11"/>
  <c r="G113" i="11"/>
  <c r="H113" i="11"/>
  <c r="I113" i="11"/>
  <c r="F114" i="11"/>
  <c r="G114" i="11"/>
  <c r="H114" i="11"/>
  <c r="I114" i="11"/>
  <c r="F115" i="11"/>
  <c r="G115" i="11"/>
  <c r="H115" i="11"/>
  <c r="I115" i="11"/>
  <c r="F116" i="11"/>
  <c r="G116" i="11"/>
  <c r="H116" i="11"/>
  <c r="I116" i="11"/>
  <c r="I233" i="8"/>
  <c r="J233" i="8"/>
  <c r="J7" i="5"/>
  <c r="K7" i="5"/>
  <c r="L7" i="5"/>
  <c r="J9" i="5"/>
  <c r="K9" i="5"/>
  <c r="L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F109" i="11"/>
  <c r="G109" i="11"/>
  <c r="H109" i="11"/>
  <c r="I109" i="11"/>
  <c r="F110" i="11"/>
  <c r="G110" i="11"/>
  <c r="H110" i="11"/>
  <c r="I110" i="11"/>
  <c r="F112" i="11"/>
  <c r="G112" i="11"/>
  <c r="H112" i="11"/>
  <c r="I112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I7" i="8" l="1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M53" i="19" l="1"/>
  <c r="M51" i="19"/>
  <c r="M49" i="19"/>
  <c r="I46" i="19" l="1"/>
  <c r="J46" i="19" l="1"/>
  <c r="L46" i="19"/>
  <c r="I48" i="19"/>
  <c r="J48" i="19" s="1"/>
  <c r="K46" i="19"/>
  <c r="M48" i="19" l="1"/>
  <c r="I50" i="19"/>
  <c r="M50" i="19" l="1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F104" i="11"/>
  <c r="G104" i="11"/>
  <c r="H104" i="11"/>
  <c r="I104" i="11"/>
  <c r="F105" i="11"/>
  <c r="G105" i="11"/>
  <c r="H105" i="11"/>
  <c r="I105" i="11"/>
  <c r="F106" i="11"/>
  <c r="G106" i="11"/>
  <c r="H106" i="11"/>
  <c r="I106" i="11"/>
  <c r="F107" i="11"/>
  <c r="G107" i="11"/>
  <c r="H107" i="11"/>
  <c r="I107" i="11"/>
  <c r="F108" i="11"/>
  <c r="G108" i="11"/>
  <c r="H108" i="11"/>
  <c r="I108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F101" i="11"/>
  <c r="G101" i="11"/>
  <c r="H101" i="11"/>
  <c r="I101" i="11"/>
  <c r="F102" i="11"/>
  <c r="G102" i="11"/>
  <c r="H102" i="11"/>
  <c r="I102" i="11"/>
  <c r="F103" i="11"/>
  <c r="G103" i="11"/>
  <c r="H103" i="11"/>
  <c r="I103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F99" i="11"/>
  <c r="G99" i="11"/>
  <c r="H99" i="11"/>
  <c r="I99" i="11"/>
  <c r="F94" i="11"/>
  <c r="G94" i="11"/>
  <c r="H94" i="11"/>
  <c r="I94" i="11"/>
  <c r="F95" i="11"/>
  <c r="G95" i="11"/>
  <c r="H95" i="11"/>
  <c r="I95" i="11"/>
  <c r="F96" i="11"/>
  <c r="G96" i="11"/>
  <c r="H96" i="11"/>
  <c r="I96" i="11"/>
  <c r="F98" i="11"/>
  <c r="G98" i="11"/>
  <c r="H98" i="11"/>
  <c r="I98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F88" i="11"/>
  <c r="G88" i="11"/>
  <c r="H88" i="11"/>
  <c r="I88" i="11"/>
  <c r="F91" i="11"/>
  <c r="G91" i="11"/>
  <c r="H91" i="11"/>
  <c r="I91" i="11"/>
  <c r="F92" i="11"/>
  <c r="G92" i="11"/>
  <c r="H92" i="11"/>
  <c r="I92" i="11"/>
  <c r="F93" i="11"/>
  <c r="G93" i="11"/>
  <c r="H93" i="11"/>
  <c r="I93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F87" i="11" l="1"/>
  <c r="G87" i="11"/>
  <c r="H87" i="11"/>
  <c r="I87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F83" i="11"/>
  <c r="G83" i="11"/>
  <c r="H83" i="11"/>
  <c r="I83" i="11"/>
  <c r="F84" i="11"/>
  <c r="G84" i="11"/>
  <c r="H84" i="11"/>
  <c r="I84" i="11"/>
  <c r="F85" i="11"/>
  <c r="G85" i="11"/>
  <c r="H85" i="11"/>
  <c r="I85" i="11"/>
  <c r="F86" i="11"/>
  <c r="G86" i="11"/>
  <c r="H86" i="11"/>
  <c r="I86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F79" i="11"/>
  <c r="F80" i="11"/>
  <c r="F81" i="11"/>
  <c r="F82" i="11"/>
  <c r="F78" i="11"/>
  <c r="G78" i="11"/>
  <c r="H78" i="11"/>
  <c r="I78" i="11"/>
  <c r="G79" i="11"/>
  <c r="H79" i="11"/>
  <c r="I79" i="11"/>
  <c r="G80" i="11"/>
  <c r="H80" i="11"/>
  <c r="I80" i="11"/>
  <c r="G81" i="11"/>
  <c r="H81" i="11"/>
  <c r="I81" i="11"/>
  <c r="G82" i="11"/>
  <c r="H82" i="11"/>
  <c r="I82" i="11"/>
  <c r="F75" i="11" l="1"/>
  <c r="G75" i="11"/>
  <c r="H75" i="11"/>
  <c r="I75" i="11"/>
  <c r="F77" i="11"/>
  <c r="G77" i="11"/>
  <c r="H77" i="11"/>
  <c r="I77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J61" i="11" l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K62" i="11"/>
  <c r="K63" i="11" s="1"/>
  <c r="K64" i="11" s="1"/>
  <c r="K65" i="11" s="1"/>
  <c r="K66" i="11" s="1"/>
  <c r="K67" i="11" s="1"/>
  <c r="K68" i="11" s="1"/>
  <c r="K69" i="11" s="1"/>
  <c r="K70" i="11" s="1"/>
  <c r="K71" i="11" s="1"/>
  <c r="K72" i="11" s="1"/>
  <c r="K73" i="11" s="1"/>
  <c r="K74" i="11" s="1"/>
  <c r="K75" i="11" s="1"/>
  <c r="K76" i="11" s="1"/>
  <c r="K77" i="11" s="1"/>
  <c r="K78" i="11" s="1"/>
  <c r="K79" i="11" s="1"/>
  <c r="K80" i="11" s="1"/>
  <c r="K81" i="11" s="1"/>
  <c r="K82" i="11" s="1"/>
  <c r="K83" i="11" s="1"/>
  <c r="K84" i="11" s="1"/>
  <c r="K85" i="11" s="1"/>
  <c r="K86" i="11" s="1"/>
  <c r="K87" i="11" s="1"/>
  <c r="K88" i="11" s="1"/>
  <c r="K89" i="11" s="1"/>
  <c r="K90" i="11" s="1"/>
  <c r="K91" i="11" s="1"/>
  <c r="K92" i="11" s="1"/>
  <c r="K93" i="11" s="1"/>
  <c r="K94" i="11" s="1"/>
  <c r="K95" i="11" s="1"/>
  <c r="K96" i="11" s="1"/>
  <c r="K97" i="11" s="1"/>
  <c r="K98" i="11" s="1"/>
  <c r="K99" i="11" s="1"/>
  <c r="K100" i="11" s="1"/>
  <c r="K101" i="11" s="1"/>
  <c r="K102" i="11" s="1"/>
  <c r="K103" i="11" s="1"/>
  <c r="K104" i="11" s="1"/>
  <c r="K105" i="11" s="1"/>
  <c r="K106" i="11" s="1"/>
  <c r="K107" i="11" s="1"/>
  <c r="K108" i="11" s="1"/>
  <c r="K109" i="11" s="1"/>
  <c r="K110" i="11" s="1"/>
  <c r="K111" i="11" s="1"/>
  <c r="K112" i="11" s="1"/>
  <c r="K113" i="11" s="1"/>
  <c r="K114" i="11" s="1"/>
  <c r="K115" i="11" s="1"/>
  <c r="K116" i="11" s="1"/>
  <c r="K117" i="11" s="1"/>
  <c r="K118" i="11" s="1"/>
  <c r="K119" i="11" s="1"/>
  <c r="K120" i="11" s="1"/>
  <c r="K121" i="11" s="1"/>
  <c r="K122" i="11" s="1"/>
  <c r="K123" i="11" s="1"/>
  <c r="K124" i="11" s="1"/>
  <c r="F70" i="11" l="1"/>
  <c r="G70" i="11"/>
  <c r="H70" i="11"/>
  <c r="I70" i="11"/>
  <c r="F71" i="11"/>
  <c r="G71" i="11"/>
  <c r="H71" i="11"/>
  <c r="I71" i="11"/>
  <c r="F72" i="11"/>
  <c r="G72" i="11"/>
  <c r="H72" i="11"/>
  <c r="I72" i="11"/>
  <c r="F73" i="11"/>
  <c r="G73" i="11"/>
  <c r="H73" i="11"/>
  <c r="I73" i="11"/>
  <c r="M13" i="19" l="1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F69" i="11"/>
  <c r="G69" i="11"/>
  <c r="H69" i="11"/>
  <c r="I69" i="11"/>
  <c r="F66" i="11"/>
  <c r="G66" i="11"/>
  <c r="H66" i="11"/>
  <c r="I66" i="11"/>
  <c r="F67" i="11"/>
  <c r="G67" i="11"/>
  <c r="H67" i="11"/>
  <c r="I67" i="11"/>
  <c r="F68" i="11"/>
  <c r="G68" i="11"/>
  <c r="H68" i="11"/>
  <c r="I68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F62" i="11"/>
  <c r="G62" i="11"/>
  <c r="H62" i="11"/>
  <c r="I62" i="11"/>
  <c r="F63" i="11"/>
  <c r="G63" i="11"/>
  <c r="H63" i="11"/>
  <c r="I63" i="11"/>
  <c r="F64" i="11"/>
  <c r="G64" i="11"/>
  <c r="H64" i="11"/>
  <c r="I64" i="11"/>
  <c r="F65" i="11"/>
  <c r="G65" i="11"/>
  <c r="H65" i="11"/>
  <c r="I65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F53" i="11" l="1"/>
  <c r="G53" i="11"/>
  <c r="H53" i="11"/>
  <c r="I53" i="11"/>
  <c r="F54" i="11"/>
  <c r="G54" i="11"/>
  <c r="H54" i="11"/>
  <c r="I54" i="11"/>
  <c r="F55" i="11"/>
  <c r="G55" i="11"/>
  <c r="H55" i="11"/>
  <c r="I55" i="11"/>
  <c r="F56" i="11"/>
  <c r="G56" i="11"/>
  <c r="H56" i="11"/>
  <c r="I56" i="11"/>
  <c r="F57" i="11"/>
  <c r="G57" i="11"/>
  <c r="H57" i="11"/>
  <c r="I57" i="11"/>
  <c r="F58" i="11"/>
  <c r="G58" i="11"/>
  <c r="H58" i="11"/>
  <c r="I58" i="11"/>
  <c r="F59" i="11"/>
  <c r="G59" i="11"/>
  <c r="H59" i="11"/>
  <c r="I59" i="11"/>
  <c r="F60" i="11"/>
  <c r="G60" i="11"/>
  <c r="H60" i="11"/>
  <c r="I60" i="11"/>
  <c r="F61" i="11"/>
  <c r="G61" i="11"/>
  <c r="H61" i="11"/>
  <c r="I61" i="11"/>
  <c r="F46" i="11" l="1"/>
  <c r="G46" i="11"/>
  <c r="H46" i="11"/>
  <c r="I46" i="11"/>
  <c r="J46" i="11"/>
  <c r="F47" i="11"/>
  <c r="G47" i="11"/>
  <c r="H47" i="11"/>
  <c r="I47" i="11"/>
  <c r="J47" i="11"/>
  <c r="F51" i="11"/>
  <c r="G51" i="11"/>
  <c r="H51" i="11"/>
  <c r="I51" i="11"/>
  <c r="F52" i="11"/>
  <c r="G52" i="11"/>
  <c r="H52" i="11"/>
  <c r="I52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F37" i="11"/>
  <c r="G37" i="11"/>
  <c r="H37" i="11"/>
  <c r="I37" i="11"/>
  <c r="J37" i="11"/>
  <c r="F38" i="11"/>
  <c r="G38" i="11"/>
  <c r="H38" i="11"/>
  <c r="I38" i="11"/>
  <c r="J38" i="11"/>
  <c r="F39" i="11"/>
  <c r="G39" i="11"/>
  <c r="H39" i="11"/>
  <c r="I39" i="11"/>
  <c r="J39" i="11"/>
  <c r="F40" i="11"/>
  <c r="G40" i="11"/>
  <c r="H40" i="11"/>
  <c r="I40" i="11"/>
  <c r="J40" i="11"/>
  <c r="F41" i="11"/>
  <c r="G41" i="11"/>
  <c r="H41" i="11"/>
  <c r="I41" i="11"/>
  <c r="J41" i="11"/>
  <c r="F42" i="11"/>
  <c r="G42" i="11"/>
  <c r="H42" i="11"/>
  <c r="I42" i="11"/>
  <c r="J42" i="11"/>
  <c r="F43" i="11"/>
  <c r="G43" i="11"/>
  <c r="H43" i="11"/>
  <c r="I43" i="11"/>
  <c r="J43" i="11"/>
  <c r="F44" i="11"/>
  <c r="F45" i="11"/>
  <c r="G45" i="11"/>
  <c r="H45" i="11"/>
  <c r="I45" i="11"/>
  <c r="J45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F29" i="11"/>
  <c r="G29" i="11"/>
  <c r="H29" i="11"/>
  <c r="I29" i="11"/>
  <c r="J29" i="11"/>
  <c r="F30" i="11"/>
  <c r="G30" i="11"/>
  <c r="H30" i="11"/>
  <c r="I30" i="11"/>
  <c r="J30" i="11"/>
  <c r="F31" i="11"/>
  <c r="G31" i="11"/>
  <c r="H31" i="11"/>
  <c r="I31" i="11"/>
  <c r="J31" i="11"/>
  <c r="F32" i="11"/>
  <c r="G32" i="11"/>
  <c r="H32" i="11"/>
  <c r="I32" i="11"/>
  <c r="J32" i="11"/>
  <c r="F33" i="11"/>
  <c r="G33" i="11"/>
  <c r="H33" i="11"/>
  <c r="I33" i="11"/>
  <c r="J33" i="11"/>
  <c r="F34" i="11"/>
  <c r="G34" i="11"/>
  <c r="H34" i="11"/>
  <c r="I34" i="11"/>
  <c r="J34" i="11"/>
  <c r="F35" i="11"/>
  <c r="G35" i="11"/>
  <c r="H35" i="11"/>
  <c r="I35" i="11"/>
  <c r="J35" i="11"/>
  <c r="F36" i="11"/>
  <c r="G36" i="11"/>
  <c r="H36" i="11"/>
  <c r="I36" i="11"/>
  <c r="J36" i="11"/>
  <c r="F24" i="11" l="1"/>
  <c r="G24" i="11"/>
  <c r="H24" i="11"/>
  <c r="I24" i="11"/>
  <c r="J24" i="11"/>
  <c r="F25" i="11"/>
  <c r="G25" i="11"/>
  <c r="H25" i="11"/>
  <c r="I25" i="11"/>
  <c r="J25" i="11"/>
  <c r="F26" i="11"/>
  <c r="G26" i="11"/>
  <c r="H26" i="11"/>
  <c r="I26" i="11"/>
  <c r="J26" i="11"/>
  <c r="F27" i="11"/>
  <c r="G27" i="11"/>
  <c r="H27" i="11"/>
  <c r="I27" i="11"/>
  <c r="J27" i="11"/>
  <c r="F28" i="11"/>
  <c r="G28" i="11"/>
  <c r="H28" i="11"/>
  <c r="I28" i="11"/>
  <c r="J28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F20" i="11"/>
  <c r="G20" i="11"/>
  <c r="H20" i="11"/>
  <c r="I20" i="11"/>
  <c r="J20" i="11"/>
  <c r="F21" i="11"/>
  <c r="G21" i="11"/>
  <c r="H21" i="11"/>
  <c r="I21" i="11"/>
  <c r="J21" i="11"/>
  <c r="F22" i="11"/>
  <c r="G22" i="11"/>
  <c r="H22" i="11"/>
  <c r="I22" i="11"/>
  <c r="J22" i="11"/>
  <c r="F23" i="11"/>
  <c r="G23" i="11"/>
  <c r="H23" i="11"/>
  <c r="I23" i="11"/>
  <c r="J23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F15" i="11"/>
  <c r="G15" i="11"/>
  <c r="H15" i="11"/>
  <c r="I15" i="11"/>
  <c r="J15" i="11"/>
  <c r="F16" i="11"/>
  <c r="G16" i="11"/>
  <c r="H16" i="11"/>
  <c r="I16" i="11"/>
  <c r="J16" i="11"/>
  <c r="F17" i="11"/>
  <c r="G17" i="11"/>
  <c r="H17" i="11"/>
  <c r="I17" i="11"/>
  <c r="J17" i="11"/>
  <c r="F18" i="11"/>
  <c r="G18" i="11"/>
  <c r="H18" i="11"/>
  <c r="I18" i="11"/>
  <c r="J18" i="11"/>
  <c r="F19" i="11"/>
  <c r="G19" i="11"/>
  <c r="H19" i="11"/>
  <c r="I19" i="11"/>
  <c r="J19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F11" i="11"/>
  <c r="G11" i="11"/>
  <c r="H11" i="11"/>
  <c r="I11" i="11"/>
  <c r="J11" i="11"/>
  <c r="F12" i="11"/>
  <c r="G12" i="11"/>
  <c r="H12" i="11"/>
  <c r="I12" i="11"/>
  <c r="J12" i="11"/>
  <c r="F13" i="11"/>
  <c r="G13" i="11"/>
  <c r="H13" i="11"/>
  <c r="I13" i="11"/>
  <c r="J13" i="11"/>
  <c r="F14" i="11"/>
  <c r="G14" i="11"/>
  <c r="H14" i="11"/>
  <c r="I14" i="11"/>
  <c r="J14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F7" i="11"/>
  <c r="G7" i="11"/>
  <c r="H7" i="11"/>
  <c r="I7" i="11"/>
  <c r="J7" i="11"/>
  <c r="F8" i="11"/>
  <c r="G8" i="11"/>
  <c r="H8" i="11"/>
  <c r="I8" i="11"/>
  <c r="J8" i="11"/>
  <c r="F9" i="11"/>
  <c r="G9" i="11"/>
  <c r="H9" i="11"/>
  <c r="I9" i="11"/>
  <c r="J9" i="11"/>
  <c r="F10" i="11"/>
  <c r="G10" i="11"/>
  <c r="H10" i="11"/>
  <c r="I10" i="11"/>
  <c r="J10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J10" i="13" l="1"/>
  <c r="K10" i="13"/>
  <c r="I10" i="13"/>
  <c r="H10" i="13"/>
  <c r="F10" i="13"/>
  <c r="G10" i="13"/>
  <c r="G11" i="13" l="1"/>
  <c r="H11" i="13"/>
  <c r="K11" i="13"/>
  <c r="J11" i="13"/>
  <c r="I11" i="13"/>
  <c r="F11" i="13"/>
  <c r="O140" i="20" l="1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53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27" authorId="0" shapeId="0" xr:uid="{BF047AEA-32D6-41DB-A685-18B17F7E3D7F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  <comment ref="F53" authorId="0" shapeId="0" xr:uid="{93C8B386-4635-4179-A1F0-691DAC6B116C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</commentList>
</comments>
</file>

<file path=xl/sharedStrings.xml><?xml version="1.0" encoding="utf-8"?>
<sst xmlns="http://schemas.openxmlformats.org/spreadsheetml/2006/main" count="23016" uniqueCount="8061">
  <si>
    <t xml:space="preserve">RATES ENQUIRIES : </t>
  </si>
  <si>
    <t xml:space="preserve">SALES &amp; MARKETING DEPT : </t>
  </si>
  <si>
    <t>SG094-Mktg-Dept@msc.com</t>
  </si>
  <si>
    <t>ZANT CHONG</t>
  </si>
  <si>
    <t>6011 2429</t>
  </si>
  <si>
    <t>zant.chong@msc.com</t>
  </si>
  <si>
    <t>PHOEBE HUANG</t>
  </si>
  <si>
    <t>6011 0562</t>
  </si>
  <si>
    <t>phoebe.huang@msc.com</t>
  </si>
  <si>
    <t>SHERWIN LIM</t>
  </si>
  <si>
    <t>6011 2395</t>
  </si>
  <si>
    <t>sherwin.lim@msc.com</t>
  </si>
  <si>
    <t>NATALIE LEW</t>
  </si>
  <si>
    <t>6011 2399</t>
  </si>
  <si>
    <t>natalie.lew@msc.com</t>
  </si>
  <si>
    <t>6011 2352</t>
  </si>
  <si>
    <t>LIM AI PHEN</t>
  </si>
  <si>
    <t>6011 9646</t>
  </si>
  <si>
    <t>aiphen.lim@msc.com</t>
  </si>
  <si>
    <t>DARIUS ONG</t>
  </si>
  <si>
    <t>6011 2396</t>
  </si>
  <si>
    <t>darius.ong@msc.com</t>
  </si>
  <si>
    <t>LAWRENCE ANG (CROSS-TRADE)</t>
  </si>
  <si>
    <t>6011 2400</t>
  </si>
  <si>
    <t>lawrence.ang@msc.com</t>
  </si>
  <si>
    <t>ASHTON YAN</t>
  </si>
  <si>
    <t>6011 2398</t>
  </si>
  <si>
    <t>ashton.yan@msc.com</t>
  </si>
  <si>
    <t>LUIS LIM</t>
  </si>
  <si>
    <t>6011 7900</t>
  </si>
  <si>
    <t>luis.lim@msc.com</t>
  </si>
  <si>
    <t>CHARMAINE LIM</t>
  </si>
  <si>
    <t>6011 0561</t>
  </si>
  <si>
    <t>charmaine.lim@msc.com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</si>
  <si>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</si>
  <si>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</si>
  <si>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</si>
  <si>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</si>
  <si>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</si>
  <si>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</si>
  <si>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</si>
  <si>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</si>
  <si>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</si>
  <si>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</si>
  <si>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</si>
  <si>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</si>
  <si>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</si>
  <si>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</si>
  <si>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</si>
  <si>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</si>
  <si>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</si>
  <si>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</si>
  <si>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</si>
  <si>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</si>
  <si>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</si>
  <si>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</si>
  <si>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</si>
  <si>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</si>
  <si>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</si>
  <si>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</si>
  <si>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</si>
  <si>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</si>
  <si>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</si>
  <si>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</si>
  <si>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</si>
  <si>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</si>
  <si>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</si>
  <si>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</si>
  <si>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</si>
  <si>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</si>
  <si>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</si>
  <si>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</si>
  <si>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</si>
  <si>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</si>
  <si>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</si>
  <si>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</si>
  <si>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</si>
  <si>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</si>
  <si>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</si>
  <si>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</si>
  <si>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</si>
  <si>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</si>
  <si>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</si>
  <si>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</si>
  <si>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</si>
  <si>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</si>
  <si>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</si>
  <si>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</si>
  <si>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</si>
  <si>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</si>
  <si>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</si>
  <si>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</si>
  <si>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</si>
  <si>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</si>
  <si>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</si>
  <si>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</si>
  <si>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</si>
  <si>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</si>
  <si>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</si>
  <si>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</si>
  <si>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</si>
  <si>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</si>
  <si>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</si>
  <si>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COLOMBO</t>
  </si>
  <si>
    <t>FELIXSTOWE</t>
  </si>
  <si>
    <t>ROTTERDAM</t>
  </si>
  <si>
    <t>BREMERHAVEN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</si>
  <si>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</si>
  <si>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</si>
  <si>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</si>
  <si>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</si>
  <si>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</si>
  <si>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</si>
  <si>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</si>
  <si>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</si>
  <si>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</si>
  <si>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</si>
  <si>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</si>
  <si>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</si>
  <si>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</si>
  <si>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</si>
  <si>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</si>
  <si>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</si>
  <si>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</si>
  <si>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</si>
  <si>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</si>
  <si>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</si>
  <si>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</si>
  <si>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</si>
  <si>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</si>
  <si>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</si>
  <si>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</si>
  <si>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</si>
  <si>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</si>
  <si>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</si>
  <si>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</si>
  <si>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</si>
  <si>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</si>
  <si>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</si>
  <si>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</si>
  <si>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ANTWERP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</si>
  <si>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</si>
  <si>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</si>
  <si>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</si>
  <si>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</si>
  <si>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</si>
  <si>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</si>
  <si>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</si>
  <si>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</si>
  <si>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</si>
  <si>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</si>
  <si>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</si>
  <si>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</si>
  <si>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</si>
  <si>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</si>
  <si>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</si>
  <si>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</si>
  <si>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</si>
  <si>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</si>
  <si>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</si>
  <si>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</si>
  <si>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</si>
  <si>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</si>
  <si>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</si>
  <si>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</si>
  <si>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</si>
  <si>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</si>
  <si>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</si>
  <si>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</si>
  <si>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</si>
  <si>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</si>
  <si>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</si>
  <si>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</si>
  <si>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</si>
  <si>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</si>
  <si>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</si>
  <si>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</si>
  <si>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</si>
  <si>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</si>
  <si>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</si>
  <si>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</si>
  <si>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</si>
  <si>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</si>
  <si>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</si>
  <si>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</si>
  <si>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</si>
  <si>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</si>
  <si>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</si>
  <si>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</si>
  <si>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</si>
  <si>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</si>
  <si>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</si>
  <si>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</si>
  <si>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</si>
  <si>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</si>
  <si>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</si>
  <si>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</si>
  <si>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</si>
  <si>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</si>
  <si>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</si>
  <si>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</si>
  <si>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</si>
  <si>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</si>
  <si>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</si>
  <si>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</si>
  <si>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</si>
  <si>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</si>
  <si>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</si>
  <si>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</si>
  <si>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</si>
  <si>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</si>
  <si>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</si>
  <si>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</si>
  <si>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</si>
  <si>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</si>
  <si>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</si>
  <si>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</si>
  <si>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</si>
  <si>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</si>
  <si>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</si>
  <si>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</si>
  <si>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</si>
  <si>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</si>
  <si>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</si>
  <si>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</si>
  <si>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</si>
  <si>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</si>
  <si>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</si>
  <si>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</si>
  <si>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</si>
  <si>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</si>
  <si>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</si>
  <si>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</si>
  <si>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</si>
  <si>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</si>
  <si>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</si>
  <si>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</si>
  <si>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</si>
  <si>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</si>
  <si>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</si>
  <si>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</si>
  <si>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</si>
  <si>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</si>
  <si>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</si>
  <si>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</si>
  <si>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</si>
  <si>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</si>
  <si>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</si>
  <si>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</si>
  <si>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</si>
  <si>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</si>
  <si>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</si>
  <si>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</si>
  <si>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</si>
  <si>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</si>
  <si>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</si>
  <si>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</si>
  <si>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</si>
  <si>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</si>
  <si>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</si>
  <si>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</si>
  <si>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</si>
  <si>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</si>
  <si>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</si>
  <si>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</si>
  <si>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</si>
  <si>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</si>
  <si>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</si>
  <si>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</si>
  <si>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</si>
  <si>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</si>
  <si>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</si>
  <si>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</si>
  <si>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</si>
  <si>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</si>
  <si>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</si>
  <si>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</si>
  <si>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</si>
  <si>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</si>
  <si>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</si>
  <si>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</si>
  <si>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</si>
  <si>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</si>
  <si>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</si>
  <si>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</si>
  <si>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</si>
  <si>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</si>
  <si>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</si>
  <si>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</si>
  <si>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</si>
  <si>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</si>
  <si>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</si>
  <si>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</si>
  <si>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</si>
  <si>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</si>
  <si>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</si>
  <si>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</si>
  <si>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</si>
  <si>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</si>
  <si>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</si>
  <si>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</si>
  <si>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</si>
  <si>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</si>
  <si>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</si>
  <si>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</si>
  <si>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</si>
  <si>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</si>
  <si>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</si>
  <si>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</si>
  <si>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</si>
  <si>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</si>
  <si>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</si>
  <si>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</si>
  <si>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</si>
  <si>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</si>
  <si>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</si>
  <si>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</si>
  <si>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</si>
  <si>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</si>
  <si>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</si>
  <si>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</si>
  <si>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</si>
  <si>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</si>
  <si>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</si>
  <si>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</si>
  <si>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</si>
  <si>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</si>
  <si>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</si>
  <si>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</si>
  <si>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</si>
  <si>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</si>
  <si>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</si>
  <si>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</si>
  <si>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</si>
  <si>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</si>
  <si>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</si>
  <si>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</si>
  <si>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</si>
  <si>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</si>
  <si>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</si>
  <si>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</si>
  <si>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</si>
  <si>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</si>
  <si>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</si>
  <si>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</si>
  <si>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</si>
  <si>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</si>
  <si>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</si>
  <si>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</si>
  <si>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</si>
  <si>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</si>
  <si>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</si>
  <si>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</si>
  <si>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</si>
  <si>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</si>
  <si>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</si>
  <si>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</si>
  <si>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</si>
  <si>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</si>
  <si>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</si>
  <si>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</si>
  <si>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</si>
  <si>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</si>
  <si>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</si>
  <si>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</si>
  <si>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</si>
  <si>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</si>
  <si>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</si>
  <si>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</si>
  <si>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</si>
  <si>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</si>
  <si>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</si>
  <si>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</si>
  <si>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</si>
  <si>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</si>
  <si>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</si>
  <si>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</si>
  <si>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</si>
  <si>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</si>
  <si>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</si>
  <si>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</si>
  <si>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</si>
  <si>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</si>
  <si>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</si>
  <si>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</si>
  <si>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</si>
  <si>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</si>
  <si>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</si>
  <si>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</si>
  <si>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</si>
  <si>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</si>
  <si>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</si>
  <si>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</si>
  <si>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</si>
  <si>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</si>
  <si>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</si>
  <si>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</si>
  <si>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</si>
  <si>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</si>
  <si>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</si>
  <si>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</si>
  <si>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</si>
  <si>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</si>
  <si>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</si>
  <si>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</si>
  <si>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</si>
  <si>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</si>
  <si>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</si>
  <si>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</si>
  <si>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</si>
  <si>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</si>
  <si>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</si>
  <si>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</si>
  <si>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</si>
  <si>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</si>
  <si>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</si>
  <si>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</si>
  <si>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</si>
  <si>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</si>
  <si>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</si>
  <si>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</si>
  <si>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</si>
  <si>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</si>
  <si>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</si>
  <si>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</si>
  <si>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</si>
  <si>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</si>
  <si>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</si>
  <si>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</si>
  <si>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</si>
  <si>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</si>
  <si>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</si>
  <si>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</si>
  <si>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</si>
  <si>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</si>
  <si>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</si>
  <si>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</si>
  <si>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</si>
  <si>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</si>
  <si>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</si>
  <si>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</si>
  <si>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</si>
  <si>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</si>
  <si>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</si>
  <si>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</si>
  <si>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</si>
  <si>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</si>
  <si>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</si>
  <si>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</si>
  <si>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</si>
  <si>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</si>
  <si>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</si>
  <si>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</si>
  <si>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</si>
  <si>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</si>
  <si>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</si>
  <si>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</si>
  <si>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</si>
  <si>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</si>
  <si>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</si>
  <si>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</si>
  <si>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</si>
  <si>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</si>
  <si>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</si>
  <si>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</si>
  <si>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</si>
  <si>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</si>
  <si>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</si>
  <si>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</si>
  <si>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</si>
  <si>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</si>
  <si>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</si>
  <si>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</si>
  <si>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</si>
  <si>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</si>
  <si>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</si>
  <si>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</si>
  <si>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</si>
  <si>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</si>
  <si>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</si>
  <si>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</si>
  <si>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</si>
  <si>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</si>
  <si>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</si>
  <si>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</si>
  <si>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</si>
  <si>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</si>
  <si>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</si>
  <si>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</si>
  <si>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</si>
  <si>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</si>
  <si>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</si>
  <si>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</si>
  <si>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</si>
  <si>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</si>
  <si>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</si>
  <si>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</si>
  <si>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</si>
  <si>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</si>
  <si>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</si>
  <si>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</si>
  <si>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</si>
  <si>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</si>
  <si>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</si>
  <si>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</si>
  <si>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</si>
  <si>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</si>
  <si>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</si>
  <si>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</si>
  <si>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</si>
  <si>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</si>
  <si>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</si>
  <si>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</si>
  <si>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</si>
  <si>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</si>
  <si>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</si>
  <si>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</si>
  <si>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</si>
  <si>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</si>
  <si>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</si>
  <si>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</si>
  <si>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</si>
  <si>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</si>
  <si>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</si>
  <si>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</si>
  <si>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</si>
  <si>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</si>
  <si>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</si>
  <si>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</si>
  <si>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</si>
  <si>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</si>
  <si>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</si>
  <si>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</si>
  <si>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</si>
  <si>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</si>
  <si>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</si>
  <si>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</si>
  <si>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</si>
  <si>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</si>
  <si>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</si>
  <si>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</si>
  <si>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</si>
  <si>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</si>
  <si>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</si>
  <si>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</si>
  <si>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</si>
  <si>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</si>
  <si>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</si>
  <si>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</si>
  <si>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</si>
  <si>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</si>
  <si>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</si>
  <si>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</si>
  <si>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</si>
  <si>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</si>
  <si>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</si>
  <si>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</si>
  <si>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</si>
  <si>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</si>
  <si>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</si>
  <si>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</si>
  <si>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</si>
  <si>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</si>
  <si>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</si>
  <si>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</si>
  <si>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</si>
  <si>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</si>
  <si>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</si>
  <si>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</si>
  <si>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</si>
  <si>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</si>
  <si>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</si>
  <si>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</si>
  <si>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</si>
  <si>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</si>
  <si>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</si>
  <si>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</si>
  <si>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</si>
  <si>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</si>
  <si>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</si>
  <si>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</si>
  <si>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</si>
  <si>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</si>
  <si>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</si>
  <si>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</si>
  <si>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</si>
  <si>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</si>
  <si>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</si>
  <si>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</si>
  <si>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</si>
  <si>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</si>
  <si>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</si>
  <si>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</si>
  <si>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</si>
  <si>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</si>
  <si>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</si>
  <si>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</si>
  <si>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</si>
  <si>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</si>
  <si>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</si>
  <si>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</si>
  <si>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</si>
  <si>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</si>
  <si>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</si>
  <si>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</si>
  <si>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</si>
  <si>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</si>
  <si>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</si>
  <si>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</si>
  <si>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</si>
  <si>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</si>
  <si>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</si>
  <si>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</si>
  <si>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</si>
  <si>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</si>
  <si>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</si>
  <si>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r>
      <rPr>
        <b/>
        <u/>
        <sz val="14"/>
        <rFont val="Copperplate Gothic Bold"/>
        <family val="2"/>
      </rPr>
      <t>MSC</t>
    </r>
    <r>
      <rPr>
        <b/>
        <u/>
        <sz val="10"/>
        <rFont val="Copperplate Gothic Bold"/>
        <family val="2"/>
      </rPr>
      <t xml:space="preserve"> NEWSROOM --&gt; CUSTOMER ADVISORIES</t>
    </r>
  </si>
  <si>
    <t>&lt;--- Click for up to date MSC News</t>
  </si>
  <si>
    <t>SERVICE</t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</si>
  <si>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</si>
  <si>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</si>
  <si>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</si>
  <si>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</si>
  <si>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</si>
  <si>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</si>
  <si>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</si>
  <si>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</si>
  <si>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</si>
  <si>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</si>
  <si>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</si>
  <si>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</si>
  <si>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</si>
  <si>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</si>
  <si>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</si>
  <si>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</si>
  <si>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</si>
  <si>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</si>
  <si>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</si>
  <si>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</si>
  <si>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</si>
  <si>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t>NO FRT COLLECT, DG REQUIRE LOI / CTN REQUIRE UPON BOOKING</t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</si>
  <si>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</si>
  <si>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</si>
  <si>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</si>
  <si>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</si>
  <si>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</si>
  <si>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</si>
  <si>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</si>
  <si>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</si>
  <si>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</si>
  <si>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</si>
  <si>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</si>
  <si>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</si>
  <si>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</si>
  <si>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</si>
  <si>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</si>
  <si>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MEXICAS</t>
  </si>
  <si>
    <t>ACAJUTLA</t>
  </si>
  <si>
    <t>SVAQJ</t>
  </si>
  <si>
    <t>BUSAN</t>
  </si>
  <si>
    <t>LAZARO CARDENAS</t>
  </si>
  <si>
    <t>C.AME</t>
  </si>
  <si>
    <t>EL SALVADOR</t>
  </si>
  <si>
    <r>
      <rPr>
        <b/>
        <sz val="11"/>
        <color rgb="FFFF0000"/>
        <rFont val="Calibri"/>
        <family val="2"/>
        <scheme val="minor"/>
      </rPr>
      <t>NO IMO 2 AND REEFER DG VIA BUSAN</t>
    </r>
    <r>
      <rPr>
        <sz val="11"/>
        <rFont val="Calibri"/>
        <family val="2"/>
        <scheme val="minor"/>
      </rPr>
      <t xml:space="preserve"> // NO NOR</t>
    </r>
  </si>
  <si>
    <t>4.7</t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</si>
  <si>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</si>
  <si>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</si>
  <si>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</si>
  <si>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</si>
  <si>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1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</si>
  <si>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</si>
  <si>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</si>
  <si>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</si>
  <si>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</si>
  <si>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</si>
  <si>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</si>
  <si>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</si>
  <si>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</si>
  <si>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</si>
  <si>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</si>
  <si>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</si>
  <si>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</si>
  <si>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NO REEFER</t>
  </si>
  <si>
    <t>BRITANNIA</t>
  </si>
  <si>
    <t>?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</si>
  <si>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</si>
  <si>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</si>
  <si>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</si>
  <si>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</si>
  <si>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</si>
  <si>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</si>
  <si>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</si>
  <si>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</si>
  <si>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</si>
  <si>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</si>
  <si>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</si>
  <si>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</si>
  <si>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</si>
  <si>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</si>
  <si>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</si>
  <si>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</si>
  <si>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</si>
  <si>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</si>
  <si>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</si>
  <si>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</si>
  <si>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</si>
  <si>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</si>
  <si>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</si>
  <si>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</si>
  <si>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</si>
  <si>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</si>
  <si>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</si>
  <si>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</si>
  <si>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</si>
  <si>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</si>
  <si>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</si>
  <si>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</si>
  <si>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</si>
  <si>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</si>
  <si>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</si>
  <si>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</si>
  <si>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</si>
  <si>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</si>
  <si>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</si>
  <si>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</si>
  <si>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</si>
  <si>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</si>
  <si>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</si>
  <si>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</si>
  <si>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</si>
  <si>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</si>
  <si>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</si>
  <si>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</si>
  <si>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</si>
  <si>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</si>
  <si>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</si>
  <si>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</si>
  <si>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</si>
  <si>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</si>
  <si>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</si>
  <si>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</si>
  <si>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</si>
  <si>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</si>
  <si>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</si>
  <si>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</si>
  <si>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</si>
  <si>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</si>
  <si>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</si>
  <si>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</si>
  <si>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</si>
  <si>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APAPA</t>
  </si>
  <si>
    <t>NGAPP</t>
  </si>
  <si>
    <t>LOME</t>
  </si>
  <si>
    <t>NIGERIA</t>
  </si>
  <si>
    <r>
      <t xml:space="preserve">NO FRT COLLECT / 
</t>
    </r>
    <r>
      <rPr>
        <b/>
        <sz val="11"/>
        <color rgb="FFFF0000"/>
        <rFont val="Calibri"/>
        <family val="2"/>
        <scheme val="minor"/>
      </rPr>
      <t>do NOT accept Reefers cntr &amp; special equipment</t>
    </r>
    <r>
      <rPr>
        <sz val="11"/>
        <rFont val="Calibri"/>
        <family val="2"/>
        <scheme val="minor"/>
      </rPr>
      <t xml:space="preserve"> - fm Ashton</t>
    </r>
  </si>
  <si>
    <t>ANDES</t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</si>
  <si>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</si>
  <si>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</si>
  <si>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</si>
  <si>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</si>
  <si>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</si>
  <si>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</si>
  <si>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</si>
  <si>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</si>
  <si>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</si>
  <si>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</si>
  <si>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</si>
  <si>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</si>
  <si>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</si>
  <si>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</si>
  <si>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</si>
  <si>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</si>
  <si>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WALLABY</t>
  </si>
  <si>
    <t>AUCKLAND</t>
  </si>
  <si>
    <t>NZAKL</t>
  </si>
  <si>
    <t>YANTIAN</t>
  </si>
  <si>
    <t>AUGUSTA PORT OF CATANIA</t>
  </si>
  <si>
    <t>ITAUG</t>
  </si>
  <si>
    <t xml:space="preserve">BAHRAIN </t>
  </si>
  <si>
    <t>BHKBS</t>
  </si>
  <si>
    <t>BAHRAIN</t>
  </si>
  <si>
    <t>LAST FK517A</t>
  </si>
  <si>
    <t>WEF QC519A</t>
  </si>
  <si>
    <t>AMERICA</t>
  </si>
  <si>
    <t>BALTIMORE</t>
  </si>
  <si>
    <t>USBAL</t>
  </si>
  <si>
    <t>USA EAST COAST</t>
  </si>
  <si>
    <t>UNITED STATES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</si>
  <si>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</si>
  <si>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</si>
  <si>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</si>
  <si>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</si>
  <si>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</si>
  <si>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</si>
  <si>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</si>
  <si>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</si>
  <si>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</si>
  <si>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</si>
  <si>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</si>
  <si>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</si>
  <si>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</si>
  <si>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</si>
  <si>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</si>
  <si>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</si>
  <si>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</si>
  <si>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</si>
  <si>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</si>
  <si>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</si>
  <si>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1"/>
        <color rgb="FFFF0000"/>
        <rFont val="Calibri"/>
        <family val="2"/>
        <scheme val="minor"/>
      </rPr>
      <t>FRT COLLECT</t>
    </r>
    <r>
      <rPr>
        <sz val="11"/>
        <rFont val="Calibri"/>
        <family val="2"/>
        <scheme val="minor"/>
      </rPr>
      <t xml:space="preserve"> REQUIRES LINE APPROVAL and APPROVAL FROM DESTINATION OFFICE / 
</t>
    </r>
    <r>
      <rPr>
        <b/>
        <sz val="11"/>
        <color rgb="FFFF0000"/>
        <rFont val="Calibri"/>
        <family val="2"/>
        <scheme val="minor"/>
      </rPr>
      <t>WEF 23JAN2025</t>
    </r>
    <r>
      <rPr>
        <sz val="11"/>
        <rFont val="Calibri"/>
        <family val="2"/>
        <scheme val="minor"/>
      </rPr>
      <t xml:space="preserve"> / </t>
    </r>
    <r>
      <rPr>
        <sz val="11"/>
        <color rgb="FFFF0000"/>
        <rFont val="Calibri"/>
        <family val="2"/>
        <scheme val="minor"/>
      </rPr>
      <t>Route via PLU wef ZF509A</t>
    </r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</si>
  <si>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</si>
  <si>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</si>
  <si>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</si>
  <si>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</si>
  <si>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</si>
  <si>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</si>
  <si>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</si>
  <si>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</si>
  <si>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</si>
  <si>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</si>
  <si>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</si>
  <si>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</si>
  <si>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</si>
  <si>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</si>
  <si>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</si>
  <si>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</si>
  <si>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</si>
  <si>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</si>
  <si>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</si>
  <si>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</si>
  <si>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</si>
  <si>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</si>
  <si>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</si>
  <si>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</si>
  <si>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</si>
  <si>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</si>
  <si>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</si>
  <si>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</si>
  <si>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</si>
  <si>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</si>
  <si>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</si>
  <si>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 xml:space="preserve">EMERALD 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</si>
  <si>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</si>
  <si>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</si>
  <si>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</si>
  <si>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</si>
  <si>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</si>
  <si>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</si>
  <si>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</si>
  <si>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</si>
  <si>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</si>
  <si>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</si>
  <si>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r>
      <rPr>
        <sz val="11"/>
        <color rgb="FFFF0000"/>
        <rFont val="Calibri"/>
        <family val="2"/>
        <scheme val="minor"/>
      </rPr>
      <t xml:space="preserve">STOW CODE: BEANR </t>
    </r>
    <r>
      <rPr>
        <sz val="11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</si>
  <si>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</si>
  <si>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</si>
  <si>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</si>
  <si>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</si>
  <si>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</si>
  <si>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</si>
  <si>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</si>
  <si>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</si>
  <si>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</si>
  <si>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</si>
  <si>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</si>
  <si>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</si>
  <si>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</si>
  <si>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</si>
  <si>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</si>
  <si>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</si>
  <si>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</si>
  <si>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</si>
  <si>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</si>
  <si>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</si>
  <si>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</si>
  <si>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</si>
  <si>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</si>
  <si>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</si>
  <si>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</si>
  <si>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</si>
  <si>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1"/>
        <color rgb="FFFF0000"/>
        <rFont val="Calibri"/>
        <family val="2"/>
        <scheme val="minor"/>
      </rPr>
      <t xml:space="preserve">ALTERNATIVE SERVICE </t>
    </r>
    <r>
      <rPr>
        <sz val="11"/>
        <rFont val="Calibri"/>
        <family val="2"/>
        <scheme val="minor"/>
      </rPr>
      <t xml:space="preserve">- </t>
    </r>
    <r>
      <rPr>
        <sz val="11"/>
        <color rgb="FFFF0000"/>
        <rFont val="Calibri"/>
        <family val="2"/>
        <scheme val="minor"/>
      </rPr>
      <t>pls check with POD acceptable before accepting</t>
    </r>
    <r>
      <rPr>
        <sz val="11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</si>
  <si>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</si>
  <si>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</si>
  <si>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</si>
  <si>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</si>
  <si>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</si>
  <si>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</si>
  <si>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</si>
  <si>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</si>
  <si>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SUBJECT TO AGENT APPROVAL</t>
    </r>
    <r>
      <rPr>
        <sz val="11"/>
        <color rgb="FFFF0000"/>
        <rFont val="Calibri"/>
        <family val="2"/>
        <scheme val="minor"/>
      </rPr>
      <t>, NO IMO 2 AND REEFER DG VIA BUSAN</t>
    </r>
    <r>
      <rPr>
        <sz val="11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</si>
  <si>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</si>
  <si>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</si>
  <si>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</si>
  <si>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</si>
  <si>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</si>
  <si>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</si>
  <si>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</si>
  <si>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1"/>
        <color rgb="FFFF0000"/>
        <rFont val="Calibri"/>
        <family val="2"/>
        <scheme val="minor"/>
      </rPr>
      <t>LAST VSL UX508A</t>
    </r>
  </si>
  <si>
    <t>WEF wk19 Zim Spinel 4E</t>
  </si>
  <si>
    <t>4.6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</si>
  <si>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</si>
  <si>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</si>
  <si>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</si>
  <si>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</si>
  <si>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</si>
  <si>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</si>
  <si>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</si>
  <si>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</si>
  <si>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1"/>
        <color rgb="FFFF0000"/>
        <rFont val="Calibri"/>
        <family val="2"/>
        <scheme val="minor"/>
      </rPr>
      <t>NO DG</t>
    </r>
    <r>
      <rPr>
        <sz val="11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</si>
  <si>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</si>
  <si>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</si>
  <si>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</si>
  <si>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</si>
  <si>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</si>
  <si>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</si>
  <si>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</si>
  <si>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</si>
  <si>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SI + CMB</t>
  </si>
  <si>
    <t>IPAK</t>
  </si>
  <si>
    <t>OSPREY</t>
  </si>
  <si>
    <t>INDIA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</si>
  <si>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</si>
  <si>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</si>
  <si>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</si>
  <si>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</si>
  <si>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</si>
  <si>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</si>
  <si>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</si>
  <si>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</si>
  <si>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</si>
  <si>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</si>
  <si>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</si>
  <si>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</si>
  <si>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CORINTO</t>
  </si>
  <si>
    <t>NICIO</t>
  </si>
  <si>
    <t>RODMAN</t>
  </si>
  <si>
    <t>NICARAGUA</t>
  </si>
  <si>
    <t>CORK</t>
  </si>
  <si>
    <t>IEORK</t>
  </si>
  <si>
    <t>IRELAND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</si>
  <si>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</si>
  <si>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</si>
  <si>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</si>
  <si>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</si>
  <si>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</si>
  <si>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</si>
  <si>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</si>
  <si>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</si>
  <si>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</si>
  <si>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</si>
  <si>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</si>
  <si>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</si>
  <si>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</si>
  <si>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</si>
  <si>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</si>
  <si>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</si>
  <si>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1"/>
        <color rgb="FFFF0000"/>
        <rFont val="Calibri"/>
        <family val="2"/>
        <scheme val="minor"/>
      </rPr>
      <t>WITH EFFECT FY322A</t>
    </r>
    <r>
      <rPr>
        <sz val="11"/>
        <rFont val="Calibri"/>
        <family val="2"/>
        <scheme val="minor"/>
      </rPr>
      <t xml:space="preserve"> / WITH </t>
    </r>
    <r>
      <rPr>
        <sz val="11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1"/>
        <rFont val="Calibri"/>
        <family val="2"/>
        <scheme val="minor"/>
      </rPr>
      <t xml:space="preserve">. 
</t>
    </r>
    <r>
      <rPr>
        <b/>
        <sz val="11"/>
        <rFont val="Calibri"/>
        <family val="2"/>
        <scheme val="minor"/>
      </rPr>
      <t>**DG CARGOES TO DAKAR  to be routed VIA LOME due to Abidjan's terminal restrictions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 xml:space="preserve">Class 5.1 &amp; 7 </t>
    </r>
    <r>
      <rPr>
        <sz val="11"/>
        <rFont val="Calibri"/>
        <family val="2"/>
        <scheme val="minor"/>
      </rPr>
      <t>cargoes to DAKAR  avoid loading</t>
    </r>
  </si>
  <si>
    <t>DAMIETTA (ACID REQUIRES)</t>
  </si>
  <si>
    <t>EGDAM</t>
  </si>
  <si>
    <t>ORYX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</si>
  <si>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</si>
  <si>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</si>
  <si>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</si>
  <si>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</si>
  <si>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</si>
  <si>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</si>
  <si>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</si>
  <si>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</si>
  <si>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</si>
  <si>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</si>
  <si>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</si>
  <si>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DJIBOUTI</t>
  </si>
  <si>
    <t>DOUALA</t>
  </si>
  <si>
    <t>CMDLA</t>
  </si>
  <si>
    <t>CAMEROON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</si>
  <si>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NON DG CARGO only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</si>
  <si>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</si>
  <si>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DG only, remain t/s via Lome. STARTING FROM MSC Sofia FY440A 27/9/2024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</si>
  <si>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NO BLOCK STOW</t>
  </si>
  <si>
    <t>KRIBI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</si>
  <si>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</t>
    </r>
    <r>
      <rPr>
        <sz val="11"/>
        <rFont val="Calibri"/>
        <family val="2"/>
        <scheme val="minor"/>
      </rPr>
      <t xml:space="preserve">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 //</t>
    </r>
    <r>
      <rPr>
        <b/>
        <sz val="11"/>
        <color rgb="FFFF0000"/>
        <rFont val="Calibri"/>
        <family val="2"/>
        <scheme val="minor"/>
      </rPr>
      <t xml:space="preserve"> Douala to routed via Kribi instead of Abidjan/Lome wef immediate</t>
    </r>
  </si>
  <si>
    <t>DUBLIN</t>
  </si>
  <si>
    <t>IEDUB</t>
  </si>
  <si>
    <t>DUNKERQUE</t>
  </si>
  <si>
    <t>FRDKK</t>
  </si>
  <si>
    <t>DURBAN</t>
  </si>
  <si>
    <t>ZADUR</t>
  </si>
  <si>
    <t>DURRES</t>
  </si>
  <si>
    <t>ALDRZ</t>
  </si>
  <si>
    <t>ALBANIA</t>
  </si>
  <si>
    <t xml:space="preserve">EAST LONDON </t>
  </si>
  <si>
    <t>ZAELS</t>
  </si>
  <si>
    <t xml:space="preserve">BY FEEDER </t>
  </si>
  <si>
    <t>ENNORE</t>
  </si>
  <si>
    <t>INENR</t>
  </si>
  <si>
    <t>WEF WK22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</si>
  <si>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</si>
  <si>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</si>
  <si>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</si>
  <si>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</si>
  <si>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</si>
  <si>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</si>
  <si>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</si>
  <si>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</si>
  <si>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CHINOOK</t>
  </si>
  <si>
    <t>F/DEST :  TORONTO (RAIL via VANCOUVER)</t>
  </si>
  <si>
    <t>CATOR</t>
  </si>
  <si>
    <t>VANCOUVER</t>
  </si>
  <si>
    <t>F/DEST BY RAIL</t>
  </si>
  <si>
    <t>F/DEST : EAST LONDON CY (via road from Coega)</t>
  </si>
  <si>
    <t>F/DEST : JOHANNESBURG (ICD) - via RAIL from Durban</t>
  </si>
  <si>
    <t>ZAJNB</t>
  </si>
  <si>
    <t>GBFXT</t>
  </si>
  <si>
    <t>SILK</t>
  </si>
  <si>
    <t>FLORO</t>
  </si>
  <si>
    <t>NOFRO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</si>
  <si>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</si>
  <si>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</si>
  <si>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</si>
  <si>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</si>
  <si>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</si>
  <si>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</si>
  <si>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</si>
  <si>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</si>
  <si>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</si>
  <si>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</si>
  <si>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</si>
  <si>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</si>
  <si>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1"/>
        <color rgb="FFFF0000"/>
        <rFont val="Calibri"/>
        <family val="2"/>
        <scheme val="minor"/>
      </rPr>
      <t>ENS NUMBER</t>
    </r>
    <r>
      <rPr>
        <sz val="11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</si>
  <si>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</si>
  <si>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</si>
  <si>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</si>
  <si>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</si>
  <si>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</si>
  <si>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</si>
  <si>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</si>
  <si>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</si>
  <si>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</si>
  <si>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</si>
  <si>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</si>
  <si>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</si>
  <si>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</si>
  <si>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</si>
  <si>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</si>
  <si>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</si>
  <si>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</si>
  <si>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</si>
  <si>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</si>
  <si>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</si>
  <si>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</si>
  <si>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</si>
  <si>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</si>
  <si>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</si>
  <si>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</si>
  <si>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</si>
  <si>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</si>
  <si>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</si>
  <si>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</si>
  <si>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</si>
  <si>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</si>
  <si>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</si>
  <si>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</si>
  <si>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</si>
  <si>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</si>
  <si>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GUAYMAS</t>
  </si>
  <si>
    <t>MXGYM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</si>
  <si>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</si>
  <si>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</si>
  <si>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</si>
  <si>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</si>
  <si>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</si>
  <si>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</si>
  <si>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</si>
  <si>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</si>
  <si>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</si>
  <si>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</si>
  <si>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>HAMAD</t>
  </si>
  <si>
    <t>QAHMD</t>
  </si>
  <si>
    <t>QATAR</t>
  </si>
  <si>
    <r>
      <rPr>
        <b/>
        <sz val="11"/>
        <color rgb="FFFF0000"/>
        <rFont val="Calibri"/>
        <family val="2"/>
        <scheme val="minor"/>
      </rPr>
      <t>LAST FK517A</t>
    </r>
    <r>
      <rPr>
        <sz val="11"/>
        <rFont val="Calibri"/>
        <family val="2"/>
        <scheme val="minor"/>
      </rPr>
      <t xml:space="preserve">
- DG must have prior approval from Hamad port authorities before loading.</t>
    </r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</si>
  <si>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</si>
  <si>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</si>
  <si>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</si>
  <si>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</si>
  <si>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</si>
  <si>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</si>
  <si>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HAUGESUND</t>
  </si>
  <si>
    <t>NOHAU</t>
  </si>
  <si>
    <t>SHIKRA</t>
  </si>
  <si>
    <t>HAZIRA PORT/SURAT</t>
  </si>
  <si>
    <t>INHZA</t>
  </si>
  <si>
    <t>MUNDRA</t>
  </si>
  <si>
    <t xml:space="preserve">1) REEFER/DG ON FRT PPD ONLY 
2) FRT CLT UPON APPROVAL FROM MSC INDIA </t>
  </si>
  <si>
    <t>WEF QH519A</t>
  </si>
  <si>
    <t>NHAVA SHEVA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</si>
  <si>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</si>
  <si>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</si>
  <si>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</si>
  <si>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</si>
  <si>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</si>
  <si>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</si>
  <si>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</si>
  <si>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</si>
  <si>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</si>
  <si>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</si>
  <si>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</si>
  <si>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</si>
  <si>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</si>
  <si>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</si>
  <si>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</si>
  <si>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</si>
  <si>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</si>
  <si>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</si>
  <si>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</si>
  <si>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</si>
  <si>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</si>
  <si>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</si>
  <si>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</si>
  <si>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</si>
  <si>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</si>
  <si>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</si>
  <si>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</si>
  <si>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</si>
  <si>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</si>
  <si>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</si>
  <si>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</si>
  <si>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</si>
  <si>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</si>
  <si>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</si>
  <si>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</si>
  <si>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</si>
  <si>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t>RIO DE JANERIO</t>
  </si>
  <si>
    <r>
      <rPr>
        <strike/>
        <sz val="11"/>
        <color rgb="FFFF0000"/>
        <rFont val="Calibri"/>
        <family val="2"/>
        <scheme val="minor"/>
      </rPr>
      <t xml:space="preserve">direct call to Itapoa wef QI522A. </t>
    </r>
    <r>
      <rPr>
        <sz val="11"/>
        <color rgb="FFFF0000"/>
        <rFont val="Calibri"/>
        <family val="2"/>
        <scheme val="minor"/>
      </rPr>
      <t xml:space="preserve">Remain via RIO </t>
    </r>
  </si>
  <si>
    <t>IZMIR</t>
  </si>
  <si>
    <t>TRIZM</t>
  </si>
  <si>
    <t>JACKSONVILLE</t>
  </si>
  <si>
    <t>USJAX</t>
  </si>
  <si>
    <t>EMPIRE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</si>
  <si>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</si>
  <si>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</si>
  <si>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</si>
  <si>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</si>
  <si>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</si>
  <si>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</si>
  <si>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</si>
  <si>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</si>
  <si>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</si>
  <si>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</si>
  <si>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</si>
  <si>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</si>
  <si>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</si>
  <si>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</si>
  <si>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>WEF QH522A</t>
  </si>
  <si>
    <t>LAST QC522A</t>
  </si>
  <si>
    <t xml:space="preserve">KARACHI-MUHAMMAD BIN QASIM  </t>
  </si>
  <si>
    <t>PKBQM</t>
  </si>
  <si>
    <t xml:space="preserve">QICT TERMINAL </t>
  </si>
  <si>
    <t>WEF FK518A</t>
  </si>
  <si>
    <t>QS514A till QS517A</t>
  </si>
  <si>
    <r>
      <t xml:space="preserve">QICT TERMINAL </t>
    </r>
    <r>
      <rPr>
        <b/>
        <sz val="11"/>
        <color rgb="FFFF0000"/>
        <rFont val="Calibri"/>
        <family val="2"/>
        <scheme val="minor"/>
      </rPr>
      <t>WEF QS321A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</si>
  <si>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</si>
  <si>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</si>
  <si>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</si>
  <si>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</si>
  <si>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</si>
  <si>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</si>
  <si>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</si>
  <si>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</si>
  <si>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</si>
  <si>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</si>
  <si>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AMBERJACK</t>
  </si>
  <si>
    <t>KINGSTON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</si>
  <si>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</si>
  <si>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</si>
  <si>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</si>
  <si>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</si>
  <si>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</si>
  <si>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</si>
  <si>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</si>
  <si>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</si>
  <si>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</si>
  <si>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</si>
  <si>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</si>
  <si>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</si>
  <si>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</si>
  <si>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</si>
  <si>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</si>
  <si>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</si>
  <si>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1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</si>
  <si>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</si>
  <si>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</si>
  <si>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</si>
  <si>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</si>
  <si>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</si>
  <si>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</si>
  <si>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</si>
  <si>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</si>
  <si>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</si>
  <si>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</si>
  <si>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</si>
  <si>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</si>
  <si>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</si>
  <si>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</si>
  <si>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</si>
  <si>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</si>
  <si>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</si>
  <si>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</si>
  <si>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</si>
  <si>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</si>
  <si>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LEGHORN (LIVORNO)</t>
  </si>
  <si>
    <t>ITLIV</t>
  </si>
  <si>
    <t>LEIXOES</t>
  </si>
  <si>
    <t>PTLEI</t>
  </si>
  <si>
    <t>PORTUGAL</t>
  </si>
  <si>
    <t>LIBREVILLE</t>
  </si>
  <si>
    <t>GALBV</t>
  </si>
  <si>
    <t>GABON</t>
  </si>
  <si>
    <r>
      <t xml:space="preserve">BIETC (cargo tracking number) is  required  / </t>
    </r>
    <r>
      <rPr>
        <b/>
        <sz val="11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</si>
  <si>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</si>
  <si>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</si>
  <si>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</si>
  <si>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</si>
  <si>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</si>
  <si>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</si>
  <si>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</si>
  <si>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</si>
  <si>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</si>
  <si>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</si>
  <si>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</si>
  <si>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</si>
  <si>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</si>
  <si>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</si>
  <si>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</si>
  <si>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</si>
  <si>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</si>
  <si>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>LONDON GATEWAY</t>
  </si>
  <si>
    <t>GBLGP</t>
  </si>
  <si>
    <t>SENTOSA USWC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</si>
  <si>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</si>
  <si>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</si>
  <si>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</si>
  <si>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</si>
  <si>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</si>
  <si>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</si>
  <si>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</si>
  <si>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</si>
  <si>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</si>
  <si>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</si>
  <si>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</si>
  <si>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</si>
  <si>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</si>
  <si>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</si>
  <si>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</si>
  <si>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</si>
  <si>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</si>
  <si>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</si>
  <si>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</si>
  <si>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</si>
  <si>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</si>
  <si>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</si>
  <si>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</si>
  <si>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</si>
  <si>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</si>
  <si>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</si>
  <si>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</si>
  <si>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</si>
  <si>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</si>
  <si>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</si>
  <si>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</si>
  <si>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</si>
  <si>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</si>
  <si>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</si>
  <si>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</si>
  <si>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</si>
  <si>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</si>
  <si>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</si>
  <si>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</si>
  <si>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</si>
  <si>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</si>
  <si>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</si>
  <si>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</si>
  <si>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</si>
  <si>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</si>
  <si>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</si>
  <si>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</si>
  <si>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</si>
  <si>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</si>
  <si>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</si>
  <si>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</si>
  <si>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</si>
  <si>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</si>
  <si>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</si>
  <si>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</si>
  <si>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</si>
  <si>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</si>
  <si>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</si>
  <si>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1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</si>
  <si>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</si>
  <si>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</si>
  <si>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</si>
  <si>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</si>
  <si>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</si>
  <si>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</si>
  <si>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</si>
  <si>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</si>
  <si>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</si>
  <si>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</t>
  </si>
  <si>
    <t>UYMVD</t>
  </si>
  <si>
    <t>URUGUAY</t>
  </si>
  <si>
    <t>ALTERNATIVE SERVICE - load on IPANEMA direct // STOP wef QI510A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</si>
  <si>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</si>
  <si>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</si>
  <si>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</si>
  <si>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</si>
  <si>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</si>
  <si>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</si>
  <si>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</si>
  <si>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</si>
  <si>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</si>
  <si>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</si>
  <si>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</si>
  <si>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</si>
  <si>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</si>
  <si>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</si>
  <si>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</si>
  <si>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</si>
  <si>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</si>
  <si>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</si>
  <si>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</si>
  <si>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</si>
  <si>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</si>
  <si>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</si>
  <si>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</si>
  <si>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</si>
  <si>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NAPLES</t>
  </si>
  <si>
    <t>ITNAP</t>
  </si>
  <si>
    <t>WEF FD516W</t>
  </si>
  <si>
    <t>WEF GJ520W</t>
  </si>
  <si>
    <t>NASSAU</t>
  </si>
  <si>
    <t>BSNAS</t>
  </si>
  <si>
    <t>NAVEGANTES</t>
  </si>
  <si>
    <t>BRNVT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</si>
  <si>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</si>
  <si>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</si>
  <si>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</si>
  <si>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</si>
  <si>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</si>
  <si>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</si>
  <si>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</si>
  <si>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</si>
  <si>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</si>
  <si>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</si>
  <si>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4.5</t>
  </si>
  <si>
    <t>NEW YORK 
(MAHER TERMINAL)</t>
  </si>
  <si>
    <t>USNYC</t>
  </si>
  <si>
    <t>NEW YORK 
(PORT NEWARK TERMINAL)</t>
  </si>
  <si>
    <t>INNSA</t>
  </si>
  <si>
    <t>LAST QH521A</t>
  </si>
  <si>
    <t>WEF QK523W</t>
  </si>
  <si>
    <t>NOLA(RAMP) - (NAPLES (NAPOLI))</t>
  </si>
  <si>
    <t>IT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</si>
  <si>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</si>
  <si>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</si>
  <si>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</si>
  <si>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</si>
  <si>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</si>
  <si>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</si>
  <si>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</si>
  <si>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</si>
  <si>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</si>
  <si>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</si>
  <si>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</si>
  <si>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</si>
  <si>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</si>
  <si>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</si>
  <si>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</si>
  <si>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</si>
  <si>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</si>
  <si>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</si>
  <si>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</si>
  <si>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</si>
  <si>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</si>
  <si>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</si>
  <si>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</si>
  <si>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</si>
  <si>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</si>
  <si>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</si>
  <si>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Onne to be routed via Lome wef immediate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</si>
  <si>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</si>
  <si>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</si>
  <si>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</si>
  <si>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</si>
  <si>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</si>
  <si>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</si>
  <si>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</si>
  <si>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</si>
  <si>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</si>
  <si>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</si>
  <si>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</si>
  <si>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</si>
  <si>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</si>
  <si>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</si>
  <si>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</si>
  <si>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</si>
  <si>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</si>
  <si>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</si>
  <si>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</si>
  <si>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</si>
  <si>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</si>
  <si>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</si>
  <si>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</t>
    </r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</si>
  <si>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</si>
  <si>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</si>
  <si>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</si>
  <si>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</si>
  <si>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</si>
  <si>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</si>
  <si>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</si>
  <si>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1"/>
        <color rgb="FFFF0000"/>
        <rFont val="Calibri"/>
        <family val="2"/>
        <scheme val="minor"/>
      </rPr>
      <t>NO DG ,</t>
    </r>
    <r>
      <rPr>
        <sz val="1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</si>
  <si>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</si>
  <si>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</si>
  <si>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PITEA</t>
  </si>
  <si>
    <t>SEPIT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</si>
  <si>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</si>
  <si>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</si>
  <si>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</si>
  <si>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</si>
  <si>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</si>
  <si>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</si>
  <si>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</si>
  <si>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</si>
  <si>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</si>
  <si>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</si>
  <si>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ROUTE VIA VIZHINJAM WEF FY512A // LAST VSL FY514A</t>
  </si>
  <si>
    <t>ROUTE VIA COLOMBO WEF WK19</t>
  </si>
  <si>
    <t>POINTE NOIRE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</si>
  <si>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</si>
  <si>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</si>
  <si>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</si>
  <si>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</si>
  <si>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</si>
  <si>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</si>
  <si>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</si>
  <si>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</si>
  <si>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</si>
  <si>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</si>
  <si>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</si>
  <si>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</si>
  <si>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1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</si>
  <si>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</si>
  <si>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</si>
  <si>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</si>
  <si>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</si>
  <si>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</si>
  <si>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</si>
  <si>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</si>
  <si>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</si>
  <si>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</si>
  <si>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</si>
  <si>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</si>
  <si>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</si>
  <si>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</si>
  <si>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</si>
  <si>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</si>
  <si>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</si>
  <si>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</si>
  <si>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</si>
  <si>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1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</si>
  <si>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</si>
  <si>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</si>
  <si>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</si>
  <si>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</si>
  <si>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</si>
  <si>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</si>
  <si>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</si>
  <si>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PRINCE RUPERT</t>
  </si>
  <si>
    <t>CAPRR</t>
  </si>
  <si>
    <r>
      <t>UN1866/IMO3 NOT ACCEPTED, NO IMO 2 AND REEFER DG VIA BUSAN //  **</t>
    </r>
    <r>
      <rPr>
        <b/>
        <sz val="11"/>
        <color rgb="FF0000FF"/>
        <rFont val="Calibri"/>
        <family val="2"/>
        <scheme val="minor"/>
      </rPr>
      <t>REEFER</t>
    </r>
    <r>
      <rPr>
        <b/>
        <sz val="11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</si>
  <si>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</si>
  <si>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</si>
  <si>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</si>
  <si>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</si>
  <si>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</si>
  <si>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</si>
  <si>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</si>
  <si>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</si>
  <si>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</si>
  <si>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</si>
  <si>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</si>
  <si>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</si>
  <si>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</si>
  <si>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</si>
  <si>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</si>
  <si>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</si>
  <si>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-MSDS required &amp; upload DSCM
-FRT CLT subject POD approval</t>
  </si>
  <si>
    <t>PUERTO DEL ROSARIO-FUERTEVENTURA</t>
  </si>
  <si>
    <t>ESFUE</t>
  </si>
  <si>
    <t>PUERTO QUETZAL</t>
  </si>
  <si>
    <t>GTPRQ</t>
  </si>
  <si>
    <r>
      <rPr>
        <sz val="11"/>
        <color rgb="FFFF0000"/>
        <rFont val="Calibri"/>
        <family val="2"/>
        <scheme val="minor"/>
      </rPr>
      <t>DO NOT ALLOW CARGO IN TRANSIT TO EL SALVADO</t>
    </r>
    <r>
      <rPr>
        <sz val="11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</si>
  <si>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</si>
  <si>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</si>
  <si>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</si>
  <si>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</si>
  <si>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</si>
  <si>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</si>
  <si>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</si>
  <si>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</si>
  <si>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</si>
  <si>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</si>
  <si>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</si>
  <si>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</si>
  <si>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</si>
  <si>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</si>
  <si>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</si>
  <si>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</si>
  <si>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</si>
  <si>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</si>
  <si>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</si>
  <si>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</si>
  <si>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</si>
  <si>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</si>
  <si>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</si>
  <si>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</si>
  <si>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</si>
  <si>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</t>
    </r>
  </si>
  <si>
    <t>NO FREIGHT COLLECT , Wastes, Used tires , Vehicles and UN nrs 2021 / 2567 / 2020 / 3155 are forbidden.</t>
  </si>
  <si>
    <t>ROSEAU</t>
  </si>
  <si>
    <t>DMRSU</t>
  </si>
  <si>
    <t>DOMINICA</t>
  </si>
  <si>
    <r>
      <rPr>
        <b/>
        <sz val="11"/>
        <color rgb="FFFF0000"/>
        <rFont val="Calibri"/>
        <family val="2"/>
        <scheme val="minor"/>
      </rPr>
      <t xml:space="preserve">NO DG </t>
    </r>
    <r>
      <rPr>
        <sz val="11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</si>
  <si>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</si>
  <si>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</si>
  <si>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</si>
  <si>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</si>
  <si>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</si>
  <si>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</si>
  <si>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</si>
  <si>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</si>
  <si>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</si>
  <si>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1"/>
        <color rgb="FFFF0000"/>
        <rFont val="Calibri"/>
        <family val="2"/>
        <scheme val="minor"/>
      </rPr>
      <t>NO DG /</t>
    </r>
    <r>
      <rPr>
        <sz val="11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</si>
  <si>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</si>
  <si>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</si>
  <si>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</si>
  <si>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</si>
  <si>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t>OMSLL</t>
  </si>
  <si>
    <t>OMAN</t>
  </si>
  <si>
    <t>last GJ520W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</si>
  <si>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</si>
  <si>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</si>
  <si>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</si>
  <si>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</si>
  <si>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</si>
  <si>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</si>
  <si>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</si>
  <si>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</si>
  <si>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</si>
  <si>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</si>
  <si>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</si>
  <si>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</si>
  <si>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</si>
  <si>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</si>
  <si>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</si>
  <si>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</si>
  <si>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</si>
  <si>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</si>
  <si>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</si>
  <si>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</si>
  <si>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</si>
  <si>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</si>
  <si>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</si>
  <si>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</si>
  <si>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</si>
  <si>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</si>
  <si>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</si>
  <si>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</si>
  <si>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</si>
  <si>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</si>
  <si>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</si>
  <si>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</si>
  <si>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</si>
  <si>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</si>
  <si>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</si>
  <si>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</si>
  <si>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</si>
  <si>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</si>
  <si>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</si>
  <si>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</si>
  <si>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</si>
  <si>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</si>
  <si>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</si>
  <si>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</si>
  <si>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</si>
  <si>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</si>
  <si>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</si>
  <si>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</si>
  <si>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</si>
  <si>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</si>
  <si>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</si>
  <si>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</si>
  <si>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</si>
  <si>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</si>
  <si>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GDSOU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</si>
  <si>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</si>
  <si>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</si>
  <si>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</si>
  <si>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</si>
  <si>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</si>
  <si>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</si>
  <si>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</si>
  <si>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</si>
  <si>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</si>
  <si>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</si>
  <si>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</si>
  <si>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</si>
  <si>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</si>
  <si>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</si>
  <si>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</si>
  <si>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</si>
  <si>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</si>
  <si>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</si>
  <si>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HAMBANTOTA WEF ZF509A</t>
    </r>
    <r>
      <rPr>
        <sz val="11"/>
        <rFont val="Calibri"/>
        <family val="2"/>
        <scheme val="minor"/>
      </rPr>
      <t xml:space="preserve"> // </t>
    </r>
    <r>
      <rPr>
        <b/>
        <sz val="11"/>
        <color rgb="FFFF0000"/>
        <rFont val="Calibri"/>
        <family val="2"/>
        <scheme val="minor"/>
      </rPr>
      <t>MSC Desiree ZF513A will be the last ship to call Hambantota</t>
    </r>
    <r>
      <rPr>
        <sz val="11"/>
        <rFont val="Calibri"/>
        <family val="2"/>
        <scheme val="minor"/>
      </rPr>
      <t>.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</si>
  <si>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VIZHINJAM WEF FY512A // LAST VSL FY514A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</si>
  <si>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COLOMBO WEF WK19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</si>
  <si>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</si>
  <si>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</si>
  <si>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</si>
  <si>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</si>
  <si>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</si>
  <si>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</si>
  <si>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</si>
  <si>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</si>
  <si>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</si>
  <si>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</si>
  <si>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</si>
  <si>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</si>
  <si>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t>TERMINI IMERESE PORT OF PALERMO</t>
  </si>
  <si>
    <t>ITTRI</t>
  </si>
  <si>
    <t xml:space="preserve">TERPORT VILLETA </t>
  </si>
  <si>
    <t>PYTVT</t>
  </si>
  <si>
    <t>THESSALONIKI</t>
  </si>
  <si>
    <t>GRSKG</t>
  </si>
  <si>
    <t>TILBURY</t>
  </si>
  <si>
    <t>GBTIL</t>
  </si>
  <si>
    <t>no more services wef 02/05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</si>
  <si>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</si>
  <si>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</si>
  <si>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</si>
  <si>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</si>
  <si>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</si>
  <si>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</si>
  <si>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</si>
  <si>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</si>
  <si>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</si>
  <si>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</si>
  <si>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TUNIS</t>
  </si>
  <si>
    <t>TNTUN</t>
  </si>
  <si>
    <t>TUNISIA</t>
  </si>
  <si>
    <t>TUTICORIN</t>
  </si>
  <si>
    <t>INTUT</t>
  </si>
  <si>
    <t>TUTICORIN - INTUT (CMB-TUT FEEDER)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</si>
  <si>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</si>
  <si>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</si>
  <si>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</si>
  <si>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</si>
  <si>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</si>
  <si>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</si>
  <si>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</si>
  <si>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</si>
  <si>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</si>
  <si>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</si>
  <si>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</si>
  <si>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</si>
  <si>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</si>
  <si>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</si>
  <si>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</si>
  <si>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</si>
  <si>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</si>
  <si>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</si>
  <si>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</si>
  <si>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</si>
  <si>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</si>
  <si>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</si>
  <si>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</si>
  <si>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</si>
  <si>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</si>
  <si>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</si>
  <si>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</si>
  <si>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t>VIZHINJAM INTERNATIONAL SEA PORT (INTRV)</t>
  </si>
  <si>
    <t>INTRV</t>
  </si>
  <si>
    <t>WEF FY519A</t>
  </si>
  <si>
    <t>WEF QB523W</t>
  </si>
  <si>
    <t>VOLOS</t>
  </si>
  <si>
    <t>GRVOL</t>
  </si>
  <si>
    <t>WALVIS BAY</t>
  </si>
  <si>
    <t>NAWVB</t>
  </si>
  <si>
    <t>NAMIBIA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</si>
  <si>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</si>
  <si>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</si>
  <si>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</si>
  <si>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</si>
  <si>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</si>
  <si>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</si>
  <si>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</si>
  <si>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</si>
  <si>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</t>
    </r>
  </si>
  <si>
    <t xml:space="preserve">NO FREIGHT COLLECT, </t>
  </si>
  <si>
    <t>BEZEE</t>
  </si>
  <si>
    <t>ENDD</t>
  </si>
  <si>
    <t xml:space="preserve">MEDITERRANEAN SHIPPING COMPANY SOUTH EAST ASIA (SINGAPORE) PTE LTD </t>
  </si>
  <si>
    <t>AE1 ALBATROSS SERVICE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</si>
  <si>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</si>
  <si>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</si>
  <si>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</si>
  <si>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</si>
  <si>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</si>
  <si>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</si>
  <si>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</si>
  <si>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</si>
  <si>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</si>
  <si>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</si>
  <si>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</si>
  <si>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</si>
  <si>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</si>
  <si>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</si>
  <si>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</si>
  <si>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</si>
  <si>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</si>
  <si>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</si>
  <si>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</si>
  <si>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</si>
  <si>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</si>
  <si>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</si>
  <si>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</si>
  <si>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</si>
  <si>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</si>
  <si>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</si>
  <si>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</si>
  <si>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</si>
  <si>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</si>
  <si>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</si>
  <si>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</si>
  <si>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</si>
  <si>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</si>
  <si>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</si>
  <si>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</si>
  <si>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</si>
  <si>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</si>
  <si>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</si>
  <si>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</si>
  <si>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</si>
  <si>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</si>
  <si>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</si>
  <si>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</si>
  <si>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</si>
  <si>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</si>
  <si>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</si>
  <si>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</si>
  <si>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</si>
  <si>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</si>
  <si>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</si>
  <si>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</si>
  <si>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</si>
  <si>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</si>
  <si>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</si>
  <si>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</si>
  <si>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</si>
  <si>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</si>
  <si>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</si>
  <si>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</si>
  <si>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</si>
  <si>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</si>
  <si>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</si>
  <si>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</si>
  <si>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</si>
  <si>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</si>
  <si>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</si>
  <si>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</si>
  <si>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</si>
  <si>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</si>
  <si>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</si>
  <si>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</si>
  <si>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</si>
  <si>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</si>
  <si>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</si>
  <si>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</si>
  <si>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</si>
  <si>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</si>
  <si>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</si>
  <si>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</si>
  <si>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</si>
  <si>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</si>
  <si>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</si>
  <si>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</si>
  <si>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</si>
  <si>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</si>
  <si>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</si>
  <si>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</si>
  <si>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</si>
  <si>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</si>
  <si>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</si>
  <si>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</si>
  <si>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</si>
  <si>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</si>
  <si>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</si>
  <si>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</si>
  <si>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</si>
  <si>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</si>
  <si>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</si>
  <si>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</si>
  <si>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</si>
  <si>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</si>
  <si>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</si>
  <si>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</si>
  <si>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</si>
  <si>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</si>
  <si>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</si>
  <si>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</si>
  <si>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</si>
  <si>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</si>
  <si>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</si>
  <si>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</si>
  <si>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</si>
  <si>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</si>
  <si>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</si>
  <si>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</si>
  <si>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</si>
  <si>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</si>
  <si>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</si>
  <si>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</si>
  <si>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</si>
  <si>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</si>
  <si>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</si>
  <si>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</si>
  <si>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</si>
  <si>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</si>
  <si>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</si>
  <si>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</si>
  <si>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</si>
  <si>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</si>
  <si>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</si>
  <si>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</si>
  <si>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</si>
  <si>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</si>
  <si>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</si>
  <si>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</si>
  <si>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</si>
  <si>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</si>
  <si>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</si>
  <si>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</si>
  <si>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</si>
  <si>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</si>
  <si>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</si>
  <si>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</si>
  <si>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</si>
  <si>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</si>
  <si>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</si>
  <si>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</si>
  <si>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</si>
  <si>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</si>
  <si>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</si>
  <si>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</si>
  <si>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</si>
  <si>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</si>
  <si>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</si>
  <si>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</si>
  <si>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</si>
  <si>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</si>
  <si>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</si>
  <si>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</si>
  <si>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</si>
  <si>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</si>
  <si>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</si>
  <si>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</si>
  <si>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</si>
  <si>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</si>
  <si>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</si>
  <si>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</si>
  <si>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</si>
  <si>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</si>
  <si>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</si>
  <si>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</si>
  <si>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</si>
  <si>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</si>
  <si>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</si>
  <si>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</si>
  <si>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</si>
  <si>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</si>
  <si>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</si>
  <si>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</si>
  <si>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</si>
  <si>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</si>
  <si>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</si>
  <si>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</si>
  <si>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</si>
  <si>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</si>
  <si>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</si>
  <si>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</si>
  <si>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</si>
  <si>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</si>
  <si>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</si>
  <si>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</si>
  <si>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</si>
  <si>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</si>
  <si>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</si>
  <si>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</si>
  <si>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</si>
  <si>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</si>
  <si>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</si>
  <si>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</si>
  <si>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</si>
  <si>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</si>
  <si>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</si>
  <si>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</si>
  <si>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</si>
  <si>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</si>
  <si>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</si>
  <si>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</si>
  <si>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</si>
  <si>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</si>
  <si>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</si>
  <si>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</si>
  <si>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</si>
  <si>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</si>
  <si>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</si>
  <si>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</si>
  <si>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</si>
  <si>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</si>
  <si>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</si>
  <si>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</si>
  <si>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</si>
  <si>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</si>
  <si>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</si>
  <si>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</si>
  <si>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</si>
  <si>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</si>
  <si>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</si>
  <si>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</si>
  <si>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</si>
  <si>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</si>
  <si>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</si>
  <si>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</si>
  <si>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</si>
  <si>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</si>
  <si>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</si>
  <si>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</si>
  <si>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</si>
  <si>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</si>
  <si>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</si>
  <si>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</si>
  <si>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</si>
  <si>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</si>
  <si>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</si>
  <si>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</si>
  <si>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</si>
  <si>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</si>
  <si>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</si>
  <si>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</si>
  <si>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</si>
  <si>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</si>
  <si>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</si>
  <si>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</si>
  <si>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</si>
  <si>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</si>
  <si>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</si>
  <si>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</si>
  <si>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</si>
  <si>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</si>
  <si>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</si>
  <si>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</si>
  <si>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</si>
  <si>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</si>
  <si>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</si>
  <si>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</si>
  <si>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</si>
  <si>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</si>
  <si>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</si>
  <si>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</si>
  <si>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</si>
  <si>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</si>
  <si>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</si>
  <si>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</si>
  <si>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</si>
  <si>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</si>
  <si>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</si>
  <si>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</si>
  <si>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</si>
  <si>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</si>
  <si>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</si>
  <si>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</si>
  <si>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</si>
  <si>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</si>
  <si>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</si>
  <si>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</si>
  <si>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</si>
  <si>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</si>
  <si>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</si>
  <si>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</si>
  <si>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</si>
  <si>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</si>
  <si>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</si>
  <si>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</si>
  <si>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</si>
  <si>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</si>
  <si>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 xml:space="preserve">Proforma ETA Date 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</si>
  <si>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</si>
  <si>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</si>
  <si>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</si>
  <si>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</si>
  <si>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</si>
  <si>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</si>
  <si>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</si>
  <si>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</si>
  <si>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</si>
  <si>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</si>
  <si>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</si>
  <si>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</si>
  <si>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</si>
  <si>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</si>
  <si>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</si>
  <si>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</si>
  <si>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</si>
  <si>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</si>
  <si>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</si>
  <si>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</si>
  <si>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</si>
  <si>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</si>
  <si>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</si>
  <si>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</si>
  <si>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</si>
  <si>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</si>
  <si>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</si>
  <si>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</si>
  <si>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</si>
  <si>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</si>
  <si>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</si>
  <si>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</si>
  <si>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</si>
  <si>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</si>
  <si>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</si>
  <si>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</si>
  <si>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</si>
  <si>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</si>
  <si>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GA518W</t>
  </si>
  <si>
    <t>MSC VALERIA</t>
  </si>
  <si>
    <t>MSC RUBY</t>
  </si>
  <si>
    <t>GA519W</t>
  </si>
  <si>
    <t>GA520W</t>
  </si>
  <si>
    <t>MSC STACEY</t>
  </si>
  <si>
    <t>GA521W</t>
  </si>
  <si>
    <t>MSC NATASHA XIII</t>
  </si>
  <si>
    <t>GA522W</t>
  </si>
  <si>
    <t>MSC OLIVIA</t>
  </si>
  <si>
    <t>GA523W</t>
  </si>
  <si>
    <t>MSC BENEDETTA XIII</t>
  </si>
  <si>
    <t>GA524W</t>
  </si>
  <si>
    <t>MSC ELISABETTA</t>
  </si>
  <si>
    <t>GA525W</t>
  </si>
  <si>
    <t>GA526W</t>
  </si>
  <si>
    <t>MSC SOLA</t>
  </si>
  <si>
    <t>GA527W</t>
  </si>
  <si>
    <t>GA528W</t>
  </si>
  <si>
    <t>TBA</t>
  </si>
  <si>
    <t>GA529W</t>
  </si>
  <si>
    <t>SG094-Sales@msc.com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</si>
  <si>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</si>
  <si>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</si>
  <si>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</si>
  <si>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</si>
  <si>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</si>
  <si>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</si>
  <si>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</si>
  <si>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</si>
  <si>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</si>
  <si>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</si>
  <si>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</si>
  <si>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</si>
  <si>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</si>
  <si>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</si>
  <si>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</si>
  <si>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</si>
  <si>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</si>
  <si>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</si>
  <si>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</si>
  <si>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</si>
  <si>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</si>
  <si>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</si>
  <si>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</si>
  <si>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</si>
  <si>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</si>
  <si>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</si>
  <si>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</si>
  <si>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</si>
  <si>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</si>
  <si>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</si>
  <si>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</si>
  <si>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</si>
  <si>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</si>
  <si>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</si>
  <si>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</si>
  <si>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</si>
  <si>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</si>
  <si>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</si>
  <si>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</si>
  <si>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</si>
  <si>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</si>
  <si>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</si>
  <si>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</si>
  <si>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</si>
  <si>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</si>
  <si>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</si>
  <si>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</si>
  <si>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</si>
  <si>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</si>
  <si>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</si>
  <si>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</si>
  <si>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</si>
  <si>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</si>
  <si>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</si>
  <si>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</si>
  <si>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</si>
  <si>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</si>
  <si>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</si>
  <si>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</si>
  <si>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</si>
  <si>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</si>
  <si>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</si>
  <si>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</si>
  <si>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</si>
  <si>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</si>
  <si>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</si>
  <si>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</si>
  <si>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</si>
  <si>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>PRO.S- TUE</t>
  </si>
  <si>
    <t>MON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</si>
  <si>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</si>
  <si>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</si>
  <si>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</si>
  <si>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</si>
  <si>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</si>
  <si>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</si>
  <si>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</si>
  <si>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</si>
  <si>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</si>
  <si>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</si>
  <si>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</si>
  <si>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</si>
  <si>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</si>
  <si>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</si>
  <si>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</si>
  <si>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</si>
  <si>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</si>
  <si>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</si>
  <si>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</si>
  <si>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</si>
  <si>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</si>
  <si>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</si>
  <si>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</si>
  <si>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</si>
  <si>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</si>
  <si>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</si>
  <si>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</si>
  <si>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HMM SOUTHAMPTON</t>
  </si>
  <si>
    <t>ZENITH LUMOS</t>
  </si>
  <si>
    <t>018W</t>
  </si>
  <si>
    <t>ONE INTELLIGENCE</t>
  </si>
  <si>
    <t>ONE TRIBUTE</t>
  </si>
  <si>
    <t>001W</t>
  </si>
  <si>
    <t>014W</t>
  </si>
  <si>
    <t>008W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</si>
  <si>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</si>
  <si>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</si>
  <si>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</si>
  <si>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</si>
  <si>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</si>
  <si>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</si>
  <si>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</si>
  <si>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</si>
  <si>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</si>
  <si>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</si>
  <si>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</si>
  <si>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</si>
  <si>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</si>
  <si>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</si>
  <si>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</si>
  <si>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</si>
  <si>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</si>
  <si>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</si>
  <si>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</si>
  <si>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</si>
  <si>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</si>
  <si>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</si>
  <si>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</si>
  <si>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</si>
  <si>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</si>
  <si>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</si>
  <si>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</si>
  <si>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</si>
  <si>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</si>
  <si>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</si>
  <si>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</si>
  <si>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</si>
  <si>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</si>
  <si>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</si>
  <si>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</si>
  <si>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</si>
  <si>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</si>
  <si>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</si>
  <si>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</si>
  <si>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</si>
  <si>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</si>
  <si>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</si>
  <si>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</si>
  <si>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</si>
  <si>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</si>
  <si>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</si>
  <si>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</si>
  <si>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</si>
  <si>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</si>
  <si>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</si>
  <si>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</si>
  <si>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</si>
  <si>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</si>
  <si>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</si>
  <si>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</si>
  <si>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</si>
  <si>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</si>
  <si>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</si>
  <si>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</si>
  <si>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</si>
  <si>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</si>
  <si>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</si>
  <si>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</si>
  <si>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</si>
  <si>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</si>
  <si>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</si>
  <si>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</si>
  <si>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</si>
  <si>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</si>
  <si>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</si>
  <si>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</si>
  <si>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</si>
  <si>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</si>
  <si>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</si>
  <si>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</si>
  <si>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</si>
  <si>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</si>
  <si>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</si>
  <si>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</si>
  <si>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</si>
  <si>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</si>
  <si>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</si>
  <si>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</si>
  <si>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</si>
  <si>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</si>
  <si>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</si>
  <si>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</si>
  <si>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</si>
  <si>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</si>
  <si>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</si>
  <si>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</si>
  <si>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</si>
  <si>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</si>
  <si>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</si>
  <si>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</si>
  <si>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</si>
  <si>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</si>
  <si>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</si>
  <si>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</si>
  <si>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</si>
  <si>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</si>
  <si>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</si>
  <si>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</si>
  <si>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</si>
  <si>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</si>
  <si>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</si>
  <si>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</si>
  <si>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</si>
  <si>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</si>
  <si>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</si>
  <si>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</si>
  <si>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</si>
  <si>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</si>
  <si>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</si>
  <si>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</si>
  <si>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</si>
  <si>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</si>
  <si>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</si>
  <si>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</si>
  <si>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</si>
  <si>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</si>
  <si>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</si>
  <si>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</si>
  <si>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</si>
  <si>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</si>
  <si>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</si>
  <si>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</si>
  <si>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</si>
  <si>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</si>
  <si>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</si>
  <si>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</si>
  <si>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</si>
  <si>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</si>
  <si>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</si>
  <si>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</si>
  <si>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</si>
  <si>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</si>
  <si>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</si>
  <si>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</si>
  <si>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</si>
  <si>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</si>
  <si>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</si>
  <si>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</si>
  <si>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</si>
  <si>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</si>
  <si>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</si>
  <si>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</si>
  <si>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</si>
  <si>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</si>
  <si>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</si>
  <si>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</si>
  <si>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</si>
  <si>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</si>
  <si>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</si>
  <si>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</si>
  <si>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</si>
  <si>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</si>
  <si>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</si>
  <si>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</si>
  <si>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</si>
  <si>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</si>
  <si>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</si>
  <si>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</si>
  <si>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</si>
  <si>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</si>
  <si>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</si>
  <si>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</si>
  <si>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</si>
  <si>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</si>
  <si>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</si>
  <si>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MSC VIOLA</t>
  </si>
  <si>
    <t>GL517W</t>
  </si>
  <si>
    <t>GL518W</t>
  </si>
  <si>
    <t>MSC VERONA</t>
  </si>
  <si>
    <t>GL519W</t>
  </si>
  <si>
    <t>MSC LAUREN</t>
  </si>
  <si>
    <t>MSC MELATILDE</t>
  </si>
  <si>
    <t>GL520W</t>
  </si>
  <si>
    <t>MSC CRISTINA</t>
  </si>
  <si>
    <t>GL521W</t>
  </si>
  <si>
    <t>MSC CARMELA</t>
  </si>
  <si>
    <t>GL522W</t>
  </si>
  <si>
    <t>MSC MARA</t>
  </si>
  <si>
    <t>GL523W</t>
  </si>
  <si>
    <t>GL524W</t>
  </si>
  <si>
    <t>MSC VICTORINE</t>
  </si>
  <si>
    <t>GL525W</t>
  </si>
  <si>
    <t>GL526W</t>
  </si>
  <si>
    <t>GL527W</t>
  </si>
  <si>
    <t>GL528W</t>
  </si>
  <si>
    <t>GL529W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</si>
  <si>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</si>
  <si>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</si>
  <si>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</si>
  <si>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</si>
  <si>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</si>
  <si>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</si>
  <si>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</si>
  <si>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</si>
  <si>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</si>
  <si>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</si>
  <si>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</si>
  <si>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</si>
  <si>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</si>
  <si>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</si>
  <si>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</si>
  <si>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</si>
  <si>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</si>
  <si>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</si>
  <si>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</si>
  <si>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</si>
  <si>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</si>
  <si>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</si>
  <si>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</si>
  <si>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</si>
  <si>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</si>
  <si>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</si>
  <si>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</si>
  <si>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</si>
  <si>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</si>
  <si>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</si>
  <si>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</si>
  <si>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</si>
  <si>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</si>
  <si>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</si>
  <si>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</si>
  <si>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</si>
  <si>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</si>
  <si>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</si>
  <si>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</si>
  <si>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</si>
  <si>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</si>
  <si>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</si>
  <si>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FW423W</t>
  </si>
  <si>
    <t>MSC AAYA</t>
  </si>
  <si>
    <t>FW424W</t>
  </si>
  <si>
    <t>FW425W</t>
  </si>
  <si>
    <t>MSC BERANGERE</t>
  </si>
  <si>
    <t>FW426W</t>
  </si>
  <si>
    <t>FX426W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</si>
  <si>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</si>
  <si>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</si>
  <si>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</si>
  <si>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</si>
  <si>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</si>
  <si>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</si>
  <si>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</si>
  <si>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</si>
  <si>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</si>
  <si>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</si>
  <si>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</si>
  <si>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</si>
  <si>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</si>
  <si>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</si>
  <si>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</si>
  <si>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</si>
  <si>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</si>
  <si>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</si>
  <si>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</si>
  <si>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</si>
  <si>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</si>
  <si>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</si>
  <si>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</si>
  <si>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</si>
  <si>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</si>
  <si>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</si>
  <si>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</si>
  <si>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</si>
  <si>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</si>
  <si>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</si>
  <si>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</si>
  <si>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</si>
  <si>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</si>
  <si>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</si>
  <si>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</si>
  <si>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</si>
  <si>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</si>
  <si>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</si>
  <si>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</si>
  <si>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</si>
  <si>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</si>
  <si>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</si>
  <si>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</si>
  <si>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</si>
  <si>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</si>
  <si>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</si>
  <si>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</si>
  <si>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</si>
  <si>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</si>
  <si>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</si>
  <si>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</si>
  <si>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</si>
  <si>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</si>
  <si>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</si>
  <si>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</si>
  <si>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</si>
  <si>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</si>
  <si>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</si>
  <si>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</si>
  <si>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</si>
  <si>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</si>
  <si>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</si>
  <si>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</si>
  <si>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</si>
  <si>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</si>
  <si>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</si>
  <si>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</si>
  <si>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</si>
  <si>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</si>
  <si>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35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</si>
  <si>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</si>
  <si>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</si>
  <si>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</si>
  <si>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</si>
  <si>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</si>
  <si>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</si>
  <si>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</si>
  <si>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</si>
  <si>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</si>
  <si>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</si>
  <si>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</si>
  <si>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</si>
  <si>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 / MSC TERESA</t>
  </si>
  <si>
    <t>GS519W</t>
  </si>
  <si>
    <t>MSC SONIA / MSC MELATILDE</t>
  </si>
  <si>
    <t>MSC TERESA</t>
  </si>
  <si>
    <t>FW519W</t>
  </si>
  <si>
    <t>MSC TARANTO</t>
  </si>
  <si>
    <t>FW520W</t>
  </si>
  <si>
    <t>FW521W</t>
  </si>
  <si>
    <t xml:space="preserve">MSC BIANCA SILVIA </t>
  </si>
  <si>
    <t>FW522W</t>
  </si>
  <si>
    <t>MSC FATMA</t>
  </si>
  <si>
    <t xml:space="preserve">MSC C. MONTAINE </t>
  </si>
  <si>
    <t>FW523W</t>
  </si>
  <si>
    <t>FW524W</t>
  </si>
  <si>
    <t>MSC IVA</t>
  </si>
  <si>
    <t>FW525W</t>
  </si>
  <si>
    <t>FW526W</t>
  </si>
  <si>
    <t>MSC ALESSIA</t>
  </si>
  <si>
    <t>FW527W</t>
  </si>
  <si>
    <t>FW528W</t>
  </si>
  <si>
    <t>FW529W</t>
  </si>
  <si>
    <t>FW530W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</si>
  <si>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</si>
  <si>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</si>
  <si>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</si>
  <si>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</si>
  <si>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</si>
  <si>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</si>
  <si>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</si>
  <si>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</si>
  <si>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</si>
  <si>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</si>
  <si>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</si>
  <si>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</si>
  <si>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</si>
  <si>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</si>
  <si>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</si>
  <si>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</si>
  <si>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</si>
  <si>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</si>
  <si>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</si>
  <si>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</si>
  <si>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</si>
  <si>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</si>
  <si>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</si>
  <si>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</si>
  <si>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</si>
  <si>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</si>
  <si>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</si>
  <si>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</si>
  <si>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</si>
  <si>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</si>
  <si>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</si>
  <si>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</si>
  <si>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</si>
  <si>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</si>
  <si>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</si>
  <si>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</si>
  <si>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</si>
  <si>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</si>
  <si>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</si>
  <si>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</si>
  <si>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</si>
  <si>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</si>
  <si>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</si>
  <si>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</si>
  <si>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</si>
  <si>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</si>
  <si>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</si>
  <si>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</si>
  <si>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</si>
  <si>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</si>
  <si>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</si>
  <si>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</si>
  <si>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</si>
  <si>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</si>
  <si>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</si>
  <si>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</si>
  <si>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</si>
  <si>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ONE STORK</t>
  </si>
  <si>
    <t>HMM HAMBURG</t>
  </si>
  <si>
    <t xml:space="preserve">YM TRAVEL </t>
  </si>
  <si>
    <t>HMM STOCKHOLM</t>
  </si>
  <si>
    <t>0017W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</si>
  <si>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</si>
  <si>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</si>
  <si>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</si>
  <si>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</si>
  <si>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</si>
  <si>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</si>
  <si>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</si>
  <si>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</si>
  <si>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</si>
  <si>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</si>
  <si>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</si>
  <si>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</si>
  <si>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</si>
  <si>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</si>
  <si>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</si>
  <si>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</si>
  <si>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</si>
  <si>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</si>
  <si>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</si>
  <si>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</si>
  <si>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</si>
  <si>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</si>
  <si>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</si>
  <si>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</si>
  <si>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</si>
  <si>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</si>
  <si>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</si>
  <si>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</si>
  <si>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</si>
  <si>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</si>
  <si>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</si>
  <si>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</si>
  <si>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</si>
  <si>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</si>
  <si>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</si>
  <si>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</si>
  <si>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</si>
  <si>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</si>
  <si>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</si>
  <si>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</si>
  <si>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</si>
  <si>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</si>
  <si>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</si>
  <si>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</si>
  <si>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</si>
  <si>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</si>
  <si>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</si>
  <si>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</si>
  <si>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</si>
  <si>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</si>
  <si>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</si>
  <si>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</si>
  <si>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</si>
  <si>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</si>
  <si>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</si>
  <si>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</si>
  <si>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</si>
  <si>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</si>
  <si>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</si>
  <si>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</si>
  <si>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</si>
  <si>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</si>
  <si>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</si>
  <si>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</si>
  <si>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</si>
  <si>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</si>
  <si>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</si>
  <si>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</si>
  <si>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</si>
  <si>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</si>
  <si>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</si>
  <si>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</si>
  <si>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</si>
  <si>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</si>
  <si>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</si>
  <si>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</si>
  <si>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</si>
  <si>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</si>
  <si>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</si>
  <si>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</si>
  <si>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</si>
  <si>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</si>
  <si>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</si>
  <si>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</si>
  <si>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</si>
  <si>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</si>
  <si>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</si>
  <si>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</si>
  <si>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</si>
  <si>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</si>
  <si>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</si>
  <si>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</si>
  <si>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</si>
  <si>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</si>
  <si>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</si>
  <si>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</si>
  <si>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</si>
  <si>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</si>
  <si>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</si>
  <si>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</si>
  <si>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</si>
  <si>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</si>
  <si>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</si>
  <si>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</si>
  <si>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</si>
  <si>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</si>
  <si>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</si>
  <si>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</si>
  <si>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</si>
  <si>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</si>
  <si>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</si>
  <si>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</si>
  <si>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</si>
  <si>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</si>
  <si>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</si>
  <si>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</si>
  <si>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</si>
  <si>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</si>
  <si>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</si>
  <si>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</si>
  <si>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</si>
  <si>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</si>
  <si>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</si>
  <si>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</si>
  <si>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</si>
  <si>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</si>
  <si>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</si>
  <si>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</si>
  <si>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</si>
  <si>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</si>
  <si>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</si>
  <si>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</si>
  <si>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</si>
  <si>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</si>
  <si>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</si>
  <si>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064W</t>
  </si>
  <si>
    <t>HMM HOPE</t>
  </si>
  <si>
    <t>HMM AMETHYST</t>
  </si>
  <si>
    <t>0005W</t>
  </si>
  <si>
    <t>HMM PRIDE</t>
  </si>
  <si>
    <t>0053W</t>
  </si>
  <si>
    <t>YM TRANQUILITY</t>
  </si>
  <si>
    <t>SEASPAN FALCON</t>
  </si>
  <si>
    <t>012W</t>
  </si>
  <si>
    <t>ONE MAGDALENA</t>
  </si>
  <si>
    <t>SEASPAN FALCON 012W</t>
  </si>
  <si>
    <t>YM TRIUMPH</t>
  </si>
  <si>
    <t>ONE MAGDALENA 015W</t>
  </si>
  <si>
    <t>SEASPAN ADONIS</t>
  </si>
  <si>
    <t>079W</t>
  </si>
  <si>
    <t>YM TRIUMPH 025W</t>
  </si>
  <si>
    <t>YM TIPTOP</t>
  </si>
  <si>
    <t>020W</t>
  </si>
  <si>
    <t>TBN</t>
  </si>
  <si>
    <t>YM TARGET</t>
  </si>
  <si>
    <t>024W</t>
  </si>
  <si>
    <t>CONTI CONTESSA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</si>
  <si>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</si>
  <si>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</si>
  <si>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</si>
  <si>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</si>
  <si>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</si>
  <si>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</si>
  <si>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</si>
  <si>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</si>
  <si>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</si>
  <si>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</si>
  <si>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</si>
  <si>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</si>
  <si>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</si>
  <si>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</si>
  <si>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</si>
  <si>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</si>
  <si>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</si>
  <si>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</si>
  <si>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</si>
  <si>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</si>
  <si>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</si>
  <si>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</si>
  <si>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</si>
  <si>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</si>
  <si>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</si>
  <si>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</si>
  <si>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</si>
  <si>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</si>
  <si>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</si>
  <si>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</si>
  <si>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</si>
  <si>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</si>
  <si>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</si>
  <si>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</si>
  <si>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</si>
  <si>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</si>
  <si>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</si>
  <si>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</si>
  <si>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</si>
  <si>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</si>
  <si>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</si>
  <si>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</si>
  <si>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</si>
  <si>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</si>
  <si>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</si>
  <si>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</si>
  <si>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</si>
  <si>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</si>
  <si>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</si>
  <si>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</si>
  <si>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</si>
  <si>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51 DAYS</t>
  </si>
  <si>
    <t xml:space="preserve">MSC ROSE </t>
  </si>
  <si>
    <t>QB507W</t>
  </si>
  <si>
    <t>BREMERHAVEN VIA ANR</t>
  </si>
  <si>
    <t xml:space="preserve">MSC DARIA 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</si>
  <si>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</si>
  <si>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</si>
  <si>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</si>
  <si>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</si>
  <si>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</si>
  <si>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</si>
  <si>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</si>
  <si>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</si>
  <si>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</si>
  <si>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</si>
  <si>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</si>
  <si>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</si>
  <si>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</si>
  <si>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</si>
  <si>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</si>
  <si>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</si>
  <si>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</si>
  <si>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</si>
  <si>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</si>
  <si>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</si>
  <si>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</si>
  <si>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</si>
  <si>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</si>
  <si>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 xml:space="preserve">MSC SAN FRANCISCO </t>
  </si>
  <si>
    <t>QB520W</t>
  </si>
  <si>
    <t>extra call DEBRV 27/06</t>
  </si>
  <si>
    <t>MSC CARMELITA</t>
  </si>
  <si>
    <t>QB521W</t>
  </si>
  <si>
    <t>MSC JOSEFINA</t>
  </si>
  <si>
    <t>QB522W</t>
  </si>
  <si>
    <t xml:space="preserve"> MSC ROSE </t>
  </si>
  <si>
    <t>QB523W</t>
  </si>
  <si>
    <t>QB524W</t>
  </si>
  <si>
    <t>QB525W</t>
  </si>
  <si>
    <t>QB526W</t>
  </si>
  <si>
    <t>MSC THAIS</t>
  </si>
  <si>
    <t>QB527W</t>
  </si>
  <si>
    <t>MSC AMERICA</t>
  </si>
  <si>
    <t>QB528W</t>
  </si>
  <si>
    <t>QB529W</t>
  </si>
  <si>
    <t>QB530W</t>
  </si>
  <si>
    <t>QB531W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</si>
  <si>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</si>
  <si>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</si>
  <si>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</si>
  <si>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</si>
  <si>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</si>
  <si>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</si>
  <si>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</si>
  <si>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</si>
  <si>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</si>
  <si>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</si>
  <si>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</si>
  <si>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</si>
  <si>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</si>
  <si>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</si>
  <si>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</si>
  <si>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</si>
  <si>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</si>
  <si>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</si>
  <si>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</si>
  <si>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</si>
  <si>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</si>
  <si>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</si>
  <si>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</si>
  <si>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</si>
  <si>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</si>
  <si>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</si>
  <si>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</si>
  <si>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</si>
  <si>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</si>
  <si>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</si>
  <si>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</si>
  <si>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</si>
  <si>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</si>
  <si>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</si>
  <si>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</si>
  <si>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</si>
  <si>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</si>
  <si>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</si>
  <si>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</si>
  <si>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</si>
  <si>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</si>
  <si>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</si>
  <si>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</si>
  <si>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</si>
  <si>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</si>
  <si>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</si>
  <si>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</si>
  <si>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</si>
  <si>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</si>
  <si>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</si>
  <si>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</si>
  <si>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</si>
  <si>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</si>
  <si>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</si>
  <si>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</si>
  <si>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</si>
  <si>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</si>
  <si>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</si>
  <si>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</si>
  <si>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</si>
  <si>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</si>
  <si>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</si>
  <si>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</si>
  <si>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</si>
  <si>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</si>
  <si>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</si>
  <si>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</si>
  <si>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</si>
  <si>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</si>
  <si>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</si>
  <si>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</si>
  <si>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</si>
  <si>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</si>
  <si>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</si>
  <si>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</si>
  <si>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</si>
  <si>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</si>
  <si>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</si>
  <si>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</si>
  <si>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</si>
  <si>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</si>
  <si>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</si>
  <si>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</si>
  <si>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</si>
  <si>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</si>
  <si>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</si>
  <si>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</si>
  <si>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</si>
  <si>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</si>
  <si>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</si>
  <si>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</si>
  <si>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</si>
  <si>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</si>
  <si>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</si>
  <si>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</si>
  <si>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</si>
  <si>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</si>
  <si>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</si>
  <si>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</si>
  <si>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</si>
  <si>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</si>
  <si>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</si>
  <si>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</si>
  <si>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</si>
  <si>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</si>
  <si>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</si>
  <si>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</si>
  <si>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</si>
  <si>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</si>
  <si>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</si>
  <si>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</si>
  <si>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</si>
  <si>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</si>
  <si>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</si>
  <si>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</si>
  <si>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</si>
  <si>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</si>
  <si>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</si>
  <si>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</si>
  <si>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</si>
  <si>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</si>
  <si>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</si>
  <si>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</si>
  <si>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</si>
  <si>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</si>
  <si>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</si>
  <si>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</si>
  <si>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</si>
  <si>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</si>
  <si>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</si>
  <si>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</si>
  <si>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</si>
  <si>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</si>
  <si>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</si>
  <si>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</si>
  <si>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</si>
  <si>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</si>
  <si>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</si>
  <si>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</si>
  <si>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</si>
  <si>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</si>
  <si>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</si>
  <si>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</si>
  <si>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</si>
  <si>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 xml:space="preserve">MSC KATIE 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</si>
  <si>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</si>
  <si>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</si>
  <si>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</si>
  <si>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</si>
  <si>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</si>
  <si>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</si>
  <si>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</si>
  <si>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</si>
  <si>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</si>
  <si>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</si>
  <si>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</si>
  <si>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</si>
  <si>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</si>
  <si>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</si>
  <si>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</si>
  <si>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</si>
  <si>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</si>
  <si>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</si>
  <si>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</si>
  <si>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</si>
  <si>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</si>
  <si>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</si>
  <si>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</si>
  <si>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</si>
  <si>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</si>
  <si>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</si>
  <si>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</si>
  <si>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</si>
  <si>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</si>
  <si>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</si>
  <si>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</si>
  <si>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</si>
  <si>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</si>
  <si>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</si>
  <si>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</si>
  <si>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</si>
  <si>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</si>
  <si>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</si>
  <si>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</si>
  <si>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</si>
  <si>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</si>
  <si>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</si>
  <si>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</si>
  <si>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MSC LEANNE</t>
  </si>
  <si>
    <t>FT330E</t>
  </si>
  <si>
    <t>QJ337N</t>
  </si>
  <si>
    <t>FT331E</t>
  </si>
  <si>
    <t>QJ338N</t>
  </si>
  <si>
    <t>FT332E</t>
  </si>
  <si>
    <t>QJ339N</t>
  </si>
  <si>
    <t xml:space="preserve">   </t>
  </si>
  <si>
    <t>AM1 DRAGON SERVICE - WESTBOUND</t>
  </si>
  <si>
    <t>FOS SUR MER</t>
  </si>
  <si>
    <t>(WED)</t>
  </si>
  <si>
    <t>15 DAYS</t>
  </si>
  <si>
    <t>19 DAYS</t>
  </si>
  <si>
    <t>22 DAYS</t>
  </si>
  <si>
    <t>23 DAYS</t>
  </si>
  <si>
    <t>FD841W</t>
  </si>
  <si>
    <t>FD842W</t>
  </si>
  <si>
    <t>FD907W</t>
  </si>
  <si>
    <t>ex MSC AMSTERDAM</t>
  </si>
  <si>
    <t>FD909W</t>
  </si>
  <si>
    <t>Profoma sailing - SUN</t>
  </si>
  <si>
    <t>PRO.S</t>
  </si>
  <si>
    <t>(SAT)</t>
  </si>
  <si>
    <t>13 DAYS</t>
  </si>
  <si>
    <t>16 DAYS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</si>
  <si>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</si>
  <si>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</si>
  <si>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</si>
  <si>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</si>
  <si>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</si>
  <si>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</si>
  <si>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</si>
  <si>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</si>
  <si>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</si>
  <si>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</si>
  <si>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</si>
  <si>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</si>
  <si>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</si>
  <si>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</si>
  <si>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</si>
  <si>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</si>
  <si>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</si>
  <si>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</si>
  <si>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</si>
  <si>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</si>
  <si>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</si>
  <si>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</si>
  <si>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</si>
  <si>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</si>
  <si>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</si>
  <si>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</si>
  <si>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</si>
  <si>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</si>
  <si>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</si>
  <si>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</si>
  <si>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</si>
  <si>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</si>
  <si>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</si>
  <si>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</si>
  <si>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</si>
  <si>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</si>
  <si>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</si>
  <si>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</si>
  <si>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</si>
  <si>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</si>
  <si>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</si>
  <si>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</si>
  <si>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</si>
  <si>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</si>
  <si>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</si>
  <si>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</si>
  <si>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</si>
  <si>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</si>
  <si>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</si>
  <si>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</si>
  <si>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</si>
  <si>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</si>
  <si>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</si>
  <si>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</si>
  <si>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MSC YUVIKA V</t>
  </si>
  <si>
    <t>MSC PERLE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</si>
  <si>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</si>
  <si>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</si>
  <si>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</si>
  <si>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</si>
  <si>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</si>
  <si>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</si>
  <si>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</si>
  <si>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MSC BARBARA</t>
  </si>
  <si>
    <t>FD313W</t>
  </si>
  <si>
    <t>MSC BARBARA / BREMEN / MSC AMSTERDAM  / MSC BEATRICE</t>
  </si>
  <si>
    <t>BREMEN</t>
  </si>
  <si>
    <t>FD314W</t>
  </si>
  <si>
    <t>MSC DOMNA X</t>
  </si>
  <si>
    <t>FD315W</t>
  </si>
  <si>
    <t>MSC PINA</t>
  </si>
  <si>
    <t>FD316W</t>
  </si>
  <si>
    <t>MSC NOA</t>
  </si>
  <si>
    <t>FD317W</t>
  </si>
  <si>
    <t>(MON)</t>
  </si>
  <si>
    <t>5 DAYS</t>
  </si>
  <si>
    <t>42 DAYS</t>
  </si>
  <si>
    <t>50 DAYS</t>
  </si>
  <si>
    <t>MSC SINDY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</si>
  <si>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</si>
  <si>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</si>
  <si>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</si>
  <si>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</si>
  <si>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</si>
  <si>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</si>
  <si>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</si>
  <si>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</si>
  <si>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</si>
  <si>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</si>
  <si>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</si>
  <si>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</si>
  <si>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MSC GAIA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</si>
  <si>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</si>
  <si>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</si>
  <si>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</si>
  <si>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</si>
  <si>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</si>
  <si>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</si>
  <si>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</si>
  <si>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</si>
  <si>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</si>
  <si>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</si>
  <si>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</si>
  <si>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</si>
  <si>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</si>
  <si>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</si>
  <si>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</si>
  <si>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</si>
  <si>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</si>
  <si>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</si>
  <si>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</si>
  <si>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</si>
  <si>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</si>
  <si>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</si>
  <si>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</si>
  <si>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</si>
  <si>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</si>
  <si>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</si>
  <si>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</si>
  <si>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</si>
  <si>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</si>
  <si>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</si>
  <si>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</si>
  <si>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</si>
  <si>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</si>
  <si>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</si>
  <si>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</si>
  <si>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</si>
  <si>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</si>
  <si>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</si>
  <si>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</si>
  <si>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</si>
  <si>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</si>
  <si>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</si>
  <si>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</si>
  <si>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FD408W</t>
  </si>
  <si>
    <t>FD409W</t>
  </si>
  <si>
    <t>FD410W</t>
  </si>
  <si>
    <t>FD411W</t>
  </si>
  <si>
    <t xml:space="preserve">MSC MARIA SAVERIA 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</si>
  <si>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</si>
  <si>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</si>
  <si>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</si>
  <si>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</si>
  <si>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</si>
  <si>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</si>
  <si>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</si>
  <si>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</si>
  <si>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</si>
  <si>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</si>
  <si>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</si>
  <si>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</si>
  <si>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</si>
  <si>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</si>
  <si>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</si>
  <si>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</si>
  <si>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</si>
  <si>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</si>
  <si>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</si>
  <si>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</si>
  <si>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</si>
  <si>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</si>
  <si>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</si>
  <si>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</si>
  <si>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</si>
  <si>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</si>
  <si>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</si>
  <si>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</si>
  <si>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MSC MARIA SAVERIA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</si>
  <si>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</si>
  <si>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</si>
  <si>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</si>
  <si>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</si>
  <si>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</si>
  <si>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</si>
  <si>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</si>
  <si>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</si>
  <si>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</si>
  <si>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</si>
  <si>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</si>
  <si>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</si>
  <si>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MSC LUCY</t>
  </si>
  <si>
    <t>MSC FLORENTINA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</si>
  <si>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</si>
  <si>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</si>
  <si>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</si>
  <si>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</si>
  <si>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</si>
  <si>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</si>
  <si>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</si>
  <si>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</si>
  <si>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</si>
  <si>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</si>
  <si>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</si>
  <si>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</si>
  <si>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</si>
  <si>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</si>
  <si>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</si>
  <si>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</si>
  <si>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</si>
  <si>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</si>
  <si>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</si>
  <si>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</si>
  <si>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</si>
  <si>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</si>
  <si>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</si>
  <si>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</si>
  <si>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</si>
  <si>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37 DAYS</t>
  </si>
  <si>
    <t>45 DAYS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</si>
  <si>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</si>
  <si>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</si>
  <si>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</si>
  <si>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</si>
  <si>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</si>
  <si>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</si>
  <si>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</si>
  <si>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</si>
  <si>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</si>
  <si>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</si>
  <si>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</si>
  <si>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</si>
  <si>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33 DAYS</t>
  </si>
  <si>
    <t>43 DAYS</t>
  </si>
  <si>
    <t>FD514W</t>
  </si>
  <si>
    <t>FD515W</t>
  </si>
  <si>
    <t>FD516W</t>
  </si>
  <si>
    <t>03/06 - vsl omit malta, will discharge at GIT</t>
  </si>
  <si>
    <t>FD517W</t>
  </si>
  <si>
    <t>FD518W</t>
  </si>
  <si>
    <t>PRO.S- SUN</t>
  </si>
  <si>
    <t>MSC JOSEFINA / MSC BEATRICE</t>
  </si>
  <si>
    <t>FD519W</t>
  </si>
  <si>
    <t>FD520W</t>
  </si>
  <si>
    <t>FD521W</t>
  </si>
  <si>
    <t>FD522W</t>
  </si>
  <si>
    <t>FD523W</t>
  </si>
  <si>
    <t>FD524W</t>
  </si>
  <si>
    <t>FD525W</t>
  </si>
  <si>
    <t>FD526W</t>
  </si>
  <si>
    <t>FD527W</t>
  </si>
  <si>
    <t>FD528W</t>
  </si>
  <si>
    <t>MSC FREYA / EX MSC SIMONA</t>
  </si>
  <si>
    <t>FD529W</t>
  </si>
  <si>
    <t>MSC MARIACRISTINA / EX MSC ISTANBUL</t>
  </si>
  <si>
    <t>FD530W</t>
  </si>
  <si>
    <t>AM2 JADE SERVICE - WESTBOUND</t>
  </si>
  <si>
    <t>PORT SAID EAST</t>
  </si>
  <si>
    <t>17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</si>
  <si>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</si>
  <si>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</si>
  <si>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</si>
  <si>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</si>
  <si>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</si>
  <si>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</si>
  <si>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</si>
  <si>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</si>
  <si>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</si>
  <si>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</si>
  <si>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</si>
  <si>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</si>
  <si>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</si>
  <si>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</si>
  <si>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</si>
  <si>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</si>
  <si>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</si>
  <si>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</si>
  <si>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</si>
  <si>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</si>
  <si>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</si>
  <si>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</si>
  <si>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</si>
  <si>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</si>
  <si>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</si>
  <si>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</si>
  <si>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</si>
  <si>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</si>
  <si>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</si>
  <si>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</si>
  <si>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</si>
  <si>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</si>
  <si>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</si>
  <si>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</si>
  <si>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</si>
  <si>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</si>
  <si>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</si>
  <si>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</si>
  <si>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</si>
  <si>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</si>
  <si>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</si>
  <si>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</si>
  <si>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</si>
  <si>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</si>
  <si>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</si>
  <si>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</si>
  <si>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</si>
  <si>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</si>
  <si>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</si>
  <si>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</si>
  <si>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</si>
  <si>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</si>
  <si>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</si>
  <si>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</si>
  <si>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</si>
  <si>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</si>
  <si>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</si>
  <si>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</si>
  <si>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</si>
  <si>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</si>
  <si>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</si>
  <si>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</si>
  <si>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</si>
  <si>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</si>
  <si>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</si>
  <si>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</si>
  <si>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</si>
  <si>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</si>
  <si>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</si>
  <si>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</si>
  <si>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</si>
  <si>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</si>
  <si>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</si>
  <si>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</si>
  <si>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</si>
  <si>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</si>
  <si>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</si>
  <si>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</si>
  <si>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</si>
  <si>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</si>
  <si>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</si>
  <si>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</si>
  <si>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</si>
  <si>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</si>
  <si>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</si>
  <si>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</si>
  <si>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</si>
  <si>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</si>
  <si>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</si>
  <si>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</si>
  <si>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</si>
  <si>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</si>
  <si>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</si>
  <si>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</si>
  <si>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</si>
  <si>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</si>
  <si>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</si>
  <si>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</si>
  <si>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</si>
  <si>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</si>
  <si>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</si>
  <si>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</si>
  <si>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</si>
  <si>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</si>
  <si>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</si>
  <si>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</si>
  <si>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</si>
  <si>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</si>
  <si>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</si>
  <si>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</si>
  <si>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</si>
  <si>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</si>
  <si>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</si>
  <si>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</si>
  <si>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</si>
  <si>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</si>
  <si>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</si>
  <si>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</si>
  <si>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</si>
  <si>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</si>
  <si>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</si>
  <si>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</si>
  <si>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</si>
  <si>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</si>
  <si>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</si>
  <si>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</si>
  <si>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</si>
  <si>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</si>
  <si>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</si>
  <si>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</si>
  <si>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</si>
  <si>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</si>
  <si>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</si>
  <si>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</si>
  <si>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</si>
  <si>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</si>
  <si>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</si>
  <si>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</si>
  <si>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</si>
  <si>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</si>
  <si>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</si>
  <si>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</si>
  <si>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</si>
  <si>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</si>
  <si>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</si>
  <si>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</si>
  <si>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</si>
  <si>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</si>
  <si>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</si>
  <si>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</si>
  <si>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</si>
  <si>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</si>
  <si>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</si>
  <si>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</si>
  <si>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</si>
  <si>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</si>
  <si>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</si>
  <si>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</si>
  <si>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</si>
  <si>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</si>
  <si>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</si>
  <si>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</si>
  <si>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</si>
  <si>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</si>
  <si>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</si>
  <si>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</si>
  <si>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</si>
  <si>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</si>
  <si>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</si>
  <si>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</si>
  <si>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</si>
  <si>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</si>
  <si>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</si>
  <si>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</si>
  <si>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</si>
  <si>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</si>
  <si>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</si>
  <si>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</si>
  <si>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</si>
  <si>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</si>
  <si>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</si>
  <si>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</si>
  <si>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</si>
  <si>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</si>
  <si>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</si>
  <si>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</si>
  <si>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</si>
  <si>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</si>
  <si>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</si>
  <si>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</si>
  <si>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</si>
  <si>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</si>
  <si>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</si>
  <si>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</si>
  <si>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</si>
  <si>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</si>
  <si>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</si>
  <si>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</si>
  <si>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</si>
  <si>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</si>
  <si>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</si>
  <si>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</si>
  <si>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</si>
  <si>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</si>
  <si>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</si>
  <si>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</si>
  <si>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</si>
  <si>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</si>
  <si>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</si>
  <si>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</si>
  <si>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</si>
  <si>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</si>
  <si>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</si>
  <si>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</si>
  <si>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</si>
  <si>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</si>
  <si>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</si>
  <si>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</si>
  <si>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</si>
  <si>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</si>
  <si>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</si>
  <si>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</si>
  <si>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</si>
  <si>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</si>
  <si>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</si>
  <si>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</si>
  <si>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</si>
  <si>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</si>
  <si>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</si>
  <si>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</si>
  <si>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</si>
  <si>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</si>
  <si>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</si>
  <si>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</si>
  <si>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</si>
  <si>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</si>
  <si>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</si>
  <si>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</si>
  <si>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</si>
  <si>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</si>
  <si>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</si>
  <si>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</si>
  <si>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</si>
  <si>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</si>
  <si>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</si>
  <si>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</si>
  <si>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</si>
  <si>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</si>
  <si>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</si>
  <si>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</si>
  <si>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</si>
  <si>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</si>
  <si>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</si>
  <si>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</si>
  <si>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</si>
  <si>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</si>
  <si>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</si>
  <si>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</si>
  <si>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</si>
  <si>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</si>
  <si>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</si>
  <si>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</si>
  <si>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</si>
  <si>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</si>
  <si>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</si>
  <si>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</si>
  <si>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</si>
  <si>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</si>
  <si>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</si>
  <si>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</si>
  <si>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40 DAY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</si>
  <si>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</si>
  <si>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</si>
  <si>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</si>
  <si>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</si>
  <si>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</si>
  <si>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</si>
  <si>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</si>
  <si>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</si>
  <si>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</si>
  <si>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</si>
  <si>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</si>
  <si>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</si>
  <si>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</si>
  <si>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</si>
  <si>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</si>
  <si>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</si>
  <si>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</si>
  <si>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</si>
  <si>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</si>
  <si>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</si>
  <si>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</si>
  <si>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</si>
  <si>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</si>
  <si>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GJ525W</t>
  </si>
  <si>
    <t>GJ526W</t>
  </si>
  <si>
    <t>MSC METTE / EX MSC APOLLINE</t>
  </si>
  <si>
    <t>GJ527W</t>
  </si>
  <si>
    <t>GJ528W</t>
  </si>
  <si>
    <t>GJ529W</t>
  </si>
  <si>
    <t>AM2 LYNX  SERVICE - WESTBOUND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</si>
  <si>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</si>
  <si>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</si>
  <si>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</si>
  <si>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</si>
  <si>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</si>
  <si>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</si>
  <si>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</si>
  <si>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</si>
  <si>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</si>
  <si>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</si>
  <si>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</si>
  <si>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</si>
  <si>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</si>
  <si>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</si>
  <si>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</si>
  <si>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</si>
  <si>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</si>
  <si>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</si>
  <si>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</si>
  <si>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</si>
  <si>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ONE FORWARD</t>
  </si>
  <si>
    <t>TBN 10</t>
  </si>
  <si>
    <t>HMM DIAMOND</t>
  </si>
  <si>
    <t>0004W</t>
  </si>
  <si>
    <t>ONE FUTURE</t>
  </si>
  <si>
    <t>AM3 PHOENIX SERVICE</t>
  </si>
  <si>
    <t>RIJEKA</t>
  </si>
  <si>
    <t>20 DAYS</t>
  </si>
  <si>
    <t>MAERSK HUACHO</t>
  </si>
  <si>
    <t>MAERSK HIDALGO</t>
  </si>
  <si>
    <t>MAERSK HONG KONG</t>
  </si>
  <si>
    <t>MAERSK HANOI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</si>
  <si>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</si>
  <si>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</si>
  <si>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</si>
  <si>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</si>
  <si>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</si>
  <si>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</si>
  <si>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</si>
  <si>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</si>
  <si>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</si>
  <si>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</si>
  <si>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</si>
  <si>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</si>
  <si>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</si>
  <si>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</si>
  <si>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</si>
  <si>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</si>
  <si>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</si>
  <si>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</si>
  <si>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</si>
  <si>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</si>
  <si>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</si>
  <si>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</si>
  <si>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</si>
  <si>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</si>
  <si>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</si>
  <si>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</si>
  <si>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</si>
  <si>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</si>
  <si>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</si>
  <si>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</si>
  <si>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</si>
  <si>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</si>
  <si>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</si>
  <si>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</si>
  <si>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</si>
  <si>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</si>
  <si>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</si>
  <si>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</si>
  <si>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</si>
  <si>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</si>
  <si>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</si>
  <si>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</si>
  <si>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</si>
  <si>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</si>
  <si>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</si>
  <si>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</si>
  <si>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141W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</si>
  <si>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</si>
  <si>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</si>
  <si>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</si>
  <si>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</si>
  <si>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</si>
  <si>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</si>
  <si>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</si>
  <si>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</si>
  <si>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</si>
  <si>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</si>
  <si>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</si>
  <si>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</si>
  <si>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</si>
  <si>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</si>
  <si>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</si>
  <si>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</si>
  <si>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</si>
  <si>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</si>
  <si>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</si>
  <si>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</si>
  <si>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</si>
  <si>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</si>
  <si>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</si>
  <si>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</si>
  <si>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</si>
  <si>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</si>
  <si>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</si>
  <si>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</si>
  <si>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</si>
  <si>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</si>
  <si>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</si>
  <si>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</si>
  <si>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</si>
  <si>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</si>
  <si>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</si>
  <si>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</si>
  <si>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</si>
  <si>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</si>
  <si>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</si>
  <si>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</si>
  <si>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</si>
  <si>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</si>
  <si>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</si>
  <si>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</si>
  <si>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</si>
  <si>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</si>
  <si>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</si>
  <si>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</si>
  <si>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</si>
  <si>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</si>
  <si>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</si>
  <si>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</si>
  <si>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</si>
  <si>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</si>
  <si>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</si>
  <si>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</si>
  <si>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</si>
  <si>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</si>
  <si>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</si>
  <si>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</si>
  <si>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</si>
  <si>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</si>
  <si>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</si>
  <si>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</si>
  <si>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</si>
  <si>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</si>
  <si>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</si>
  <si>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</si>
  <si>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</si>
  <si>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</si>
  <si>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</si>
  <si>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</si>
  <si>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</si>
  <si>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</si>
  <si>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</si>
  <si>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</si>
  <si>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</si>
  <si>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</si>
  <si>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</si>
  <si>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</si>
  <si>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</si>
  <si>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</si>
  <si>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</si>
  <si>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</si>
  <si>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</si>
  <si>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</si>
  <si>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</si>
  <si>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</si>
  <si>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</si>
  <si>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</si>
  <si>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</si>
  <si>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</si>
  <si>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</si>
  <si>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</si>
  <si>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</si>
  <si>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</si>
  <si>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</si>
  <si>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</si>
  <si>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</si>
  <si>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</si>
  <si>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</si>
  <si>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</si>
  <si>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39 DAYS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</si>
  <si>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</si>
  <si>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</si>
  <si>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</si>
  <si>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</si>
  <si>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</si>
  <si>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</si>
  <si>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</si>
  <si>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</si>
  <si>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</si>
  <si>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</si>
  <si>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</si>
  <si>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44 DAYS</t>
  </si>
  <si>
    <t>GX519W</t>
  </si>
  <si>
    <t>GX520W</t>
  </si>
  <si>
    <t>GX521W</t>
  </si>
  <si>
    <t>GX522W</t>
  </si>
  <si>
    <t>GX523W</t>
  </si>
  <si>
    <t>GX524W</t>
  </si>
  <si>
    <t>BOOKING :</t>
  </si>
  <si>
    <t>HAZEL TOH</t>
  </si>
  <si>
    <t>DARIUS  ONG</t>
  </si>
  <si>
    <t>CHING WEI NG</t>
  </si>
  <si>
    <t>EUNICE CHAN</t>
  </si>
  <si>
    <t>USWC SENTOSA SERVICE - WESTBOUND</t>
  </si>
  <si>
    <t>LOS ANGELES</t>
  </si>
  <si>
    <t xml:space="preserve">OAKLAND </t>
  </si>
  <si>
    <t>Advisory</t>
  </si>
  <si>
    <t>SENTOSA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</si>
  <si>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</si>
  <si>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</si>
  <si>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</si>
  <si>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</si>
  <si>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</si>
  <si>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</si>
  <si>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</si>
  <si>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</si>
  <si>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</si>
  <si>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</si>
  <si>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</si>
  <si>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</si>
  <si>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</si>
  <si>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</si>
  <si>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</si>
  <si>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</si>
  <si>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</si>
  <si>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</si>
  <si>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</si>
  <si>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</si>
  <si>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</si>
  <si>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</si>
  <si>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</si>
  <si>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</si>
  <si>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</si>
  <si>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</si>
  <si>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</si>
  <si>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</si>
  <si>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</si>
  <si>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</si>
  <si>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</si>
  <si>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</si>
  <si>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</si>
  <si>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</si>
  <si>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</si>
  <si>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</si>
  <si>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</si>
  <si>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</si>
  <si>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</si>
  <si>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</si>
  <si>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</si>
  <si>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</si>
  <si>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</si>
  <si>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</si>
  <si>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</si>
  <si>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</si>
  <si>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</si>
  <si>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</si>
  <si>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</si>
  <si>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</si>
  <si>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</si>
  <si>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</si>
  <si>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</si>
  <si>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</si>
  <si>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</si>
  <si>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</si>
  <si>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</si>
  <si>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</si>
  <si>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</si>
  <si>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</si>
  <si>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</si>
  <si>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</si>
  <si>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</si>
  <si>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</si>
  <si>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</si>
  <si>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CAMILLE  / MSC IVANA</t>
  </si>
  <si>
    <t>FV519N</t>
  </si>
  <si>
    <t>NEW PROFOMA</t>
  </si>
  <si>
    <t>MSC BASEL V</t>
  </si>
  <si>
    <t>HI520R</t>
  </si>
  <si>
    <t>ETA   BUSAN      28-MAY</t>
  </si>
  <si>
    <t xml:space="preserve"> MSC CAMILLE  FV520N</t>
  </si>
  <si>
    <t>ETA  BUSAN   4-JUN</t>
  </si>
  <si>
    <t>MSC MILAN</t>
  </si>
  <si>
    <t>FV521N</t>
  </si>
  <si>
    <t>FV522N</t>
  </si>
  <si>
    <t>FV523N</t>
  </si>
  <si>
    <t>FV524N</t>
  </si>
  <si>
    <t>MSC MONICA CRISTINA / MSC TAYLOR</t>
  </si>
  <si>
    <t>FV525N</t>
  </si>
  <si>
    <t xml:space="preserve">MSC MONICA CRISTINA / MSC TAYLOR </t>
  </si>
  <si>
    <t>FV526N</t>
  </si>
  <si>
    <t>FV527N</t>
  </si>
  <si>
    <t>FV528N</t>
  </si>
  <si>
    <t>FV529N</t>
  </si>
  <si>
    <t>FV530N</t>
  </si>
  <si>
    <t>FV531N</t>
  </si>
  <si>
    <t>FV532N</t>
  </si>
  <si>
    <t>FV533N</t>
  </si>
  <si>
    <t>FV534N</t>
  </si>
  <si>
    <t>NO BUSAN ON PHOENIX/JADE VSL</t>
  </si>
  <si>
    <t>CHINOOK SERVICE - USWC</t>
  </si>
  <si>
    <t>VIA BUSAN</t>
  </si>
  <si>
    <t>CONNECTING VESSEL- CHINOOK</t>
  </si>
  <si>
    <t>ETA BUSAN</t>
  </si>
  <si>
    <t>PETIWI</t>
  </si>
  <si>
    <t>PRO THU</t>
  </si>
  <si>
    <t>PNC</t>
  </si>
  <si>
    <t>PNIT</t>
  </si>
  <si>
    <t>35 DAYS ++</t>
  </si>
  <si>
    <t>HW405R</t>
  </si>
  <si>
    <t>UK407A</t>
  </si>
  <si>
    <t>SEASPAN OSPREY</t>
  </si>
  <si>
    <t>2346E</t>
  </si>
  <si>
    <t>ex MSC TINA FT402E</t>
  </si>
  <si>
    <t>MSC MAGNUM VII</t>
  </si>
  <si>
    <t>HW406R</t>
  </si>
  <si>
    <t>UK408A</t>
  </si>
  <si>
    <t>XX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</si>
  <si>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</si>
  <si>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</si>
  <si>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</si>
  <si>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</si>
  <si>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</si>
  <si>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</si>
  <si>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</si>
  <si>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</si>
  <si>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</si>
  <si>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</si>
  <si>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</si>
  <si>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</si>
  <si>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</si>
  <si>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</si>
  <si>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</si>
  <si>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</si>
  <si>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</si>
  <si>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HW512R</t>
  </si>
  <si>
    <t xml:space="preserve">BLANK SAILING </t>
  </si>
  <si>
    <t>UK514A</t>
  </si>
  <si>
    <t>MSC GINA</t>
  </si>
  <si>
    <t>HW513R</t>
  </si>
  <si>
    <t>UK515A</t>
  </si>
  <si>
    <t>PRO WED</t>
  </si>
  <si>
    <t>MSC REGINA / MSC PRECISION V</t>
  </si>
  <si>
    <t>HW516B</t>
  </si>
  <si>
    <t>UK518A</t>
  </si>
  <si>
    <t>MSC REGINA</t>
  </si>
  <si>
    <t>HW517B</t>
  </si>
  <si>
    <t>UK519A</t>
  </si>
  <si>
    <t>HW518R</t>
  </si>
  <si>
    <t>UK520A</t>
  </si>
  <si>
    <t>HW519R</t>
  </si>
  <si>
    <t>UK521A</t>
  </si>
  <si>
    <t>HW520R</t>
  </si>
  <si>
    <t>CONTI MAKALU</t>
  </si>
  <si>
    <t>UK522A</t>
  </si>
  <si>
    <t>HW521R</t>
  </si>
  <si>
    <t>MSC EMMA</t>
  </si>
  <si>
    <t>UK523A</t>
  </si>
  <si>
    <t>HW522R</t>
  </si>
  <si>
    <t>QK524A</t>
  </si>
  <si>
    <t>new profoma</t>
  </si>
  <si>
    <t>HW523R</t>
  </si>
  <si>
    <t>MSC LAURENCE</t>
  </si>
  <si>
    <t>QK525A</t>
  </si>
  <si>
    <t>OMIT SIN</t>
  </si>
  <si>
    <t>HW524R</t>
  </si>
  <si>
    <t>MSV GAIA</t>
  </si>
  <si>
    <t>QK526A</t>
  </si>
  <si>
    <t>HW525R</t>
  </si>
  <si>
    <t>QK527A</t>
  </si>
  <si>
    <t>HW526R</t>
  </si>
  <si>
    <t>QK528A</t>
  </si>
  <si>
    <t>HW527R</t>
  </si>
  <si>
    <t>QK529A</t>
  </si>
  <si>
    <t>HW528R</t>
  </si>
  <si>
    <t>QK530A</t>
  </si>
  <si>
    <t>HW529R</t>
  </si>
  <si>
    <t>MSC CHARLESTON</t>
  </si>
  <si>
    <t>QK531A</t>
  </si>
  <si>
    <t>HW530R</t>
  </si>
  <si>
    <t>MSC FAIRFIELD</t>
  </si>
  <si>
    <t>QK532A</t>
  </si>
  <si>
    <t xml:space="preserve">MSC SHUALA </t>
  </si>
  <si>
    <t>HI531R</t>
  </si>
  <si>
    <t>HW531R</t>
  </si>
  <si>
    <t>MSC RENEE XIII</t>
  </si>
  <si>
    <t>QK533A</t>
  </si>
  <si>
    <t>HW532R</t>
  </si>
  <si>
    <t>QK534A</t>
  </si>
  <si>
    <t>NO BUSAN ON PHOENIX</t>
  </si>
  <si>
    <t>USWC5 MAPLE SERVICE</t>
  </si>
  <si>
    <t>CONNECTING VESSEL-MAPLE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</si>
  <si>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</si>
  <si>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46 DAYS ++</t>
  </si>
  <si>
    <t>MSC MAGNITUDE VII</t>
  </si>
  <si>
    <t>HW404R</t>
  </si>
  <si>
    <t>UM406N</t>
  </si>
  <si>
    <t>SEASPAN HARRIER</t>
  </si>
  <si>
    <t>2345E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</si>
  <si>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</si>
  <si>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</si>
  <si>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</si>
  <si>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</si>
  <si>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</si>
  <si>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</si>
  <si>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</si>
  <si>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</si>
  <si>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</si>
  <si>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</si>
  <si>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</si>
  <si>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</si>
  <si>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</si>
  <si>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</si>
  <si>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</si>
  <si>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</si>
  <si>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</si>
  <si>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</si>
  <si>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UM504N</t>
  </si>
  <si>
    <t>GSL EFFIE</t>
  </si>
  <si>
    <t>505N</t>
  </si>
  <si>
    <t>USWC3  ORIENT SERVICE - USA WESTCOAST</t>
  </si>
  <si>
    <t>CONNECTING VESSEL- ORIENT SVC</t>
  </si>
  <si>
    <t>HW510R</t>
  </si>
  <si>
    <t>CAPE SOUNIO</t>
  </si>
  <si>
    <t>GO513N</t>
  </si>
  <si>
    <t>MSC CAMEROON</t>
  </si>
  <si>
    <t>GO516N</t>
  </si>
  <si>
    <t>HW514R</t>
  </si>
  <si>
    <t>GO517N</t>
  </si>
  <si>
    <t>HW515R</t>
  </si>
  <si>
    <t>GO518N</t>
  </si>
  <si>
    <t>HW516R</t>
  </si>
  <si>
    <t>GO519N</t>
  </si>
  <si>
    <t>HW517R</t>
  </si>
  <si>
    <t>GO520N</t>
  </si>
  <si>
    <t>GO521N</t>
  </si>
  <si>
    <t>GO522N</t>
  </si>
  <si>
    <t>GO523N</t>
  </si>
  <si>
    <t>GO524N</t>
  </si>
  <si>
    <t>GO525N</t>
  </si>
  <si>
    <t>GO526N</t>
  </si>
  <si>
    <t>LONE STAR SERVICES - USEC</t>
  </si>
  <si>
    <t>L.S. CONNECTING VESSEL</t>
  </si>
  <si>
    <t>BUSAN (HJNC)</t>
  </si>
  <si>
    <t xml:space="preserve">MOBILE </t>
  </si>
  <si>
    <t>PRO FRI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</si>
  <si>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</si>
  <si>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</si>
  <si>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</si>
  <si>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</si>
  <si>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</si>
  <si>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</si>
  <si>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</si>
  <si>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</si>
  <si>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</si>
  <si>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</si>
  <si>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</si>
  <si>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</si>
  <si>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</si>
  <si>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</si>
  <si>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</si>
  <si>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</si>
  <si>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</si>
  <si>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</si>
  <si>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GN505E</t>
  </si>
  <si>
    <t>HW507R</t>
  </si>
  <si>
    <t>GN510E</t>
  </si>
  <si>
    <t>GN517E</t>
  </si>
  <si>
    <t>GN518E</t>
  </si>
  <si>
    <t>MSC MAPUTO</t>
  </si>
  <si>
    <t>GN519E</t>
  </si>
  <si>
    <t>ZIM WILMINGTON</t>
  </si>
  <si>
    <t>21E</t>
  </si>
  <si>
    <t>MSC ELAINE</t>
  </si>
  <si>
    <t>GN521E</t>
  </si>
  <si>
    <t>ZIM HONG KONG</t>
  </si>
  <si>
    <t>31E</t>
  </si>
  <si>
    <t>MSC UNITED VIII</t>
  </si>
  <si>
    <t>GN523E</t>
  </si>
  <si>
    <t>MANZANILLO BRIDGE</t>
  </si>
  <si>
    <t>GN524E</t>
  </si>
  <si>
    <t>PUSAN C</t>
  </si>
  <si>
    <t>GN525E</t>
  </si>
  <si>
    <t>ZIM NEWARK</t>
  </si>
  <si>
    <t>32E</t>
  </si>
  <si>
    <t>MSC JASPER VIII</t>
  </si>
  <si>
    <t>GN527E</t>
  </si>
  <si>
    <t>MSC GREENWICH</t>
  </si>
  <si>
    <t>GN528E</t>
  </si>
  <si>
    <t>MSC CALAIS</t>
  </si>
  <si>
    <t>GN529E</t>
  </si>
  <si>
    <t>MSC SYDNEY VI</t>
  </si>
  <si>
    <t>GN530E</t>
  </si>
  <si>
    <t>GN531E</t>
  </si>
  <si>
    <t>GN532E</t>
  </si>
  <si>
    <t>22E</t>
  </si>
  <si>
    <t>GN534E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</si>
  <si>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</si>
  <si>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</si>
  <si>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</si>
  <si>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</si>
  <si>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</si>
  <si>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</si>
  <si>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</si>
  <si>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</si>
  <si>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</si>
  <si>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</si>
  <si>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</si>
  <si>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</si>
  <si>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</si>
  <si>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</si>
  <si>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</si>
  <si>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</si>
  <si>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</si>
  <si>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</si>
  <si>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</si>
  <si>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</si>
  <si>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</si>
  <si>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</si>
  <si>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</si>
  <si>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</si>
  <si>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</si>
  <si>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</si>
  <si>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</si>
  <si>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</si>
  <si>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</si>
  <si>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</si>
  <si>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</si>
  <si>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</si>
  <si>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</si>
  <si>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</si>
  <si>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</si>
  <si>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</si>
  <si>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</si>
  <si>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</si>
  <si>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</si>
  <si>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</si>
  <si>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</si>
  <si>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</si>
  <si>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</si>
  <si>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</si>
  <si>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</si>
  <si>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</si>
  <si>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</si>
  <si>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</si>
  <si>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</si>
  <si>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</si>
  <si>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</si>
  <si>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</si>
  <si>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</si>
  <si>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</si>
  <si>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</si>
  <si>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</si>
  <si>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</si>
  <si>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</si>
  <si>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</si>
  <si>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PROFORMA SAIL FRI</t>
  </si>
  <si>
    <t>MSC BOSPHORUS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</si>
  <si>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</si>
  <si>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</si>
  <si>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</si>
  <si>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</si>
  <si>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</si>
  <si>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</si>
  <si>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</si>
  <si>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</si>
  <si>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</si>
  <si>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</si>
  <si>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</si>
  <si>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</si>
  <si>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</si>
  <si>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</si>
  <si>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</si>
  <si>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</si>
  <si>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</si>
  <si>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</si>
  <si>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</si>
  <si>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</si>
  <si>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</si>
  <si>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MSC APOLLO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</si>
  <si>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</si>
  <si>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</si>
  <si>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</si>
  <si>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</si>
  <si>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</si>
  <si>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</si>
  <si>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</si>
  <si>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</si>
  <si>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</si>
  <si>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</si>
  <si>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</si>
  <si>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</si>
  <si>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</si>
  <si>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</si>
  <si>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</si>
  <si>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</si>
  <si>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</si>
  <si>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</si>
  <si>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</si>
  <si>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</si>
  <si>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</si>
  <si>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</si>
  <si>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</si>
  <si>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</si>
  <si>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</si>
  <si>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</si>
  <si>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</si>
  <si>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</si>
  <si>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</si>
  <si>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</si>
  <si>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</si>
  <si>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</si>
  <si>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</si>
  <si>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</si>
  <si>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</si>
  <si>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</si>
  <si>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</si>
  <si>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</si>
  <si>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</si>
  <si>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</si>
  <si>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</si>
  <si>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</si>
  <si>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</si>
  <si>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</si>
  <si>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</si>
  <si>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</si>
  <si>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</si>
  <si>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</si>
  <si>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</si>
  <si>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</si>
  <si>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</si>
  <si>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</si>
  <si>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</si>
  <si>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</si>
  <si>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</si>
  <si>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</si>
  <si>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</si>
  <si>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</si>
  <si>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</si>
  <si>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</si>
  <si>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</si>
  <si>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</si>
  <si>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</si>
  <si>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</si>
  <si>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</si>
  <si>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</si>
  <si>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</si>
  <si>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</si>
  <si>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</si>
  <si>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</si>
  <si>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</si>
  <si>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</si>
  <si>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</si>
  <si>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</si>
  <si>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</si>
  <si>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</si>
  <si>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</si>
  <si>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</si>
  <si>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</si>
  <si>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</si>
  <si>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</si>
  <si>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</si>
  <si>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</si>
  <si>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</si>
  <si>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</si>
  <si>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</si>
  <si>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</si>
  <si>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</si>
  <si>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</si>
  <si>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</si>
  <si>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</si>
  <si>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</si>
  <si>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</si>
  <si>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</si>
  <si>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</si>
  <si>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</si>
  <si>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</si>
  <si>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</si>
  <si>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</si>
  <si>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</si>
  <si>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</si>
  <si>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</si>
  <si>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</si>
  <si>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</si>
  <si>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</si>
  <si>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</si>
  <si>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</si>
  <si>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</si>
  <si>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</si>
  <si>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</si>
  <si>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</si>
  <si>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</si>
  <si>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</si>
  <si>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</si>
  <si>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</si>
  <si>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</si>
  <si>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</si>
  <si>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</si>
  <si>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</si>
  <si>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</si>
  <si>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</si>
  <si>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</si>
  <si>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</si>
  <si>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</si>
  <si>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</si>
  <si>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</si>
  <si>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</si>
  <si>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</si>
  <si>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</si>
  <si>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</si>
  <si>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</si>
  <si>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</si>
  <si>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36 DAYS ++</t>
  </si>
  <si>
    <t>39 DAYS ++</t>
  </si>
  <si>
    <t>43 DAYS ++</t>
  </si>
  <si>
    <t>UV510A</t>
  </si>
  <si>
    <t>SEE CHINOOK SVC</t>
  </si>
  <si>
    <t>HW508R</t>
  </si>
  <si>
    <t>UV511A</t>
  </si>
  <si>
    <t>HW509R</t>
  </si>
  <si>
    <t>UV512A</t>
  </si>
  <si>
    <t>UV513A</t>
  </si>
  <si>
    <t>HW511R</t>
  </si>
  <si>
    <t>UV514A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</si>
  <si>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</si>
  <si>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</si>
  <si>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</si>
  <si>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</si>
  <si>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</si>
  <si>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</si>
  <si>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</si>
  <si>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</si>
  <si>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PERTIWI</t>
  </si>
  <si>
    <t>46 DAYS</t>
  </si>
  <si>
    <t>49 DAYS</t>
  </si>
  <si>
    <t>QP407E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</si>
  <si>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</si>
  <si>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</si>
  <si>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</si>
  <si>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</si>
  <si>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</si>
  <si>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</si>
  <si>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</si>
  <si>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</si>
  <si>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</si>
  <si>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</si>
  <si>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</si>
  <si>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</si>
  <si>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</si>
  <si>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</si>
  <si>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</si>
  <si>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MSC KUMSAL</t>
  </si>
  <si>
    <t>GP515E</t>
  </si>
  <si>
    <t>GP517E</t>
  </si>
  <si>
    <t>NINGBO</t>
  </si>
  <si>
    <t>87E</t>
  </si>
  <si>
    <t>GP519E</t>
  </si>
  <si>
    <t>GP521E</t>
  </si>
  <si>
    <t>GP523E</t>
  </si>
  <si>
    <t>18E</t>
  </si>
  <si>
    <t>GP525E</t>
  </si>
  <si>
    <t>GP527E</t>
  </si>
  <si>
    <t>GP529E</t>
  </si>
  <si>
    <t>`</t>
  </si>
  <si>
    <t>USWC SANTANA</t>
  </si>
  <si>
    <t>CONNECTING VESSEL-SANTANA</t>
  </si>
  <si>
    <t>BUSAN (PNIT)</t>
  </si>
  <si>
    <t>PROFORMA SAILING DATE, PLS SEE CHINOOK SERVICES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</si>
  <si>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</si>
  <si>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</si>
  <si>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</si>
  <si>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</si>
  <si>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</si>
  <si>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</si>
  <si>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</si>
  <si>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</si>
  <si>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</si>
  <si>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</si>
  <si>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</si>
  <si>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</si>
  <si>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</si>
  <si>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</si>
  <si>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</si>
  <si>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</si>
  <si>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</si>
  <si>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</si>
  <si>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</si>
  <si>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SUN</t>
  </si>
  <si>
    <t>UX515A</t>
  </si>
  <si>
    <t>MSC DAKAR X</t>
  </si>
  <si>
    <t>UX518A</t>
  </si>
  <si>
    <t>MSC NAMIBIA</t>
  </si>
  <si>
    <t>UX519A</t>
  </si>
  <si>
    <t>MSC URSULA VI</t>
  </si>
  <si>
    <t>UX520A</t>
  </si>
  <si>
    <t>MSC LILY</t>
  </si>
  <si>
    <t>UX521A</t>
  </si>
  <si>
    <t>UX522A</t>
  </si>
  <si>
    <t>MSC KALAMATA VII</t>
  </si>
  <si>
    <t>UX523A</t>
  </si>
  <si>
    <t>MSC YUKTA X</t>
  </si>
  <si>
    <t>UX524A</t>
  </si>
  <si>
    <t>UX525A</t>
  </si>
  <si>
    <t>UX526A</t>
  </si>
  <si>
    <t>MSC ILLINOIS VII</t>
  </si>
  <si>
    <t>UX527A</t>
  </si>
  <si>
    <t>MSC YOKOHAMA</t>
  </si>
  <si>
    <t>UX528A</t>
  </si>
  <si>
    <t>MSC SOFIA FIA</t>
  </si>
  <si>
    <t>UX529A</t>
  </si>
  <si>
    <t>MSC IVORY COAST</t>
  </si>
  <si>
    <t>UX530A</t>
  </si>
  <si>
    <t>UX531A</t>
  </si>
  <si>
    <t>UX532A</t>
  </si>
  <si>
    <t>UX533A</t>
  </si>
  <si>
    <t>UX534A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</si>
  <si>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</si>
  <si>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</si>
  <si>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</si>
  <si>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</si>
  <si>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</si>
  <si>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</si>
  <si>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</si>
  <si>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</si>
  <si>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</si>
  <si>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</si>
  <si>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6E</t>
  </si>
  <si>
    <t>10E</t>
  </si>
  <si>
    <t>NEW YORK</t>
  </si>
  <si>
    <t>ZIM MOUNT RAINIER</t>
  </si>
  <si>
    <t>8E</t>
  </si>
  <si>
    <t>HW518B</t>
  </si>
  <si>
    <t>ZIM MOUNT BLANC</t>
  </si>
  <si>
    <t>ZIM MOUNT DENALI</t>
  </si>
  <si>
    <t>ZIM CANADA</t>
  </si>
  <si>
    <t>15E</t>
  </si>
  <si>
    <t>ZIM BANGKOK</t>
  </si>
  <si>
    <t>11E</t>
  </si>
  <si>
    <t>ZIM MOUNT FUJI</t>
  </si>
  <si>
    <t>7E</t>
  </si>
  <si>
    <t>ZIM MOUNT EVEREST</t>
  </si>
  <si>
    <t>ZIM MOUNT VINSON</t>
  </si>
  <si>
    <t>ZIM MOUNT OLYMPUS</t>
  </si>
  <si>
    <t>ZIM MOUNT ELBRUS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</si>
  <si>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</si>
  <si>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</si>
  <si>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</si>
  <si>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</si>
  <si>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</si>
  <si>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</si>
  <si>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</si>
  <si>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</si>
  <si>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</si>
  <si>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</si>
  <si>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</si>
  <si>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</si>
  <si>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</si>
  <si>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</si>
  <si>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</si>
  <si>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</si>
  <si>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</si>
  <si>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</si>
  <si>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</si>
  <si>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</si>
  <si>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</si>
  <si>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</si>
  <si>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</si>
  <si>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</si>
  <si>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</si>
  <si>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</si>
  <si>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</si>
  <si>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</si>
  <si>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</si>
  <si>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</si>
  <si>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</si>
  <si>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</si>
  <si>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</si>
  <si>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</si>
  <si>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</si>
  <si>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</si>
  <si>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</si>
  <si>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</si>
  <si>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</si>
  <si>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</si>
  <si>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</si>
  <si>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</si>
  <si>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</si>
  <si>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</si>
  <si>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</si>
  <si>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</si>
  <si>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</si>
  <si>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</si>
  <si>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</si>
  <si>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</si>
  <si>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</si>
  <si>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</si>
  <si>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</si>
  <si>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</si>
  <si>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</si>
  <si>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</si>
  <si>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</si>
  <si>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</si>
  <si>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</si>
  <si>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</si>
  <si>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</si>
  <si>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</si>
  <si>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</si>
  <si>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</si>
  <si>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</si>
  <si>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</si>
  <si>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</si>
  <si>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</si>
  <si>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</si>
  <si>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</si>
  <si>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</si>
  <si>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</si>
  <si>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</si>
  <si>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</si>
  <si>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</si>
  <si>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</si>
  <si>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</si>
  <si>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</si>
  <si>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</si>
  <si>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</si>
  <si>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</si>
  <si>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</si>
  <si>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</si>
  <si>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</si>
  <si>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</si>
  <si>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</si>
  <si>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</si>
  <si>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</si>
  <si>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</si>
  <si>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</si>
  <si>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</si>
  <si>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</si>
  <si>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</si>
  <si>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</si>
  <si>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</si>
  <si>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</si>
  <si>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</si>
  <si>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</si>
  <si>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</si>
  <si>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</si>
  <si>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</si>
  <si>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</si>
  <si>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</si>
  <si>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</si>
  <si>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</si>
  <si>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</si>
  <si>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</si>
  <si>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</si>
  <si>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</si>
  <si>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</si>
  <si>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</si>
  <si>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</si>
  <si>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</si>
  <si>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</si>
  <si>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</si>
  <si>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</si>
  <si>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</si>
  <si>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</si>
  <si>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</si>
  <si>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</si>
  <si>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</si>
  <si>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</si>
  <si>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</si>
  <si>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</si>
  <si>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</si>
  <si>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</si>
  <si>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</si>
  <si>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</si>
  <si>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</si>
  <si>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</si>
  <si>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</si>
  <si>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</si>
  <si>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</si>
  <si>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</si>
  <si>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</si>
  <si>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</si>
  <si>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</si>
  <si>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</si>
  <si>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</si>
  <si>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</si>
  <si>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</si>
  <si>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</si>
  <si>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</si>
  <si>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</si>
  <si>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</si>
  <si>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</si>
  <si>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</si>
  <si>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</si>
  <si>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42DAYS</t>
  </si>
  <si>
    <t>EX MSC RUBY</t>
  </si>
  <si>
    <t>wk21</t>
  </si>
  <si>
    <t xml:space="preserve">MSC DOUALA VIII </t>
  </si>
  <si>
    <t>GU519W</t>
  </si>
  <si>
    <t>NEW PROFORMA</t>
  </si>
  <si>
    <t>wk22</t>
  </si>
  <si>
    <t>GU520W</t>
  </si>
  <si>
    <t xml:space="preserve">EX MSC RIKKU / MSC NATASHA XIII </t>
  </si>
  <si>
    <t>wk23</t>
  </si>
  <si>
    <t xml:space="preserve">MSC UTMOST VIII </t>
  </si>
  <si>
    <t>GU521W</t>
  </si>
  <si>
    <t xml:space="preserve">EX MSC EMMA / MSC UTMOST VIII </t>
  </si>
  <si>
    <t>wk24</t>
  </si>
  <si>
    <t>MSC RIKKU</t>
  </si>
  <si>
    <t>GU522W</t>
  </si>
  <si>
    <t>EX EUROPE / MSC BRIDGEPORT / MSC RIDA VIII</t>
  </si>
  <si>
    <t>wk25</t>
  </si>
  <si>
    <t xml:space="preserve">MSC ANTONELLA </t>
  </si>
  <si>
    <t>GU523W</t>
  </si>
  <si>
    <t>PROFORMA SAILING SATURDAY</t>
  </si>
  <si>
    <t>EX MSC RENEE XIII</t>
  </si>
  <si>
    <t>wk26</t>
  </si>
  <si>
    <t>GU524W</t>
  </si>
  <si>
    <t xml:space="preserve">EX MANZANILLO BRIDGE / BREMEN </t>
  </si>
  <si>
    <t>MSC MICHELA</t>
  </si>
  <si>
    <t>GU525W</t>
  </si>
  <si>
    <t>GU526W</t>
  </si>
  <si>
    <t>GU527W</t>
  </si>
  <si>
    <t>GU528W</t>
  </si>
  <si>
    <t xml:space="preserve">MSC SHREYA B </t>
  </si>
  <si>
    <t>GU529W</t>
  </si>
  <si>
    <t>GU530W</t>
  </si>
  <si>
    <t xml:space="preserve">MSC KATRINA </t>
  </si>
  <si>
    <t>GU531W</t>
  </si>
  <si>
    <t>GU532W</t>
  </si>
  <si>
    <t>GU533W</t>
  </si>
  <si>
    <t>JADE EAST</t>
  </si>
  <si>
    <t xml:space="preserve">YANTIAN </t>
  </si>
  <si>
    <t xml:space="preserve">NEW YORK </t>
  </si>
  <si>
    <t>FJ221E</t>
  </si>
  <si>
    <t>MSC SOFIA PAZ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</si>
  <si>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</si>
  <si>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</si>
  <si>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</si>
  <si>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</si>
  <si>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</si>
  <si>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</si>
  <si>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</si>
  <si>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</si>
  <si>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</si>
  <si>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</si>
  <si>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</si>
  <si>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</si>
  <si>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</si>
  <si>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</si>
  <si>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</si>
  <si>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</si>
  <si>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</si>
  <si>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</si>
  <si>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</si>
  <si>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</si>
  <si>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</si>
  <si>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</si>
  <si>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</si>
  <si>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</si>
  <si>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</si>
  <si>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</si>
  <si>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</si>
  <si>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</si>
  <si>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</si>
  <si>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</si>
  <si>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</si>
  <si>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</si>
  <si>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</si>
  <si>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</si>
  <si>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</si>
  <si>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</si>
  <si>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</si>
  <si>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</si>
  <si>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</si>
  <si>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</si>
  <si>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</si>
  <si>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</si>
  <si>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</si>
  <si>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</si>
  <si>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</si>
  <si>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</si>
  <si>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</si>
  <si>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</si>
  <si>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</si>
  <si>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</si>
  <si>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</si>
  <si>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</si>
  <si>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</si>
  <si>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</si>
  <si>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</si>
  <si>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</si>
  <si>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</si>
  <si>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</si>
  <si>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</si>
  <si>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</si>
  <si>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</si>
  <si>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</si>
  <si>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</si>
  <si>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</si>
  <si>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</si>
  <si>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</si>
  <si>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</si>
  <si>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</si>
  <si>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</si>
  <si>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</si>
  <si>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</si>
  <si>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</si>
  <si>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</si>
  <si>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</si>
  <si>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</si>
  <si>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</si>
  <si>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</si>
  <si>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</si>
  <si>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</si>
  <si>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</si>
  <si>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</si>
  <si>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</si>
  <si>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</si>
  <si>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</si>
  <si>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</si>
  <si>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</si>
  <si>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</si>
  <si>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</si>
  <si>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</si>
  <si>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</si>
  <si>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</si>
  <si>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</si>
  <si>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</si>
  <si>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</si>
  <si>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</si>
  <si>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</si>
  <si>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</si>
  <si>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</si>
  <si>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</si>
  <si>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</si>
  <si>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</si>
  <si>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</si>
  <si>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YM TRUST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</si>
  <si>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</si>
  <si>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</si>
  <si>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</si>
  <si>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</si>
  <si>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</si>
  <si>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</si>
  <si>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</si>
  <si>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</si>
  <si>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</si>
  <si>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</si>
  <si>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</si>
  <si>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</si>
  <si>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</si>
  <si>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</si>
  <si>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</si>
  <si>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</si>
  <si>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</si>
  <si>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</si>
  <si>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</si>
  <si>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</si>
  <si>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</si>
  <si>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</si>
  <si>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</si>
  <si>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</si>
  <si>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</si>
  <si>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</si>
  <si>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</si>
  <si>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</si>
  <si>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</si>
  <si>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</si>
  <si>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</si>
  <si>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</si>
  <si>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</si>
  <si>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</si>
  <si>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</si>
  <si>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</si>
  <si>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</si>
  <si>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</si>
  <si>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</si>
  <si>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</si>
  <si>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</si>
  <si>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</si>
  <si>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</si>
  <si>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</si>
  <si>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</si>
  <si>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</si>
  <si>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</si>
  <si>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</si>
  <si>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</si>
  <si>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</si>
  <si>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</si>
  <si>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</si>
  <si>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</si>
  <si>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</si>
  <si>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</si>
  <si>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</si>
  <si>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</si>
  <si>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</si>
  <si>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</si>
  <si>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</si>
  <si>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</si>
  <si>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</si>
  <si>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>GE509E</t>
  </si>
  <si>
    <t xml:space="preserve">MSC RIDA VIII </t>
  </si>
  <si>
    <t>GE510E</t>
  </si>
  <si>
    <t>EUROPE</t>
  </si>
  <si>
    <t>GE511E</t>
  </si>
  <si>
    <t>NORTHERN JAVELIN</t>
  </si>
  <si>
    <t>GE512E</t>
  </si>
  <si>
    <t>GE513E</t>
  </si>
  <si>
    <t>GE514E</t>
  </si>
  <si>
    <t xml:space="preserve">MSC ILLINOIS VII </t>
  </si>
  <si>
    <t>GE515E</t>
  </si>
  <si>
    <t>GE516E</t>
  </si>
  <si>
    <t>GE517E</t>
  </si>
  <si>
    <t>GE518E</t>
  </si>
  <si>
    <t>GE519E</t>
  </si>
  <si>
    <t>EMPIRE SUSPENDED WEF WK19 (GE519E)</t>
  </si>
  <si>
    <t>GE520E</t>
  </si>
  <si>
    <t>GE521E</t>
  </si>
  <si>
    <t>GE522E</t>
  </si>
  <si>
    <t xml:space="preserve">MSC NEW JERSEY III </t>
  </si>
  <si>
    <t>MSC JAVELIN IX</t>
  </si>
  <si>
    <t>GE523E</t>
  </si>
  <si>
    <t xml:space="preserve">EX MSC WEST V / MSC REN V </t>
  </si>
  <si>
    <t>MSC LUDOVICA</t>
  </si>
  <si>
    <t>GE524E</t>
  </si>
  <si>
    <t>EMPIRE RESUME WEF WK25 (GE524E)</t>
  </si>
  <si>
    <t>EX CALI</t>
  </si>
  <si>
    <t xml:space="preserve">HYUNDAI SINGAPORE </t>
  </si>
  <si>
    <t>GE525E</t>
  </si>
  <si>
    <t>MSC LEO VI</t>
  </si>
  <si>
    <t>GE526E</t>
  </si>
  <si>
    <t xml:space="preserve">MSC JASPER VIII </t>
  </si>
  <si>
    <t>GE527E</t>
  </si>
  <si>
    <t>C HAMGBURG</t>
  </si>
  <si>
    <t>GE528E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</si>
  <si>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</si>
  <si>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</si>
  <si>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</si>
  <si>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</si>
  <si>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</si>
  <si>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</si>
  <si>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</si>
  <si>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</si>
  <si>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</si>
  <si>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</si>
  <si>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</si>
  <si>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</si>
  <si>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</si>
  <si>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</si>
  <si>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</si>
  <si>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</si>
  <si>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</si>
  <si>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</si>
  <si>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</si>
  <si>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</si>
  <si>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</si>
  <si>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</si>
  <si>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</si>
  <si>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</si>
  <si>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</si>
  <si>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</si>
  <si>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</si>
  <si>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</si>
  <si>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</si>
  <si>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</si>
  <si>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</si>
  <si>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</si>
  <si>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</si>
  <si>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</si>
  <si>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</si>
  <si>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</si>
  <si>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</si>
  <si>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</si>
  <si>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</si>
  <si>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</si>
  <si>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</si>
  <si>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</si>
  <si>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</si>
  <si>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</si>
  <si>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</si>
  <si>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</si>
  <si>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</si>
  <si>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</si>
  <si>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</si>
  <si>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</si>
  <si>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</si>
  <si>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</si>
  <si>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</si>
  <si>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</si>
  <si>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</si>
  <si>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</si>
  <si>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</si>
  <si>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</si>
  <si>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</si>
  <si>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</si>
  <si>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</si>
  <si>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</si>
  <si>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</si>
  <si>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</si>
  <si>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</si>
  <si>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</si>
  <si>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</si>
  <si>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</si>
  <si>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</si>
  <si>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</si>
  <si>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</si>
  <si>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</si>
  <si>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</si>
  <si>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</si>
  <si>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</si>
  <si>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</si>
  <si>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</si>
  <si>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</si>
  <si>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</si>
  <si>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</si>
  <si>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</si>
  <si>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</si>
  <si>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</si>
  <si>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</si>
  <si>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</si>
  <si>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</si>
  <si>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</si>
  <si>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</si>
  <si>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</si>
  <si>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</si>
  <si>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</si>
  <si>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</si>
  <si>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</si>
  <si>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</si>
  <si>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</si>
  <si>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</si>
  <si>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</si>
  <si>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</si>
  <si>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</si>
  <si>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</si>
  <si>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</si>
  <si>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</si>
  <si>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</si>
  <si>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</si>
  <si>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</si>
  <si>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</si>
  <si>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</si>
  <si>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</si>
  <si>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</si>
  <si>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</si>
  <si>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</si>
  <si>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</si>
  <si>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</si>
  <si>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</si>
  <si>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</si>
  <si>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</si>
  <si>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</si>
  <si>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</si>
  <si>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</si>
  <si>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</si>
  <si>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</si>
  <si>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</si>
  <si>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</si>
  <si>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</si>
  <si>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</si>
  <si>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</si>
  <si>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</si>
  <si>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</si>
  <si>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</si>
  <si>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</si>
  <si>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</si>
  <si>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</si>
  <si>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</si>
  <si>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</si>
  <si>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</si>
  <si>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</si>
  <si>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</si>
  <si>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</si>
  <si>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</si>
  <si>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</si>
  <si>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</si>
  <si>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</si>
  <si>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</si>
  <si>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</si>
  <si>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</si>
  <si>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</si>
  <si>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</si>
  <si>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</si>
  <si>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</si>
  <si>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</si>
  <si>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</si>
  <si>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</si>
  <si>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PROFORMA SAILING MONDAY</t>
  </si>
  <si>
    <t>EX ZIM SCORPIO</t>
  </si>
  <si>
    <t xml:space="preserve">ZIM SPINEL </t>
  </si>
  <si>
    <t xml:space="preserve">YANTIAN I </t>
  </si>
  <si>
    <t>EX ZIM SAPPHIRE 6E</t>
  </si>
  <si>
    <t>SAN DIEGO</t>
  </si>
  <si>
    <t>73E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</si>
  <si>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</si>
  <si>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</si>
  <si>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</si>
  <si>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</si>
  <si>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</si>
  <si>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</si>
  <si>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</si>
  <si>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</si>
  <si>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</si>
  <si>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</si>
  <si>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</si>
  <si>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</si>
  <si>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</si>
  <si>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</si>
  <si>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</si>
  <si>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</si>
  <si>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</si>
  <si>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</si>
  <si>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</si>
  <si>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</si>
  <si>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</si>
  <si>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</si>
  <si>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</si>
  <si>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</si>
  <si>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</si>
  <si>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</si>
  <si>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</si>
  <si>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</si>
  <si>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</si>
  <si>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</si>
  <si>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</si>
  <si>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</si>
  <si>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</si>
  <si>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</si>
  <si>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</si>
  <si>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</si>
  <si>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WK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</si>
  <si>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</si>
  <si>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</si>
  <si>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</si>
  <si>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</si>
  <si>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</si>
  <si>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</si>
  <si>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</si>
  <si>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</si>
  <si>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</si>
  <si>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</si>
  <si>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</si>
  <si>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</si>
  <si>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</si>
  <si>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</si>
  <si>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</si>
  <si>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</si>
  <si>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</si>
  <si>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</si>
  <si>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</si>
  <si>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</si>
  <si>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</si>
  <si>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</si>
  <si>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</si>
  <si>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</si>
  <si>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</si>
  <si>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</si>
  <si>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</si>
  <si>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</si>
  <si>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</si>
  <si>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</si>
  <si>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</si>
  <si>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</si>
  <si>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</si>
  <si>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</si>
  <si>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QO446E</t>
  </si>
  <si>
    <t>INDUCE USHOU, ETA 21/DEC</t>
  </si>
  <si>
    <t>QO447E</t>
  </si>
  <si>
    <t>QO448E</t>
  </si>
  <si>
    <t>NEW FALCON SERVICE</t>
  </si>
  <si>
    <t>TUAS TERMINAL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</si>
  <si>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</si>
  <si>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</si>
  <si>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</si>
  <si>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</si>
  <si>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</si>
  <si>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</si>
  <si>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</si>
  <si>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</si>
  <si>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</si>
  <si>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</si>
  <si>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</si>
  <si>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</si>
  <si>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</si>
  <si>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</si>
  <si>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</si>
  <si>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</si>
  <si>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</si>
  <si>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</si>
  <si>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</si>
  <si>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</si>
  <si>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MSC ORSOLA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</si>
  <si>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</si>
  <si>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</si>
  <si>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</si>
  <si>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</si>
  <si>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</si>
  <si>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</si>
  <si>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</si>
  <si>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</si>
  <si>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</si>
  <si>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</si>
  <si>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</si>
  <si>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</si>
  <si>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</si>
  <si>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</si>
  <si>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</si>
  <si>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</si>
  <si>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</si>
  <si>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</si>
  <si>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</si>
  <si>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</si>
  <si>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</si>
  <si>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</si>
  <si>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</si>
  <si>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</si>
  <si>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</si>
  <si>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</si>
  <si>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</si>
  <si>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</si>
  <si>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</si>
  <si>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</si>
  <si>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</si>
  <si>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</si>
  <si>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</si>
  <si>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</si>
  <si>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</si>
  <si>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</si>
  <si>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</si>
  <si>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</si>
  <si>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</si>
  <si>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</si>
  <si>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</si>
  <si>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</si>
  <si>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</si>
  <si>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</si>
  <si>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</si>
  <si>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</si>
  <si>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</si>
  <si>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</si>
  <si>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</si>
  <si>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</si>
  <si>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</si>
  <si>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</si>
  <si>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</si>
  <si>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</si>
  <si>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</si>
  <si>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</si>
  <si>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</si>
  <si>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</si>
  <si>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</si>
  <si>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</si>
  <si>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</si>
  <si>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</si>
  <si>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</si>
  <si>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</si>
  <si>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</si>
  <si>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</si>
  <si>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</si>
  <si>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</si>
  <si>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</si>
  <si>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</si>
  <si>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</si>
  <si>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</si>
  <si>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</si>
  <si>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</si>
  <si>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</si>
  <si>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</si>
  <si>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</si>
  <si>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</si>
  <si>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</si>
  <si>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</si>
  <si>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</si>
  <si>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</si>
  <si>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</si>
  <si>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</si>
  <si>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</si>
  <si>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</si>
  <si>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</si>
  <si>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</si>
  <si>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</si>
  <si>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</si>
  <si>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/ MSC ADYA </t>
  </si>
  <si>
    <t xml:space="preserve">MSC SONIA </t>
  </si>
  <si>
    <t>FK519A</t>
  </si>
  <si>
    <t xml:space="preserve">EX MSC ARIANE / MSC SONIA / MSC ADYA </t>
  </si>
  <si>
    <t xml:space="preserve">MSC LAUREN </t>
  </si>
  <si>
    <t>FK520A</t>
  </si>
  <si>
    <t>FK521A</t>
  </si>
  <si>
    <t xml:space="preserve">EX MSC TINA </t>
  </si>
  <si>
    <t xml:space="preserve">MSC PERLE </t>
  </si>
  <si>
    <t>FK522A</t>
  </si>
  <si>
    <t>EX MSC MARGRIT XIII / MSC KALINA / MSC EMMA</t>
  </si>
  <si>
    <t xml:space="preserve">MSC MARGRIT XIII </t>
  </si>
  <si>
    <t>FK523A</t>
  </si>
  <si>
    <t>FK524A</t>
  </si>
  <si>
    <t xml:space="preserve">EX MSC VICTORINE </t>
  </si>
  <si>
    <t>FK525A</t>
  </si>
  <si>
    <t>FK526A</t>
  </si>
  <si>
    <t>FK527A</t>
  </si>
  <si>
    <t>FK528A</t>
  </si>
  <si>
    <t>MSC DANIT</t>
  </si>
  <si>
    <t>FK529A</t>
  </si>
  <si>
    <t>FK530A</t>
  </si>
  <si>
    <t>ABOVE SCHEDULES ARE SUBJECTED TO PRINCIPAL'S CHANGES.</t>
  </si>
  <si>
    <t>CLANGA SERVICE</t>
  </si>
  <si>
    <t>PROFORMA SAILING WED</t>
  </si>
  <si>
    <t>PROFORMA ARR.</t>
  </si>
  <si>
    <t>ex MSC JOHANNESBURG V /MSC FLORIANA VI</t>
  </si>
  <si>
    <t>MARIANNA 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</si>
  <si>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</si>
  <si>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</si>
  <si>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</si>
  <si>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</si>
  <si>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</si>
  <si>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</si>
  <si>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</si>
  <si>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</si>
  <si>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</si>
  <si>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</si>
  <si>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</si>
  <si>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</si>
  <si>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</si>
  <si>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</si>
  <si>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</si>
  <si>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</si>
  <si>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</si>
  <si>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</si>
  <si>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</si>
  <si>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</si>
  <si>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</si>
  <si>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</si>
  <si>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</si>
  <si>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</si>
  <si>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</si>
  <si>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</si>
  <si>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</si>
  <si>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</si>
  <si>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</si>
  <si>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</si>
  <si>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</si>
  <si>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</si>
  <si>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</si>
  <si>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</si>
  <si>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</si>
  <si>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</si>
  <si>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</si>
  <si>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</si>
  <si>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</si>
  <si>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</si>
  <si>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</si>
  <si>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</si>
  <si>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</si>
  <si>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</si>
  <si>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</si>
  <si>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</si>
  <si>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</si>
  <si>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</si>
  <si>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</si>
  <si>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</si>
  <si>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</si>
  <si>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</si>
  <si>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</si>
  <si>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</si>
  <si>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</si>
  <si>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</si>
  <si>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</si>
  <si>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</si>
  <si>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</si>
  <si>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</si>
  <si>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</si>
  <si>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</si>
  <si>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</si>
  <si>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</si>
  <si>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</si>
  <si>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</si>
  <si>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</si>
  <si>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</si>
  <si>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</si>
  <si>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</si>
  <si>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</si>
  <si>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</si>
  <si>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</si>
  <si>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</si>
  <si>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</si>
  <si>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</si>
  <si>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>MSC ALYSSA - NO CARGO OPS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</si>
  <si>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</si>
  <si>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</si>
  <si>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</si>
  <si>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</si>
  <si>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</si>
  <si>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</si>
  <si>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KARACHI 
(SAPT TERMINAL)</t>
  </si>
  <si>
    <t>18 DAYS</t>
  </si>
  <si>
    <t xml:space="preserve">21 DAYS </t>
  </si>
  <si>
    <t>ex MSC BEIRA IV / MSC ELAINE</t>
  </si>
  <si>
    <t>QC519A</t>
  </si>
  <si>
    <t xml:space="preserve">EX MSC FRANCESCA / MSC ULSAN III / MSC JESSENIA R / MSC BETTINA </t>
  </si>
  <si>
    <t xml:space="preserve">MSC FLORA </t>
  </si>
  <si>
    <t>GB520A</t>
  </si>
  <si>
    <t>EX MSC ANIELLO / MSC FRANCESCA / MSC NATASHA XIII QC521A / EX GB521A</t>
  </si>
  <si>
    <t xml:space="preserve">MSC DESIREE </t>
  </si>
  <si>
    <t>QC521A</t>
  </si>
  <si>
    <t>EX MSC STAR R / MSC NATASHA XIII / MSC APOLLO</t>
  </si>
  <si>
    <t>QC522A</t>
  </si>
  <si>
    <t>CHINOOK-CLANGA SERVICE</t>
  </si>
  <si>
    <t>8 DAYS</t>
  </si>
  <si>
    <t>EX MSC ALYSSA /  MSC MARIA SAVERIA / MSC EMMA</t>
  </si>
  <si>
    <t>QK523W</t>
  </si>
  <si>
    <t>EX MSC VICTORINE / MSC FAIRFIELD</t>
  </si>
  <si>
    <t xml:space="preserve">MSC GABON </t>
  </si>
  <si>
    <t>QK524W</t>
  </si>
  <si>
    <t xml:space="preserve">MSC RENEE XIII </t>
  </si>
  <si>
    <t>QK525W</t>
  </si>
  <si>
    <t>EX MSC GAIA</t>
  </si>
  <si>
    <t>QK526W</t>
  </si>
  <si>
    <t xml:space="preserve">EX  MSC ELAINE / MSC ALEXANDRA </t>
  </si>
  <si>
    <t>QK527W</t>
  </si>
  <si>
    <t xml:space="preserve">EX MSC FRANCESCA / MSC ADYA </t>
  </si>
  <si>
    <t>MSC SHANELLE V</t>
  </si>
  <si>
    <t>QK528W</t>
  </si>
  <si>
    <t xml:space="preserve">MSC EDNA </t>
  </si>
  <si>
    <t>QK529W</t>
  </si>
  <si>
    <t>QK530W</t>
  </si>
  <si>
    <t>MSC REGULUS</t>
  </si>
  <si>
    <t>QK531W</t>
  </si>
  <si>
    <t>QK532W</t>
  </si>
  <si>
    <t>QK533W</t>
  </si>
  <si>
    <t>SHIKRA SERVICE</t>
  </si>
  <si>
    <t>SHIKRA
PROFORMA SAILING TUE</t>
  </si>
  <si>
    <t>EX. MSC PALAK</t>
  </si>
  <si>
    <t>WK 1</t>
  </si>
  <si>
    <t xml:space="preserve">MSC OSCAR </t>
  </si>
  <si>
    <t>QS450A</t>
  </si>
  <si>
    <t>WK 2</t>
  </si>
  <si>
    <t>QS451A</t>
  </si>
  <si>
    <t>WK 3</t>
  </si>
  <si>
    <t>QS452A</t>
  </si>
  <si>
    <t>WK 4</t>
  </si>
  <si>
    <t>QS501A</t>
  </si>
  <si>
    <t>WK 5</t>
  </si>
  <si>
    <t>MSC NAIROBI X</t>
  </si>
  <si>
    <t>QS502A</t>
  </si>
  <si>
    <t>WK 6</t>
  </si>
  <si>
    <t>QS503A</t>
  </si>
  <si>
    <t>WK 7</t>
  </si>
  <si>
    <t>QS504A</t>
  </si>
  <si>
    <t>WK 8</t>
  </si>
  <si>
    <t>QS505A</t>
  </si>
  <si>
    <t>WK 9</t>
  </si>
  <si>
    <t>QS506A</t>
  </si>
  <si>
    <t>WK 10</t>
  </si>
  <si>
    <t>MSC JUDITH</t>
  </si>
  <si>
    <t>QS507A</t>
  </si>
  <si>
    <t>WK 11</t>
  </si>
  <si>
    <t xml:space="preserve">MSC GIOVANNA VII </t>
  </si>
  <si>
    <t>QS508A</t>
  </si>
  <si>
    <t>WK 12</t>
  </si>
  <si>
    <t>QS509A</t>
  </si>
  <si>
    <t>WK 13</t>
  </si>
  <si>
    <t>QS510A</t>
  </si>
  <si>
    <t>WK 14</t>
  </si>
  <si>
    <t>QS511A</t>
  </si>
  <si>
    <t>WK 15</t>
  </si>
  <si>
    <t>CONTI CORTESIA</t>
  </si>
  <si>
    <t>QS512A</t>
  </si>
  <si>
    <t>WK 16</t>
  </si>
  <si>
    <t>MSC DESIREE</t>
  </si>
  <si>
    <t>QS513A</t>
  </si>
  <si>
    <t>WK 17</t>
  </si>
  <si>
    <t>QS514A</t>
  </si>
  <si>
    <t>ex. MSC GIOVANNA VII</t>
  </si>
  <si>
    <t>WK 18</t>
  </si>
  <si>
    <t>MSC NAGOYA V (no export vsl operating)</t>
  </si>
  <si>
    <t>QS515A</t>
  </si>
  <si>
    <t>WK 19</t>
  </si>
  <si>
    <t>MSC BRIDGEPORT</t>
  </si>
  <si>
    <t>QS516A</t>
  </si>
  <si>
    <t>EX. MSC NAGOYA V / MSC NAMIBIA</t>
  </si>
  <si>
    <t>WK 20</t>
  </si>
  <si>
    <t>MSC VITTORIA</t>
  </si>
  <si>
    <t>QS517A</t>
  </si>
  <si>
    <t>PEARL-SHIKRA
PROFORMA SAILING SATURDAY</t>
  </si>
  <si>
    <t>QH518A</t>
  </si>
  <si>
    <t>EX CONTI MAKALU</t>
  </si>
  <si>
    <t>WK 21</t>
  </si>
  <si>
    <t>QH519A</t>
  </si>
  <si>
    <t>EX MSC DESIREE</t>
  </si>
  <si>
    <t>WK 22</t>
  </si>
  <si>
    <t>QH520A</t>
  </si>
  <si>
    <t>EX MSC URSULA VI / MSC AGRIGENTO</t>
  </si>
  <si>
    <t>WK 23</t>
  </si>
  <si>
    <t>MSC MAEVA</t>
  </si>
  <si>
    <t>QH521A</t>
  </si>
  <si>
    <t>EX MSC LUISA</t>
  </si>
  <si>
    <t>WK 24</t>
  </si>
  <si>
    <t xml:space="preserve">MSC AGRIGENTO </t>
  </si>
  <si>
    <t>QH522A</t>
  </si>
  <si>
    <t>EX MSC BRIDGEPORT / MSC TIANSHAN</t>
  </si>
  <si>
    <t>WK 25</t>
  </si>
  <si>
    <t xml:space="preserve">MSC ROMANE </t>
  </si>
  <si>
    <t>QH523A</t>
  </si>
  <si>
    <t xml:space="preserve">EX MSC NAMIBIA / MSC MARIA SAVERIA / MSC GABON </t>
  </si>
  <si>
    <t>WK 26</t>
  </si>
  <si>
    <t xml:space="preserve">MSC TAVVISHI VI  </t>
  </si>
  <si>
    <t>QH524A</t>
  </si>
  <si>
    <t>WK 27</t>
  </si>
  <si>
    <t>VALUE</t>
  </si>
  <si>
    <t>QH525A</t>
  </si>
  <si>
    <t>EX MSC KATYAYNI / MSC TOPAZ</t>
  </si>
  <si>
    <t>WK 28</t>
  </si>
  <si>
    <t xml:space="preserve">MSC VITTORIA // EX MSC MUNDRA VIII </t>
  </si>
  <si>
    <t>QH526A</t>
  </si>
  <si>
    <t>WK 29</t>
  </si>
  <si>
    <t xml:space="preserve">NAVARINO </t>
  </si>
  <si>
    <t>QH527A</t>
  </si>
  <si>
    <t>WK 30</t>
  </si>
  <si>
    <t>MSC AGAMEMNON VIII</t>
  </si>
  <si>
    <t>QH528A</t>
  </si>
  <si>
    <t>EX MSC BENIN</t>
  </si>
  <si>
    <t>WK 31</t>
  </si>
  <si>
    <t>MSC TINA // EX MSC CATERINA</t>
  </si>
  <si>
    <t>QH529A</t>
  </si>
  <si>
    <t>WK 32</t>
  </si>
  <si>
    <t>TBN // MSC CLEA</t>
  </si>
  <si>
    <t>QH530A</t>
  </si>
  <si>
    <t>WK 33</t>
  </si>
  <si>
    <t xml:space="preserve">MSC BRIDGEPORT </t>
  </si>
  <si>
    <t>QH531A</t>
  </si>
  <si>
    <t>WK 34</t>
  </si>
  <si>
    <t xml:space="preserve">MSC SILVANA VIII </t>
  </si>
  <si>
    <t>QH532A</t>
  </si>
  <si>
    <t>WK 35</t>
  </si>
  <si>
    <t>TBN // EX MSC ELODIE</t>
  </si>
  <si>
    <t>QH533A</t>
  </si>
  <si>
    <t>Profoma sailing - MONDAY</t>
  </si>
  <si>
    <t>P. ETD</t>
  </si>
  <si>
    <t>ETA SGSIN:</t>
  </si>
  <si>
    <t>7 DAYS</t>
  </si>
  <si>
    <t>MA323R</t>
  </si>
  <si>
    <t>DG CLOSED</t>
  </si>
  <si>
    <t>MSC ANCHORAGE</t>
  </si>
  <si>
    <t>MA324R</t>
  </si>
  <si>
    <t>MSC ANZU</t>
  </si>
  <si>
    <t>MA325R</t>
  </si>
  <si>
    <t>APL MIAMI</t>
  </si>
  <si>
    <t>0NNFWW1M</t>
  </si>
  <si>
    <t>C HAMBURG</t>
  </si>
  <si>
    <t>MA327R</t>
  </si>
  <si>
    <t>MA328R</t>
  </si>
  <si>
    <t>APL SAVANNAH</t>
  </si>
  <si>
    <t>0NNG2W</t>
  </si>
  <si>
    <t>MA330R</t>
  </si>
  <si>
    <t>CONTI CHIVALRY</t>
  </si>
  <si>
    <t>MA331R</t>
  </si>
  <si>
    <t>APL NEW YORK</t>
  </si>
  <si>
    <t>0NNG8W</t>
  </si>
  <si>
    <t>WK 36</t>
  </si>
  <si>
    <t>MSC JUSTICE VIII</t>
  </si>
  <si>
    <t>MA333R</t>
  </si>
  <si>
    <t>WK 37</t>
  </si>
  <si>
    <t>APL MEXICO CITY</t>
  </si>
  <si>
    <t>0NNGEW</t>
  </si>
  <si>
    <t>WK 38</t>
  </si>
  <si>
    <t>APL VANCOUVER</t>
  </si>
  <si>
    <t>0NNGCW</t>
  </si>
  <si>
    <t>WK 39</t>
  </si>
  <si>
    <t>NORTHERN JUBILEE</t>
  </si>
  <si>
    <t>MA336R</t>
  </si>
  <si>
    <t>WK 40</t>
  </si>
  <si>
    <t>APL DETROIT</t>
  </si>
  <si>
    <t>0NNGIW</t>
  </si>
  <si>
    <t>WK 41</t>
  </si>
  <si>
    <t>MA338R</t>
  </si>
  <si>
    <t>WK 42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</si>
  <si>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</si>
  <si>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</si>
  <si>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</si>
  <si>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</si>
  <si>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</si>
  <si>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</si>
  <si>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</si>
  <si>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</si>
  <si>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</si>
  <si>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</si>
  <si>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</si>
  <si>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</si>
  <si>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</si>
  <si>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0NNHAW</t>
  </si>
  <si>
    <t>MA402R</t>
  </si>
  <si>
    <t>MSC TIANPING</t>
  </si>
  <si>
    <t>MA403R</t>
  </si>
  <si>
    <t>MSC LISBON</t>
  </si>
  <si>
    <t>MA404R</t>
  </si>
  <si>
    <t>ex MSC JOANNA</t>
  </si>
  <si>
    <t>MA405R</t>
  </si>
  <si>
    <t>ex APL MIAMI</t>
  </si>
  <si>
    <t>CMA CGM TAGE</t>
  </si>
  <si>
    <t xml:space="preserve">	1NNTSW1</t>
  </si>
  <si>
    <t>MA407R</t>
  </si>
  <si>
    <t>MA408R</t>
  </si>
  <si>
    <t>MA409R</t>
  </si>
  <si>
    <t>MSC ASYA</t>
  </si>
  <si>
    <t>MA410R</t>
  </si>
  <si>
    <t>MA411R</t>
  </si>
  <si>
    <t>MA412R</t>
  </si>
  <si>
    <t>0NNHUW</t>
  </si>
  <si>
    <t>MA414R</t>
  </si>
  <si>
    <t>WK 18'</t>
  </si>
  <si>
    <t>0NNI0W</t>
  </si>
  <si>
    <t>WK 19'</t>
  </si>
  <si>
    <t>MA416R</t>
  </si>
  <si>
    <t>WK 20'</t>
  </si>
  <si>
    <t>0NNI6W</t>
  </si>
  <si>
    <t>WK 21'</t>
  </si>
  <si>
    <t>APL COLUMBUS</t>
  </si>
  <si>
    <t xml:space="preserve">1NNTXW </t>
  </si>
  <si>
    <t>WK 22'</t>
  </si>
  <si>
    <t>MA419R</t>
  </si>
  <si>
    <t>WK 23'</t>
  </si>
  <si>
    <t>0NNIAW</t>
  </si>
  <si>
    <t>WK 24'</t>
  </si>
  <si>
    <t>MA421R</t>
  </si>
  <si>
    <t>WK 25'</t>
  </si>
  <si>
    <t>MA422R</t>
  </si>
  <si>
    <t>WK 26'</t>
  </si>
  <si>
    <t>MA423R</t>
  </si>
  <si>
    <t>WK 27'</t>
  </si>
  <si>
    <t>MA424R</t>
  </si>
  <si>
    <t>ex NORTHERN JAVELIN</t>
  </si>
  <si>
    <t>WK 28'</t>
  </si>
  <si>
    <t>MA425R</t>
  </si>
  <si>
    <t>WK 29'</t>
  </si>
  <si>
    <t>0NNIKW</t>
  </si>
  <si>
    <t>WK 30'</t>
  </si>
  <si>
    <t>MA427R</t>
  </si>
  <si>
    <t>WK 31'</t>
  </si>
  <si>
    <t>MA428R</t>
  </si>
  <si>
    <t>WK 32'</t>
  </si>
  <si>
    <t>MA429R</t>
  </si>
  <si>
    <t>WK 33'</t>
  </si>
  <si>
    <t>MA430R</t>
  </si>
  <si>
    <t>WK 34'</t>
  </si>
  <si>
    <t>MA431R</t>
  </si>
  <si>
    <t>WK 35'</t>
  </si>
  <si>
    <t xml:space="preserve">0NNISW </t>
  </si>
  <si>
    <t>WK 36'</t>
  </si>
  <si>
    <t>MA433R</t>
  </si>
  <si>
    <t>WK 37'</t>
  </si>
  <si>
    <t xml:space="preserve">0NNIWW </t>
  </si>
  <si>
    <t>WK 38*</t>
  </si>
  <si>
    <t>MA435R</t>
  </si>
  <si>
    <t>WK 39*</t>
  </si>
  <si>
    <t>0NNJ0W</t>
  </si>
  <si>
    <t>WK 40*</t>
  </si>
  <si>
    <t>0NNJ2W</t>
  </si>
  <si>
    <t>WK 41*</t>
  </si>
  <si>
    <t>MSC ABIDJAN</t>
  </si>
  <si>
    <t>MA438R</t>
  </si>
  <si>
    <t xml:space="preserve">OMIT </t>
  </si>
  <si>
    <t>WK 42*</t>
  </si>
  <si>
    <t>0NNJ6W</t>
  </si>
  <si>
    <t>WK 43*</t>
  </si>
  <si>
    <t>MA440R</t>
  </si>
  <si>
    <t>WK 44*</t>
  </si>
  <si>
    <t>MA441R</t>
  </si>
  <si>
    <t>WK 45*</t>
  </si>
  <si>
    <t>MA442R</t>
  </si>
  <si>
    <t>WK 46*</t>
  </si>
  <si>
    <t>MA443R</t>
  </si>
  <si>
    <t>WK 47*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</si>
  <si>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</si>
  <si>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</si>
  <si>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</si>
  <si>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</si>
  <si>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</si>
  <si>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</si>
  <si>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</si>
  <si>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</si>
  <si>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</si>
  <si>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</si>
  <si>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</si>
  <si>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</si>
  <si>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MSC ARCHIMIDIS</t>
  </si>
  <si>
    <t>MA451R</t>
  </si>
  <si>
    <t>0NNJWW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</si>
  <si>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</si>
  <si>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</si>
  <si>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</si>
  <si>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</si>
  <si>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</si>
  <si>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</si>
  <si>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</si>
  <si>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</si>
  <si>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</si>
  <si>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</si>
  <si>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</si>
  <si>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r>
      <t>WK 21</t>
    </r>
    <r>
      <rPr>
        <b/>
        <sz val="11"/>
        <color rgb="FFC00000"/>
        <rFont val="Arial"/>
        <family val="2"/>
      </rPr>
      <t>*</t>
    </r>
  </si>
  <si>
    <t>MA517R</t>
  </si>
  <si>
    <r>
      <t>WK 22</t>
    </r>
    <r>
      <rPr>
        <b/>
        <sz val="12"/>
        <color rgb="FFC00000"/>
        <rFont val="Arial"/>
        <family val="2"/>
      </rPr>
      <t>*</t>
    </r>
  </si>
  <si>
    <t>MA518R</t>
  </si>
  <si>
    <t>WK 23*</t>
  </si>
  <si>
    <t>0NNKUW</t>
  </si>
  <si>
    <t>WK 24*</t>
  </si>
  <si>
    <t>MA520R</t>
  </si>
  <si>
    <t>MA521R</t>
  </si>
  <si>
    <t>MA522R</t>
  </si>
  <si>
    <t>MA523R</t>
  </si>
  <si>
    <t>MA524R</t>
  </si>
  <si>
    <t>MA525R</t>
  </si>
  <si>
    <t>MSC AJACCIO</t>
  </si>
  <si>
    <t>MA526R</t>
  </si>
  <si>
    <t>MA527R</t>
  </si>
  <si>
    <t>DAR ES SALAAM FEEDER (EX)</t>
  </si>
  <si>
    <t>MSC LEVINA</t>
  </si>
  <si>
    <t>CORNELIA I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</si>
  <si>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</si>
  <si>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</si>
  <si>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MSC ILONA/ MSC PETRA</t>
  </si>
  <si>
    <t>MSC PETRA / MSC ILONA</t>
  </si>
  <si>
    <t>MSC MARIA CLARA / MSC ILONA</t>
  </si>
  <si>
    <t>MSC DORINE / MSC ALEXA</t>
  </si>
  <si>
    <t>MSC ANYA / MSC ORNELLA</t>
  </si>
  <si>
    <t>DAR ES SALAAM FEEDER</t>
  </si>
  <si>
    <t>Price Calculation Date</t>
  </si>
  <si>
    <t>PRO S TUE</t>
  </si>
  <si>
    <t>Proforma Sailing Date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</si>
  <si>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</si>
  <si>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</si>
  <si>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</si>
  <si>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</si>
  <si>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</si>
  <si>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</si>
  <si>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</si>
  <si>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</si>
  <si>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</si>
  <si>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>MSC NORA III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</si>
  <si>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</si>
  <si>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</si>
  <si>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</si>
  <si>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</si>
  <si>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</si>
  <si>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</si>
  <si>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</si>
  <si>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>JL419A</t>
  </si>
  <si>
    <t>EX MSC NASSAU / MSC RAFAELA</t>
  </si>
  <si>
    <t>JL420A</t>
  </si>
  <si>
    <t>ex MSC NASSAU // MSC RAFAELA / MSC ALABAMA III</t>
  </si>
  <si>
    <t>WK21'</t>
  </si>
  <si>
    <t>MSC CARPATHIA III</t>
  </si>
  <si>
    <t>JL421A</t>
  </si>
  <si>
    <t>ex MSC NASSAU /MSC RAFAELA // MSC NORA III</t>
  </si>
  <si>
    <t>WK22'</t>
  </si>
  <si>
    <t>JL422A</t>
  </si>
  <si>
    <t>ex MSC LOME V / MSC NORA III / MSC ALEXA</t>
  </si>
  <si>
    <t>WK23'</t>
  </si>
  <si>
    <t>JL423A</t>
  </si>
  <si>
    <t>ex MSC ARIA III / MSC LOME V</t>
  </si>
  <si>
    <t>WK24'</t>
  </si>
  <si>
    <t>JL424A</t>
  </si>
  <si>
    <t>ex MSC ALIZEE III</t>
  </si>
  <si>
    <t>WK25'</t>
  </si>
  <si>
    <t>MSC ARIA III</t>
  </si>
  <si>
    <t>JL425A</t>
  </si>
  <si>
    <t>exMSC ALIZEE III / MSC ADU V</t>
  </si>
  <si>
    <t>WK26'</t>
  </si>
  <si>
    <t>MSC MEDITERRANEAN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</si>
  <si>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</si>
  <si>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</si>
  <si>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</si>
  <si>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</si>
  <si>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</si>
  <si>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</si>
  <si>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</si>
  <si>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</si>
  <si>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</si>
  <si>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</si>
  <si>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>ex MSC NASSAU</t>
  </si>
  <si>
    <t>WK31'</t>
  </si>
  <si>
    <t>JL431A</t>
  </si>
  <si>
    <t>ex MSC ARIA III</t>
  </si>
  <si>
    <t>WK32'</t>
  </si>
  <si>
    <t>JL432A</t>
  </si>
  <si>
    <t>WK33'</t>
  </si>
  <si>
    <t>JL433A</t>
  </si>
  <si>
    <t>WK34'</t>
  </si>
  <si>
    <t>JL434A</t>
  </si>
  <si>
    <t>WK35'</t>
  </si>
  <si>
    <t>JL435A</t>
  </si>
  <si>
    <t>WK36'</t>
  </si>
  <si>
    <t>MSC ELIZABETH III</t>
  </si>
  <si>
    <t>JL436A</t>
  </si>
  <si>
    <t>ex MSC CANBERRA III / MSC DAR ES SALAAM III</t>
  </si>
  <si>
    <t>WK37'</t>
  </si>
  <si>
    <t>MSC DIEGO</t>
  </si>
  <si>
    <t>JL437A</t>
  </si>
  <si>
    <t>WK38'</t>
  </si>
  <si>
    <t>JL438A</t>
  </si>
  <si>
    <t>WK39'</t>
  </si>
  <si>
    <t>MSC NURIA</t>
  </si>
  <si>
    <t>JL439A</t>
  </si>
  <si>
    <t>WK40'</t>
  </si>
  <si>
    <t>JL440A</t>
  </si>
  <si>
    <t>ex MSC MONTEREY V / MSC REGINA</t>
  </si>
  <si>
    <t>WK41*</t>
  </si>
  <si>
    <t>JL441A</t>
  </si>
  <si>
    <t>ex MSC FELIXSTOWE</t>
  </si>
  <si>
    <t>WK42*</t>
  </si>
  <si>
    <t>JL442A</t>
  </si>
  <si>
    <t>ex MSC GLORY R / MSC LANGSAR</t>
  </si>
  <si>
    <t>WK43*</t>
  </si>
  <si>
    <t>JL443A</t>
  </si>
  <si>
    <t>ex MSC DIEGO</t>
  </si>
  <si>
    <t>WK44*</t>
  </si>
  <si>
    <t>JL444A</t>
  </si>
  <si>
    <t>WK45*</t>
  </si>
  <si>
    <t>JL445A</t>
  </si>
  <si>
    <t>WK46*</t>
  </si>
  <si>
    <t>JL446A</t>
  </si>
  <si>
    <t>ex MSC SHRISTI / MSC IMMA III</t>
  </si>
  <si>
    <t>WK47*</t>
  </si>
  <si>
    <t>JL447A</t>
  </si>
  <si>
    <t>ex MSC LANGSAR</t>
  </si>
  <si>
    <t>WK48*</t>
  </si>
  <si>
    <t>MSC BEIRA IV</t>
  </si>
  <si>
    <t>JL448A</t>
  </si>
  <si>
    <t>WK49*</t>
  </si>
  <si>
    <t>MSC CONAKRY IV</t>
  </si>
  <si>
    <t>JL449A</t>
  </si>
  <si>
    <t>ex MSC CONAKRY IV / MSC DIEGO</t>
  </si>
  <si>
    <t>WK50*</t>
  </si>
  <si>
    <t>JL450A</t>
  </si>
  <si>
    <t>ex MSC NURIA</t>
  </si>
  <si>
    <t>WK51*</t>
  </si>
  <si>
    <t>JL451A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</si>
  <si>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</si>
  <si>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</si>
  <si>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</si>
  <si>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</si>
  <si>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</si>
  <si>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</si>
  <si>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</si>
  <si>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</si>
  <si>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</si>
  <si>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t>JL504A</t>
  </si>
  <si>
    <t>ex MSC DIEGO / MSC LANGSAR</t>
  </si>
  <si>
    <t>WK5*</t>
  </si>
  <si>
    <t>MSC ESHA III</t>
  </si>
  <si>
    <t>JL505A</t>
  </si>
  <si>
    <t>WK6*</t>
  </si>
  <si>
    <t>JL506A</t>
  </si>
  <si>
    <t>ex MSC ADITI / MSC DIEGO</t>
  </si>
  <si>
    <t>WK7*</t>
  </si>
  <si>
    <t>JL507A</t>
  </si>
  <si>
    <t>WK8*</t>
  </si>
  <si>
    <t>JL508A</t>
  </si>
  <si>
    <t>ex MSC CORINNA / MSC NILA II / MSC GINA</t>
  </si>
  <si>
    <t>WK9*</t>
  </si>
  <si>
    <t>MSC AKITETA II</t>
  </si>
  <si>
    <t>JL509A</t>
  </si>
  <si>
    <t>ex MSC CORINNA</t>
  </si>
  <si>
    <t>WK10*</t>
  </si>
  <si>
    <t>MSC NILA II</t>
  </si>
  <si>
    <t>JL510A</t>
  </si>
  <si>
    <t>ex MSC NILA II / MSC LANGSAR</t>
  </si>
  <si>
    <t>WK11*</t>
  </si>
  <si>
    <t>MSC CORINNA</t>
  </si>
  <si>
    <t>JL511A</t>
  </si>
  <si>
    <t>WK12*</t>
  </si>
  <si>
    <t>JL512A</t>
  </si>
  <si>
    <t>Divert DAR cargoes JL512A to MSC KERRY VI ZF510A (via Coega)</t>
  </si>
  <si>
    <t>WK13*</t>
  </si>
  <si>
    <t>JL513A</t>
  </si>
  <si>
    <t>Divert DAR cargoes JL513A to MSC MARINA ZF511A (via Coega)</t>
  </si>
  <si>
    <t>WK14*</t>
  </si>
  <si>
    <t>JL514A</t>
  </si>
  <si>
    <t>ex MSC NILA II</t>
  </si>
  <si>
    <t>JL515A</t>
  </si>
  <si>
    <t>divert to Britannia : MSC KANOKO QB514W (via CMB)</t>
  </si>
  <si>
    <t>JL516A</t>
  </si>
  <si>
    <t>JL517A</t>
  </si>
  <si>
    <t>divert to Britannia : MSC OLBIA QB515W (via CMB)</t>
  </si>
  <si>
    <t>JL518A</t>
  </si>
  <si>
    <t>JL519A</t>
  </si>
  <si>
    <t>JL520A</t>
  </si>
  <si>
    <t>JL521A</t>
  </si>
  <si>
    <t>JL522A</t>
  </si>
  <si>
    <t>ORYX SERVICE</t>
  </si>
  <si>
    <t>PRO S MON</t>
  </si>
  <si>
    <t>JL525A</t>
  </si>
  <si>
    <t>MSC ZONDA III</t>
  </si>
  <si>
    <t>JL526A</t>
  </si>
  <si>
    <t>MSC MARTINA</t>
  </si>
  <si>
    <t>JL527A</t>
  </si>
  <si>
    <t xml:space="preserve">TBN </t>
  </si>
  <si>
    <t>JL528A</t>
  </si>
  <si>
    <t>AFRICA EXPRESS SERVICE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</si>
  <si>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</si>
  <si>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</si>
  <si>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</si>
  <si>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</si>
  <si>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</si>
  <si>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</si>
  <si>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</si>
  <si>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</si>
  <si>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</si>
  <si>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</si>
  <si>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</si>
  <si>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</si>
  <si>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</si>
  <si>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</si>
  <si>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</si>
  <si>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</si>
  <si>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</si>
  <si>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</si>
  <si>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</si>
  <si>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</si>
  <si>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</si>
  <si>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</si>
  <si>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</si>
  <si>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</si>
  <si>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</si>
  <si>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</si>
  <si>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</si>
  <si>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</si>
  <si>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</si>
  <si>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</si>
  <si>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</si>
  <si>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</si>
  <si>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</si>
  <si>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</si>
  <si>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</si>
  <si>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</si>
  <si>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</si>
  <si>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</si>
  <si>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</si>
  <si>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</si>
  <si>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</si>
  <si>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</si>
  <si>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</si>
  <si>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FY417A</t>
  </si>
  <si>
    <t>ex MSC TOKYO / MSC DARIA</t>
  </si>
  <si>
    <t>MSC AGAMEMNON</t>
  </si>
  <si>
    <t>FY418A</t>
  </si>
  <si>
    <t>ex MSC MAGNUM VII  / MSC DEILA / MSC BETTINA</t>
  </si>
  <si>
    <t xml:space="preserve">BF HAMBURG </t>
  </si>
  <si>
    <t>FY419A</t>
  </si>
  <si>
    <t xml:space="preserve">ex MSC MARINA/ MSC JOANNA </t>
  </si>
  <si>
    <t xml:space="preserve">MSC JOANNA </t>
  </si>
  <si>
    <t>FY420A</t>
  </si>
  <si>
    <t xml:space="preserve">EX MSC JOANNA / MSC APOLLO / MSC EVA  </t>
  </si>
  <si>
    <t xml:space="preserve">MSC DARDANELLES </t>
  </si>
  <si>
    <t>FY421A</t>
  </si>
  <si>
    <t xml:space="preserve">ex MSC MONICA CRISTINA </t>
  </si>
  <si>
    <t xml:space="preserve">MSC YORK VII </t>
  </si>
  <si>
    <t>FY422A</t>
  </si>
  <si>
    <t>EX MSC COTONOU VIII</t>
  </si>
  <si>
    <t>FY423A</t>
  </si>
  <si>
    <t>FY424A</t>
  </si>
  <si>
    <t xml:space="preserve">ex MSC CHIARA X </t>
  </si>
  <si>
    <t xml:space="preserve">MSC JASMINE X </t>
  </si>
  <si>
    <t>FY425A</t>
  </si>
  <si>
    <t xml:space="preserve">ex MSC TIA V 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</si>
  <si>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</si>
  <si>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</si>
  <si>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</si>
  <si>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 xml:space="preserve">MSC LAUSANNE VI </t>
  </si>
  <si>
    <t>FY427A</t>
  </si>
  <si>
    <t>ex MSC LAUSANNE VI</t>
  </si>
  <si>
    <t xml:space="preserve">MSC MAUREEN </t>
  </si>
  <si>
    <t>FY428A</t>
  </si>
  <si>
    <t>MSC ALGHERO</t>
  </si>
  <si>
    <t>FY429A</t>
  </si>
  <si>
    <t xml:space="preserve">MSC IKARIA VI </t>
  </si>
  <si>
    <t>FY430A</t>
  </si>
  <si>
    <t>ex MSC SYDNEY VI</t>
  </si>
  <si>
    <t xml:space="preserve">MSC VITTORIA </t>
  </si>
  <si>
    <t>FY431A</t>
  </si>
  <si>
    <t>ex MSC JUDITH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</si>
  <si>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</si>
  <si>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</si>
  <si>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</si>
  <si>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 xml:space="preserve">MSC JUDITH </t>
  </si>
  <si>
    <t>FY433A</t>
  </si>
  <si>
    <t>ex MSC VILDA X</t>
  </si>
  <si>
    <t>FY434A</t>
  </si>
  <si>
    <t xml:space="preserve">ex MSC CANDICE </t>
  </si>
  <si>
    <t xml:space="preserve">MSC MAGNUM VII </t>
  </si>
  <si>
    <t>FY435A</t>
  </si>
  <si>
    <t>ex MSC QINGDAO / MSC SIMONA / CATHERINE C</t>
  </si>
  <si>
    <t xml:space="preserve">MSC ELAINE </t>
  </si>
  <si>
    <t>FY436A</t>
  </si>
  <si>
    <t>FY437A</t>
  </si>
  <si>
    <t>AFRICA EXRESS
ETA SGSIN:</t>
  </si>
  <si>
    <t>ex MSC MARA</t>
  </si>
  <si>
    <t xml:space="preserve">MSC ADYA </t>
  </si>
  <si>
    <t>FY438A</t>
  </si>
  <si>
    <t>FY439A</t>
  </si>
  <si>
    <t>ex MSC JEWEL</t>
  </si>
  <si>
    <t xml:space="preserve">MSC SOFIA </t>
  </si>
  <si>
    <t>FY440A</t>
  </si>
  <si>
    <t>ex MSC TARANTO</t>
  </si>
  <si>
    <t>FY441A</t>
  </si>
  <si>
    <t>ex MSC BIANCA SILVIA</t>
  </si>
  <si>
    <t>FY442A</t>
  </si>
  <si>
    <t>FY443A</t>
  </si>
  <si>
    <t>FY444A</t>
  </si>
  <si>
    <t xml:space="preserve"> ex MSC BERYL / MSC EMMA   // MSC BENEDETTA XIII 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</si>
  <si>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</si>
  <si>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</si>
  <si>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</si>
  <si>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</si>
  <si>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</si>
  <si>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</si>
  <si>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</si>
  <si>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</si>
  <si>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</si>
  <si>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</si>
  <si>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</si>
  <si>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</si>
  <si>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</si>
  <si>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</si>
  <si>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</si>
  <si>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</si>
  <si>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</si>
  <si>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</si>
  <si>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</si>
  <si>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</si>
  <si>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</si>
  <si>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</si>
  <si>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</si>
  <si>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</si>
  <si>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</si>
  <si>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</si>
  <si>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</si>
  <si>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</si>
  <si>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</si>
  <si>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</si>
  <si>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</si>
  <si>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</si>
  <si>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</si>
  <si>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</si>
  <si>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</si>
  <si>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</si>
  <si>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</si>
  <si>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</si>
  <si>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>FY506A</t>
  </si>
  <si>
    <t>ex MSC AURORA</t>
  </si>
  <si>
    <t>WK 10*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</si>
  <si>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</si>
  <si>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</si>
  <si>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</si>
  <si>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</si>
  <si>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</si>
  <si>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</si>
  <si>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</si>
  <si>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</si>
  <si>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</si>
  <si>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</si>
  <si>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</si>
  <si>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</si>
  <si>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</si>
  <si>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</si>
  <si>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</si>
  <si>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</si>
  <si>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</si>
  <si>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AFRICA EXPRESS
ETA SGSIN: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</si>
  <si>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</si>
  <si>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</si>
  <si>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</si>
  <si>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</si>
  <si>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</si>
  <si>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</si>
  <si>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</si>
  <si>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</si>
  <si>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</si>
  <si>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</si>
  <si>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</si>
  <si>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</si>
  <si>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</si>
  <si>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</si>
  <si>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20*</t>
  </si>
  <si>
    <t>FY516A</t>
  </si>
  <si>
    <t>13/5/20MSC VITTORIA25</t>
  </si>
  <si>
    <t>WK 21*</t>
  </si>
  <si>
    <t xml:space="preserve">MSC CHINA </t>
  </si>
  <si>
    <t>FY517A</t>
  </si>
  <si>
    <t>WK 22*</t>
  </si>
  <si>
    <t>FY518A</t>
  </si>
  <si>
    <t>ex  MSC MARIELLA</t>
  </si>
  <si>
    <t xml:space="preserve">MSC BEATRICE </t>
  </si>
  <si>
    <t>FY519A</t>
  </si>
  <si>
    <t>ex MSC NICOLA MASTRO</t>
  </si>
  <si>
    <t xml:space="preserve">MSC MICOL </t>
  </si>
  <si>
    <t>FY520A</t>
  </si>
  <si>
    <t xml:space="preserve">ex MSC MICOL </t>
  </si>
  <si>
    <t>WK 25*</t>
  </si>
  <si>
    <t xml:space="preserve">MSC NICOLA MASTRO </t>
  </si>
  <si>
    <t>FY521A</t>
  </si>
  <si>
    <t>FY522A</t>
  </si>
  <si>
    <t>FY523A</t>
  </si>
  <si>
    <t>FY524A</t>
  </si>
  <si>
    <t>FY525A</t>
  </si>
  <si>
    <t>EX  MSC GEMMA</t>
  </si>
  <si>
    <t>FY526A</t>
  </si>
  <si>
    <t>EX MSC MINA</t>
  </si>
  <si>
    <r>
      <t xml:space="preserve">MSC RIFAYA // </t>
    </r>
    <r>
      <rPr>
        <sz val="10"/>
        <color rgb="FFFF0000"/>
        <rFont val="Calibri"/>
        <family val="2"/>
        <scheme val="minor"/>
      </rPr>
      <t xml:space="preserve">ex MSC GEMMA </t>
    </r>
  </si>
  <si>
    <t>FY527A</t>
  </si>
  <si>
    <t>FY528A</t>
  </si>
  <si>
    <t>FY529A</t>
  </si>
  <si>
    <t>FY530A</t>
  </si>
  <si>
    <t>FY531A</t>
  </si>
  <si>
    <t>FY532A</t>
  </si>
  <si>
    <t xml:space="preserve">ono </t>
  </si>
  <si>
    <t>INGWE SERVICE</t>
  </si>
  <si>
    <t>PRO.S-MON</t>
  </si>
  <si>
    <t>MSC FELIXSTOWE/ MSC LEANDRA V</t>
  </si>
  <si>
    <t>ZF321A</t>
  </si>
  <si>
    <t>MSC LEANDRA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</si>
  <si>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</si>
  <si>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</si>
  <si>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</si>
  <si>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</si>
  <si>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</si>
  <si>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</si>
  <si>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</si>
  <si>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</si>
  <si>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</si>
  <si>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</si>
  <si>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</si>
  <si>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</si>
  <si>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</si>
  <si>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</si>
  <si>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</si>
  <si>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</si>
  <si>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</si>
  <si>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</si>
  <si>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</si>
  <si>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</si>
  <si>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</si>
  <si>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</si>
  <si>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</si>
  <si>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</si>
  <si>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</si>
  <si>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</si>
  <si>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</si>
  <si>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</si>
  <si>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</si>
  <si>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</si>
  <si>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</si>
  <si>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</si>
  <si>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</si>
  <si>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</si>
  <si>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</si>
  <si>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</si>
  <si>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</si>
  <si>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</si>
  <si>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</si>
  <si>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</si>
  <si>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</si>
  <si>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WK 43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</si>
  <si>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</si>
  <si>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</si>
  <si>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</si>
  <si>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</si>
  <si>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</si>
  <si>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</si>
  <si>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</si>
  <si>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</si>
  <si>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</si>
  <si>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</si>
  <si>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</si>
  <si>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</si>
  <si>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</si>
  <si>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</si>
  <si>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</si>
  <si>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</si>
  <si>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</si>
  <si>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</si>
  <si>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</si>
  <si>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</si>
  <si>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</si>
  <si>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</si>
  <si>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</si>
  <si>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</si>
  <si>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</si>
  <si>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</si>
  <si>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</si>
  <si>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</si>
  <si>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</si>
  <si>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</si>
  <si>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</si>
  <si>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</si>
  <si>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</si>
  <si>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</si>
  <si>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</si>
  <si>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</si>
  <si>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</si>
  <si>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</si>
  <si>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</si>
  <si>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</si>
  <si>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</si>
  <si>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</si>
  <si>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</si>
  <si>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</si>
  <si>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</si>
  <si>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</si>
  <si>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</si>
  <si>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</si>
  <si>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</si>
  <si>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</si>
  <si>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</si>
  <si>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</si>
  <si>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</si>
  <si>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</si>
  <si>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</si>
  <si>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</si>
  <si>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</si>
  <si>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</si>
  <si>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</si>
  <si>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</si>
  <si>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</si>
  <si>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</si>
  <si>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</si>
  <si>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</si>
  <si>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</si>
  <si>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</si>
  <si>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</si>
  <si>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</si>
  <si>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</si>
  <si>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</si>
  <si>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</si>
  <si>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</si>
  <si>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</si>
  <si>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</si>
  <si>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</si>
  <si>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</si>
  <si>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</si>
  <si>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</si>
  <si>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</si>
  <si>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</si>
  <si>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</si>
  <si>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</si>
  <si>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</si>
  <si>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</si>
  <si>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</si>
  <si>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</si>
  <si>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</si>
  <si>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</si>
  <si>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</si>
  <si>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</si>
  <si>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</si>
  <si>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</si>
  <si>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</si>
  <si>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</si>
  <si>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</si>
  <si>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</si>
  <si>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</si>
  <si>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</si>
  <si>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</si>
  <si>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</si>
  <si>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</si>
  <si>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</si>
  <si>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</si>
  <si>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</si>
  <si>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</si>
  <si>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</si>
  <si>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</si>
  <si>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</si>
  <si>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</si>
  <si>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</si>
  <si>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</si>
  <si>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</si>
  <si>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</si>
  <si>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</si>
  <si>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</si>
  <si>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</si>
  <si>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</si>
  <si>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</si>
  <si>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</si>
  <si>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</si>
  <si>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</si>
  <si>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</si>
  <si>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</si>
  <si>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</si>
  <si>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</si>
  <si>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</si>
  <si>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</si>
  <si>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</si>
  <si>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</si>
  <si>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</si>
  <si>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</si>
  <si>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</si>
  <si>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</si>
  <si>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</si>
  <si>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</si>
  <si>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</si>
  <si>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</si>
  <si>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</si>
  <si>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</si>
  <si>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</si>
  <si>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</si>
  <si>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</si>
  <si>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</si>
  <si>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</si>
  <si>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</si>
  <si>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</si>
  <si>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</si>
  <si>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</si>
  <si>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</si>
  <si>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</si>
  <si>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</si>
  <si>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</si>
  <si>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</si>
  <si>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</si>
  <si>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</si>
  <si>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</si>
  <si>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</si>
  <si>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</si>
  <si>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</si>
  <si>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</si>
  <si>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</si>
  <si>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</si>
  <si>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</si>
  <si>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</si>
  <si>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</si>
  <si>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</si>
  <si>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</si>
  <si>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</si>
  <si>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</si>
  <si>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</si>
  <si>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</si>
  <si>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</si>
  <si>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</si>
  <si>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</si>
  <si>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</si>
  <si>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</si>
  <si>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</si>
  <si>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</si>
  <si>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</si>
  <si>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</si>
  <si>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</si>
  <si>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</si>
  <si>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 xml:space="preserve">MSC FIE X 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</si>
  <si>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</si>
  <si>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</si>
  <si>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</si>
  <si>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</si>
  <si>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</si>
  <si>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</si>
  <si>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</si>
  <si>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</si>
  <si>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</si>
  <si>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</si>
  <si>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</si>
  <si>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</si>
  <si>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</si>
  <si>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</si>
  <si>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</si>
  <si>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</si>
  <si>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</si>
  <si>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</si>
  <si>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 xml:space="preserve">MSC LUCY 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</si>
  <si>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</si>
  <si>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</si>
  <si>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</si>
  <si>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</si>
  <si>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</si>
  <si>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</si>
  <si>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</si>
  <si>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</si>
  <si>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</si>
  <si>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</si>
  <si>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</si>
  <si>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</si>
  <si>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</si>
  <si>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</si>
  <si>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</si>
  <si>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</si>
  <si>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</si>
  <si>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</si>
  <si>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</si>
  <si>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</si>
  <si>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</si>
  <si>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</si>
  <si>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</si>
  <si>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</si>
  <si>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</si>
  <si>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</si>
  <si>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</si>
  <si>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</si>
  <si>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</si>
  <si>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</si>
  <si>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>MSC FOLEGANDROS VI</t>
  </si>
  <si>
    <t>ZF517A</t>
  </si>
  <si>
    <t>ex MSC MUNDRA VIII / MSC BRASILIA VII / MSC ELAINE / MSC CORINNA</t>
  </si>
  <si>
    <t>WK20*</t>
  </si>
  <si>
    <t>ZF518A</t>
  </si>
  <si>
    <t>WK21*</t>
  </si>
  <si>
    <t>ZF519A</t>
  </si>
  <si>
    <t>ex MSC KERRY VII / MSC LEO VI</t>
  </si>
  <si>
    <t>WK22*</t>
  </si>
  <si>
    <t xml:space="preserve">MSC ELLEN </t>
  </si>
  <si>
    <t>ZF520A</t>
  </si>
  <si>
    <t xml:space="preserve">ex MSC ELLEN / MSC BRASILIA VII </t>
  </si>
  <si>
    <t>WK23*</t>
  </si>
  <si>
    <t xml:space="preserve">MSC KERRY VII </t>
  </si>
  <si>
    <t>ZF521A</t>
  </si>
  <si>
    <t>WK24*</t>
  </si>
  <si>
    <t>MSC MARINA</t>
  </si>
  <si>
    <t>ZF522A</t>
  </si>
  <si>
    <t>WK25*</t>
  </si>
  <si>
    <t xml:space="preserve">MSC BRASILIA VII </t>
  </si>
  <si>
    <t>ZF523A</t>
  </si>
  <si>
    <t>ex MSC LUISA</t>
  </si>
  <si>
    <t xml:space="preserve">MSC ODESSA V </t>
  </si>
  <si>
    <t>ZF524A</t>
  </si>
  <si>
    <t xml:space="preserve">MSC LUISA </t>
  </si>
  <si>
    <t>ZF525A</t>
  </si>
  <si>
    <t>ex MSC BOSPHORUS</t>
  </si>
  <si>
    <t>ZF526A</t>
  </si>
  <si>
    <t>ex MSC KATYAYNI</t>
  </si>
  <si>
    <t xml:space="preserve">MSC MUNDRA VIII </t>
  </si>
  <si>
    <t>ZF527A</t>
  </si>
  <si>
    <t>ZF528A</t>
  </si>
  <si>
    <t>ZF529A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</si>
  <si>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</si>
  <si>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</si>
  <si>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</si>
  <si>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</si>
  <si>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</si>
  <si>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</si>
  <si>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</si>
  <si>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</si>
  <si>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</si>
  <si>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</si>
  <si>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</si>
  <si>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</si>
  <si>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</si>
  <si>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</si>
  <si>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</si>
  <si>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</si>
  <si>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</si>
  <si>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MSC ANTONELLA</t>
  </si>
  <si>
    <t>FI737A</t>
  </si>
  <si>
    <t>MAERSK SHIVLING</t>
  </si>
  <si>
    <t>738W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</si>
  <si>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</si>
  <si>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</si>
  <si>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</si>
  <si>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</si>
  <si>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</si>
  <si>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</si>
  <si>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</si>
  <si>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</si>
  <si>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</si>
  <si>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</si>
  <si>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</si>
  <si>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</si>
  <si>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</si>
  <si>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</si>
  <si>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</si>
  <si>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</si>
  <si>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</si>
  <si>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</si>
  <si>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</si>
  <si>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</si>
  <si>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</si>
  <si>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</si>
  <si>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</si>
  <si>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</si>
  <si>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</si>
  <si>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</si>
  <si>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</si>
  <si>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</si>
  <si>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</si>
  <si>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</si>
  <si>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</si>
  <si>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</si>
  <si>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</si>
  <si>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</si>
  <si>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</si>
  <si>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</si>
  <si>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</si>
  <si>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</si>
  <si>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</si>
  <si>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</si>
  <si>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</si>
  <si>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</si>
  <si>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</si>
  <si>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</si>
  <si>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</si>
  <si>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</si>
  <si>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</si>
  <si>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</si>
  <si>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</si>
  <si>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</si>
  <si>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</si>
  <si>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</si>
  <si>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</si>
  <si>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</si>
  <si>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</si>
  <si>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</si>
  <si>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</si>
  <si>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</si>
  <si>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</si>
  <si>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</si>
  <si>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NO DG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</si>
  <si>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</si>
  <si>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</si>
  <si>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</si>
  <si>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</si>
  <si>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</si>
  <si>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</si>
  <si>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</si>
  <si>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</si>
  <si>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</si>
  <si>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</si>
  <si>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</si>
  <si>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</si>
  <si>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</si>
  <si>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</si>
  <si>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</si>
  <si>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</si>
  <si>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</si>
  <si>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</si>
  <si>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</si>
  <si>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</si>
  <si>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</si>
  <si>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</si>
  <si>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</si>
  <si>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</si>
  <si>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</si>
  <si>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</si>
  <si>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</si>
  <si>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</si>
  <si>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</si>
  <si>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</si>
  <si>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</si>
  <si>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</si>
  <si>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</si>
  <si>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</si>
  <si>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</si>
  <si>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</si>
  <si>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</si>
  <si>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</si>
  <si>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</si>
  <si>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</si>
  <si>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</si>
  <si>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</si>
  <si>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</si>
  <si>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</si>
  <si>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</si>
  <si>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</si>
  <si>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</si>
  <si>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</si>
  <si>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</si>
  <si>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</si>
  <si>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</si>
  <si>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</si>
  <si>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</si>
  <si>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</si>
  <si>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</si>
  <si>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</si>
  <si>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</si>
  <si>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</si>
  <si>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</si>
  <si>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</si>
  <si>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</si>
  <si>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</si>
  <si>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</si>
  <si>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</si>
  <si>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</si>
  <si>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</si>
  <si>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</si>
  <si>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</si>
  <si>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</si>
  <si>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</si>
  <si>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</si>
  <si>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</si>
  <si>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</si>
  <si>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</si>
  <si>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</si>
  <si>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</si>
  <si>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</si>
  <si>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</si>
  <si>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</si>
  <si>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</si>
  <si>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</si>
  <si>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</si>
  <si>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</si>
  <si>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</si>
  <si>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</si>
  <si>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</si>
  <si>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</si>
  <si>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</si>
  <si>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</si>
  <si>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</si>
  <si>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</si>
  <si>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</si>
  <si>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</si>
  <si>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</si>
  <si>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</si>
  <si>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</si>
  <si>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</si>
  <si>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</si>
  <si>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</si>
  <si>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</si>
  <si>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</si>
  <si>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</si>
  <si>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</si>
  <si>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</si>
  <si>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</si>
  <si>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</si>
  <si>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</si>
  <si>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</si>
  <si>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</si>
  <si>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</si>
  <si>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</si>
  <si>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</si>
  <si>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</si>
  <si>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>2424W</t>
  </si>
  <si>
    <t>ex MSC MADHU B</t>
  </si>
  <si>
    <t>WEEK 27'</t>
  </si>
  <si>
    <t>FI425A</t>
  </si>
  <si>
    <t>ex ONE PARANA</t>
  </si>
  <si>
    <t>WEEK 28'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</si>
  <si>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</si>
  <si>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</si>
  <si>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</si>
  <si>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</si>
  <si>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</si>
  <si>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</si>
  <si>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</si>
  <si>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</si>
  <si>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</si>
  <si>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t>FI430A</t>
  </si>
  <si>
    <t>WEEK 33'</t>
  </si>
  <si>
    <t>FI431A</t>
  </si>
  <si>
    <t>ex MSC SHUBA B</t>
  </si>
  <si>
    <t>WEEK 34'</t>
  </si>
  <si>
    <t>2432W</t>
  </si>
  <si>
    <t>WEEK 35'</t>
  </si>
  <si>
    <t>FI433A</t>
  </si>
  <si>
    <t>THURS</t>
  </si>
  <si>
    <t>WEEK 36'</t>
  </si>
  <si>
    <t>2434W</t>
  </si>
  <si>
    <t>WEEK 37'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</si>
  <si>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</si>
  <si>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</si>
  <si>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</si>
  <si>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</si>
  <si>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</si>
  <si>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</si>
  <si>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</si>
  <si>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</si>
  <si>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</si>
  <si>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</si>
  <si>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</si>
  <si>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</si>
  <si>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</si>
  <si>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</si>
  <si>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</si>
  <si>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</si>
  <si>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</si>
  <si>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</si>
  <si>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MSC AINO</t>
  </si>
  <si>
    <t>FI444A</t>
  </si>
  <si>
    <t>WEEK 47*</t>
  </si>
  <si>
    <t>2445W</t>
  </si>
  <si>
    <t>WEEK 48*</t>
  </si>
  <si>
    <t>FI446A</t>
  </si>
  <si>
    <t>ex CAPE ARTEMISIO</t>
  </si>
  <si>
    <t>WEEK 49*</t>
  </si>
  <si>
    <t>FI447A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</si>
  <si>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</si>
  <si>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</si>
  <si>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</si>
  <si>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</si>
  <si>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</si>
  <si>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</si>
  <si>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</si>
  <si>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</si>
  <si>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</si>
  <si>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>FI451A</t>
  </si>
  <si>
    <t>ex CAPE KORTIA</t>
  </si>
  <si>
    <t>WEEK 2*</t>
  </si>
  <si>
    <t>2452W</t>
  </si>
  <si>
    <t>ex SALVADOR EXPRESS</t>
  </si>
  <si>
    <t>WEEK 3*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</si>
  <si>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</si>
  <si>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</si>
  <si>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</si>
  <si>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</si>
  <si>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</si>
  <si>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</si>
  <si>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</si>
  <si>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</si>
  <si>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</si>
  <si>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</si>
  <si>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</si>
  <si>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</si>
  <si>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</si>
  <si>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</si>
  <si>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</si>
  <si>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</si>
  <si>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</si>
  <si>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</si>
  <si>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</si>
  <si>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</si>
  <si>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</si>
  <si>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</si>
  <si>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</si>
  <si>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</si>
  <si>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</si>
  <si>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MSC SIYA B</t>
  </si>
  <si>
    <t>FI513A</t>
  </si>
  <si>
    <t>WEEK 16*</t>
  </si>
  <si>
    <t>2514W</t>
  </si>
  <si>
    <t>ex MSC GISELLE / CAPE KORTIA</t>
  </si>
  <si>
    <t>WEEK 17*</t>
  </si>
  <si>
    <t>FI515A</t>
  </si>
  <si>
    <t>WEEK 18*</t>
  </si>
  <si>
    <t>FI516A</t>
  </si>
  <si>
    <t>WEEK 19*</t>
  </si>
  <si>
    <t>2517W</t>
  </si>
  <si>
    <t>WEEK 20*</t>
  </si>
  <si>
    <t>2518W</t>
  </si>
  <si>
    <t>WEEK 21*</t>
  </si>
  <si>
    <t>2519W</t>
  </si>
  <si>
    <t>WEEK 22*</t>
  </si>
  <si>
    <t>2520W</t>
  </si>
  <si>
    <t>WEEK 23*</t>
  </si>
  <si>
    <t>FI521A</t>
  </si>
  <si>
    <t>WEEK 24*</t>
  </si>
  <si>
    <t>2522W</t>
  </si>
  <si>
    <t>ex MSC LEILA / MSC SHUBA B</t>
  </si>
  <si>
    <t>WEEK 25*</t>
  </si>
  <si>
    <t>FI523A</t>
  </si>
  <si>
    <t>2524W</t>
  </si>
  <si>
    <t>2525W</t>
  </si>
  <si>
    <t>2526W</t>
  </si>
  <si>
    <t>FI527A</t>
  </si>
  <si>
    <t>2528W</t>
  </si>
  <si>
    <t>FI529A</t>
  </si>
  <si>
    <t>FI530A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</si>
  <si>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</si>
  <si>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</si>
  <si>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</si>
  <si>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</si>
  <si>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</si>
  <si>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</si>
  <si>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</si>
  <si>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</si>
  <si>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</si>
  <si>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</si>
  <si>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</si>
  <si>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</si>
  <si>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QI432A</t>
  </si>
  <si>
    <t>WEEK35'</t>
  </si>
  <si>
    <t>QI433A</t>
  </si>
  <si>
    <t>WEEK36'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</si>
  <si>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</si>
  <si>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</si>
  <si>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</si>
  <si>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</si>
  <si>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</si>
  <si>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</si>
  <si>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</si>
  <si>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</si>
  <si>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</si>
  <si>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</si>
  <si>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</si>
  <si>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</si>
  <si>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</si>
  <si>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</si>
  <si>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</si>
  <si>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</si>
  <si>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</si>
  <si>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</si>
  <si>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</si>
  <si>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</si>
  <si>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</si>
  <si>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</si>
  <si>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</si>
  <si>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</si>
  <si>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</si>
  <si>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</si>
  <si>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</si>
  <si>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</si>
  <si>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</si>
  <si>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</si>
  <si>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</si>
  <si>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</si>
  <si>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</si>
  <si>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</si>
  <si>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</si>
  <si>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</si>
  <si>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</si>
  <si>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</si>
  <si>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</si>
  <si>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</si>
  <si>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</si>
  <si>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</si>
  <si>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</si>
  <si>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</si>
  <si>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</si>
  <si>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</si>
  <si>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</si>
  <si>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</si>
  <si>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</si>
  <si>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</si>
  <si>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</si>
  <si>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</si>
  <si>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</si>
  <si>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</si>
  <si>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</si>
  <si>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</si>
  <si>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</si>
  <si>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</si>
  <si>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</si>
  <si>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</si>
  <si>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</si>
  <si>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</si>
  <si>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</si>
  <si>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</si>
  <si>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</si>
  <si>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</si>
  <si>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</si>
  <si>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</si>
  <si>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</si>
  <si>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</si>
  <si>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</si>
  <si>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</si>
  <si>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</si>
  <si>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</si>
  <si>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</si>
  <si>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</si>
  <si>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</si>
  <si>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</si>
  <si>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</si>
  <si>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</si>
  <si>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</si>
  <si>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</si>
  <si>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</si>
  <si>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</si>
  <si>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</si>
  <si>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</si>
  <si>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</si>
  <si>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</si>
  <si>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</si>
  <si>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</si>
  <si>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</si>
  <si>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</si>
  <si>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</si>
  <si>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</si>
  <si>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</si>
  <si>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</si>
  <si>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</si>
  <si>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</si>
  <si>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</si>
  <si>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</si>
  <si>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MSC LE HAVRE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</si>
  <si>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</si>
  <si>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</si>
  <si>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</si>
  <si>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</si>
  <si>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</si>
  <si>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</si>
  <si>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</si>
  <si>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</si>
  <si>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</si>
  <si>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</si>
  <si>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WEEK20*</t>
  </si>
  <si>
    <t xml:space="preserve">MSC LAGOS X  </t>
  </si>
  <si>
    <t>QI518A</t>
  </si>
  <si>
    <t>ex MSC DAKAR X</t>
  </si>
  <si>
    <t>WEEK21*</t>
  </si>
  <si>
    <t xml:space="preserve">VALOR </t>
  </si>
  <si>
    <t>QI519A</t>
  </si>
  <si>
    <t xml:space="preserve">exMSC AGAMEMNON VIII /  MSC FLORA </t>
  </si>
  <si>
    <t>WEEK22*</t>
  </si>
  <si>
    <t xml:space="preserve">MSC GHANA </t>
  </si>
  <si>
    <t>QI520A</t>
  </si>
  <si>
    <t>WEEK23*</t>
  </si>
  <si>
    <t>MSC MARSEILLE</t>
  </si>
  <si>
    <t>QI521A</t>
  </si>
  <si>
    <t>26 DAYS</t>
  </si>
  <si>
    <t>WEEK24*</t>
  </si>
  <si>
    <t>MSC BRANKA</t>
  </si>
  <si>
    <t>QI522A</t>
  </si>
  <si>
    <t>New PF wef QI522A</t>
  </si>
  <si>
    <t xml:space="preserve"> ex MSC CHARLESTON</t>
  </si>
  <si>
    <t>WEEK25</t>
  </si>
  <si>
    <t xml:space="preserve">MSC LEILA </t>
  </si>
  <si>
    <t>QI523A</t>
  </si>
  <si>
    <t>ex MSC LUDOVICA</t>
  </si>
  <si>
    <t>WEEK26</t>
  </si>
  <si>
    <t>QI524A</t>
  </si>
  <si>
    <t>WEEK27</t>
  </si>
  <si>
    <t>QI525A</t>
  </si>
  <si>
    <t>WEEK28</t>
  </si>
  <si>
    <t>MSC SURABAYA VIII</t>
  </si>
  <si>
    <t>QI526A</t>
  </si>
  <si>
    <t>WEEK29</t>
  </si>
  <si>
    <t>MSC INSA</t>
  </si>
  <si>
    <t>QI527A</t>
  </si>
  <si>
    <t>WEEK30</t>
  </si>
  <si>
    <t xml:space="preserve">MSC JUBILEE IX </t>
  </si>
  <si>
    <t>QI528A</t>
  </si>
  <si>
    <t>WEEK31</t>
  </si>
  <si>
    <t>QI529A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</si>
  <si>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</si>
  <si>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</si>
  <si>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</si>
  <si>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</si>
  <si>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</si>
  <si>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</si>
  <si>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</si>
  <si>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</si>
  <si>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</si>
  <si>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</si>
  <si>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</si>
  <si>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</si>
  <si>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</si>
  <si>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</si>
  <si>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</si>
  <si>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</si>
  <si>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</si>
  <si>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</si>
  <si>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</si>
  <si>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</si>
  <si>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</si>
  <si>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</si>
  <si>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</si>
  <si>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</si>
  <si>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</si>
  <si>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</si>
  <si>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</si>
  <si>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</si>
  <si>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</si>
  <si>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</si>
  <si>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</si>
  <si>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</si>
  <si>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</si>
  <si>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</si>
  <si>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</si>
  <si>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</si>
  <si>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</si>
  <si>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</si>
  <si>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</si>
  <si>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</si>
  <si>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</si>
  <si>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</si>
  <si>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</si>
  <si>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</si>
  <si>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</si>
  <si>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</si>
  <si>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</si>
  <si>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</si>
  <si>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</si>
  <si>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</si>
  <si>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</si>
  <si>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</si>
  <si>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</si>
  <si>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</si>
  <si>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</si>
  <si>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</si>
  <si>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</si>
  <si>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</si>
  <si>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</si>
  <si>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</si>
  <si>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</si>
  <si>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</si>
  <si>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</si>
  <si>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</si>
  <si>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</si>
  <si>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</si>
  <si>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</si>
  <si>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</si>
  <si>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</si>
  <si>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</si>
  <si>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</si>
  <si>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</si>
  <si>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</si>
  <si>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</si>
  <si>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</si>
  <si>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</si>
  <si>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KN523A</t>
  </si>
  <si>
    <t>MSC JENNA - OMIT SIN</t>
  </si>
  <si>
    <t>SX521R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</si>
  <si>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</si>
  <si>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</si>
  <si>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</si>
  <si>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</si>
  <si>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</si>
  <si>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</si>
  <si>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</si>
  <si>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</si>
  <si>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GIANNINA II</t>
  </si>
  <si>
    <t>SX524R</t>
  </si>
  <si>
    <t xml:space="preserve">MSC NURYA G </t>
  </si>
  <si>
    <t>KN527A</t>
  </si>
  <si>
    <t>SX525R</t>
  </si>
  <si>
    <t>KN528A</t>
  </si>
  <si>
    <t>SX526R</t>
  </si>
  <si>
    <t>KN529A</t>
  </si>
  <si>
    <t>SX527R</t>
  </si>
  <si>
    <t>KN530A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</si>
  <si>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</si>
  <si>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</si>
  <si>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</si>
  <si>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</si>
  <si>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</si>
  <si>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</si>
  <si>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</si>
  <si>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</si>
  <si>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</si>
  <si>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</si>
  <si>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</si>
  <si>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</si>
  <si>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</si>
  <si>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</si>
  <si>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</si>
  <si>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</si>
  <si>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</si>
  <si>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</si>
  <si>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</si>
  <si>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</si>
  <si>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</si>
  <si>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</si>
  <si>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</si>
  <si>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</si>
  <si>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</si>
  <si>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</si>
  <si>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</si>
  <si>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</si>
  <si>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</si>
  <si>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</si>
  <si>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</si>
  <si>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</si>
  <si>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</si>
  <si>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</si>
  <si>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</si>
  <si>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</si>
  <si>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</si>
  <si>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</si>
  <si>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</si>
  <si>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</si>
  <si>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</si>
  <si>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</si>
  <si>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</si>
  <si>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</si>
  <si>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</si>
  <si>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</si>
  <si>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MSC NIMISHA III - OMIT JKT</t>
  </si>
  <si>
    <t>FP519A</t>
  </si>
  <si>
    <t>HK520R</t>
  </si>
  <si>
    <t>FP520A</t>
  </si>
  <si>
    <t>HK521R</t>
  </si>
  <si>
    <t>FP521A</t>
  </si>
  <si>
    <t>HK522R</t>
  </si>
  <si>
    <t>FP522A</t>
  </si>
  <si>
    <t>HK523R</t>
  </si>
  <si>
    <t>FP523A</t>
  </si>
  <si>
    <t>HK524R</t>
  </si>
  <si>
    <t>FP524A</t>
  </si>
  <si>
    <t>HK525R</t>
  </si>
  <si>
    <t>FP525A</t>
  </si>
  <si>
    <t>HK526R</t>
  </si>
  <si>
    <t xml:space="preserve">MSC SHANVI III - BLANK </t>
  </si>
  <si>
    <t>FP526A</t>
  </si>
  <si>
    <t>HK527R</t>
  </si>
  <si>
    <t>FP527A</t>
  </si>
  <si>
    <t>HK528R</t>
  </si>
  <si>
    <t>FP528A</t>
  </si>
  <si>
    <t>HK529R</t>
  </si>
  <si>
    <t>FP529A</t>
  </si>
  <si>
    <t>HK539R</t>
  </si>
  <si>
    <t>FP530A</t>
  </si>
  <si>
    <t>HK531R</t>
  </si>
  <si>
    <t>FP531A</t>
  </si>
  <si>
    <t>NEW CAPRICORN SERVICE - NEW PROFORMA</t>
  </si>
  <si>
    <t>PROFORMA - SAT</t>
  </si>
  <si>
    <t xml:space="preserve">DELAY ROM </t>
  </si>
  <si>
    <t xml:space="preserve">13 DAYS </t>
  </si>
  <si>
    <t>ex AS CALIFORNIA</t>
  </si>
  <si>
    <t xml:space="preserve">MSC LANGSAR </t>
  </si>
  <si>
    <t>FC404A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</si>
  <si>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</si>
  <si>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</si>
  <si>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</si>
  <si>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</si>
  <si>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</si>
  <si>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</si>
  <si>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</si>
  <si>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</si>
  <si>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</si>
  <si>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</si>
  <si>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</si>
  <si>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</si>
  <si>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</si>
  <si>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</si>
  <si>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</si>
  <si>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</si>
  <si>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</si>
  <si>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</si>
  <si>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</si>
  <si>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</si>
  <si>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</si>
  <si>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</si>
  <si>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</si>
  <si>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</si>
  <si>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</si>
  <si>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</si>
  <si>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</si>
  <si>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</si>
  <si>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</si>
  <si>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</si>
  <si>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</si>
  <si>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MSC REBECCA III</t>
  </si>
  <si>
    <t>KE432A</t>
  </si>
  <si>
    <t>KE433A</t>
  </si>
  <si>
    <t>AS CALIFORNIA</t>
  </si>
  <si>
    <t>KE434A</t>
  </si>
  <si>
    <t>PANDA SERVICE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</si>
  <si>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</si>
  <si>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</si>
  <si>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</si>
  <si>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</si>
  <si>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</si>
  <si>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</si>
  <si>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</si>
  <si>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</si>
  <si>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</si>
  <si>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</si>
  <si>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</si>
  <si>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</si>
  <si>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</si>
  <si>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</si>
  <si>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</si>
  <si>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</si>
  <si>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</si>
  <si>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</si>
  <si>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</si>
  <si>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</si>
  <si>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</si>
  <si>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</si>
  <si>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</si>
  <si>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</si>
  <si>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</si>
  <si>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MSC JUBILEE IX</t>
  </si>
  <si>
    <t>KQ521A</t>
  </si>
  <si>
    <t>SX518R</t>
  </si>
  <si>
    <t>ZIM SEAGULL</t>
  </si>
  <si>
    <t>7S</t>
  </si>
  <si>
    <t>KQ523A</t>
  </si>
  <si>
    <t>KQ524A</t>
  </si>
  <si>
    <t>KQ525A</t>
  </si>
  <si>
    <t>149S</t>
  </si>
  <si>
    <t>6S</t>
  </si>
  <si>
    <t>KQ528A</t>
  </si>
  <si>
    <t>8S</t>
  </si>
  <si>
    <t>KQ530A</t>
  </si>
  <si>
    <t>521n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</si>
  <si>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</si>
  <si>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</si>
  <si>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</si>
  <si>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</si>
  <si>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</si>
  <si>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</si>
  <si>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</si>
  <si>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</si>
  <si>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</si>
  <si>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</si>
  <si>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</si>
  <si>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</si>
  <si>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</si>
  <si>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</si>
  <si>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</si>
  <si>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</si>
  <si>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</si>
  <si>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</si>
  <si>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</si>
  <si>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 xml:space="preserve">MSC MARIELLA </t>
  </si>
  <si>
    <t>PROFORMA CHANGED</t>
  </si>
  <si>
    <t xml:space="preserve">GT519W </t>
  </si>
  <si>
    <t>GT520W</t>
  </si>
  <si>
    <t>GT521W</t>
  </si>
  <si>
    <t>GT522W</t>
  </si>
  <si>
    <t>GT523W</t>
  </si>
  <si>
    <t>GT524W</t>
  </si>
  <si>
    <t>GT525W</t>
  </si>
  <si>
    <t>GT526W</t>
  </si>
  <si>
    <t>GT527W</t>
  </si>
  <si>
    <t>GT528W</t>
  </si>
  <si>
    <t>GT529W</t>
  </si>
  <si>
    <t>GT530W</t>
  </si>
  <si>
    <t>GT531W</t>
  </si>
  <si>
    <t>GT532W</t>
  </si>
  <si>
    <t>GT533W</t>
  </si>
  <si>
    <t>GT534W</t>
  </si>
  <si>
    <t>YOU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</si>
  <si>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</si>
  <si>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</si>
  <si>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</si>
  <si>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</si>
  <si>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</si>
  <si>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</si>
  <si>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</si>
  <si>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</si>
  <si>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</si>
  <si>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</si>
  <si>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</si>
  <si>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</si>
  <si>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</si>
  <si>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</si>
  <si>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</si>
  <si>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</si>
  <si>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</si>
  <si>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</si>
  <si>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</si>
  <si>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</si>
  <si>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</si>
  <si>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>YM WHOLESOME</t>
  </si>
  <si>
    <t>YM WELCOME 045W</t>
  </si>
  <si>
    <t>YM WIND</t>
  </si>
  <si>
    <t>YM WINNER 046W</t>
  </si>
  <si>
    <t xml:space="preserve">YM WELCOME </t>
  </si>
  <si>
    <t>YM WITNESS 042W</t>
  </si>
  <si>
    <t>YM WITNESS</t>
  </si>
  <si>
    <t>YM WINDOW 044W</t>
  </si>
  <si>
    <t xml:space="preserve">YM WELLNESS </t>
  </si>
  <si>
    <t>YM WELLNESS 044W</t>
  </si>
  <si>
    <t xml:space="preserve">YM WINNER </t>
  </si>
  <si>
    <t>YM WIDTH 037W</t>
  </si>
  <si>
    <t>YM WELLSPRING</t>
  </si>
  <si>
    <t xml:space="preserve">YM WIDTH </t>
  </si>
  <si>
    <t>TBN 15</t>
  </si>
  <si>
    <t>OSPREY SERVICE</t>
  </si>
  <si>
    <t>GANGAVARAM /VISAKHAPATNAM (INVTZ)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</si>
  <si>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</si>
  <si>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</si>
  <si>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</si>
  <si>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</si>
  <si>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</si>
  <si>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</si>
  <si>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</si>
  <si>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</si>
  <si>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</si>
  <si>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</si>
  <si>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</si>
  <si>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</si>
  <si>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</si>
  <si>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</si>
  <si>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</si>
  <si>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</si>
  <si>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</si>
  <si>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</si>
  <si>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</si>
  <si>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</si>
  <si>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</si>
  <si>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</si>
  <si>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</si>
  <si>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</si>
  <si>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</si>
  <si>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</si>
  <si>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</si>
  <si>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</si>
  <si>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</si>
  <si>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</si>
  <si>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</si>
  <si>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</si>
  <si>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</si>
  <si>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</si>
  <si>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</si>
  <si>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</si>
  <si>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</si>
  <si>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</si>
  <si>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</si>
  <si>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</si>
  <si>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</si>
  <si>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</si>
  <si>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</si>
  <si>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</si>
  <si>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</si>
  <si>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</si>
  <si>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</si>
  <si>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</si>
  <si>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</si>
  <si>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</si>
  <si>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</si>
  <si>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</si>
  <si>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</si>
  <si>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</si>
  <si>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</si>
  <si>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</si>
  <si>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</si>
  <si>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</si>
  <si>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</si>
  <si>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</si>
  <si>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</si>
  <si>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</si>
  <si>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</si>
  <si>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</si>
  <si>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</si>
  <si>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</si>
  <si>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</si>
  <si>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</si>
  <si>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</si>
  <si>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</si>
  <si>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</si>
  <si>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</si>
  <si>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</si>
  <si>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</si>
  <si>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</si>
  <si>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</si>
  <si>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</si>
  <si>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</si>
  <si>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</si>
  <si>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</si>
  <si>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</si>
  <si>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</si>
  <si>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</si>
  <si>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</si>
  <si>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</si>
  <si>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</si>
  <si>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</si>
  <si>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 xml:space="preserve">SEASPAN HARRIER 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</si>
  <si>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</si>
  <si>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</si>
  <si>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</si>
  <si>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</si>
  <si>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</si>
  <si>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</si>
  <si>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</si>
  <si>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</si>
  <si>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</si>
  <si>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</si>
  <si>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</si>
  <si>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</si>
  <si>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</si>
  <si>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</si>
  <si>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</si>
  <si>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EX MSC NEW JERSEY III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</si>
  <si>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</si>
  <si>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</si>
  <si>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</si>
  <si>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</si>
  <si>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</si>
  <si>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</si>
  <si>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</si>
  <si>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</si>
  <si>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</si>
  <si>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</si>
  <si>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</si>
  <si>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</si>
  <si>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</si>
  <si>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</si>
  <si>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</si>
  <si>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</si>
  <si>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</si>
  <si>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</si>
  <si>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</si>
  <si>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</si>
  <si>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</si>
  <si>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</si>
  <si>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</si>
  <si>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</si>
  <si>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</si>
  <si>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</si>
  <si>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</si>
  <si>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</si>
  <si>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</si>
  <si>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</si>
  <si>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</si>
  <si>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</si>
  <si>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</si>
  <si>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</si>
  <si>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</si>
  <si>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</si>
  <si>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</si>
  <si>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</si>
  <si>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</si>
  <si>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</si>
  <si>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t>actual SOB</t>
  </si>
  <si>
    <r>
      <t>HW517</t>
    </r>
    <r>
      <rPr>
        <strike/>
        <sz val="10"/>
        <color rgb="FFFF0000"/>
        <rFont val="Arial"/>
        <family val="2"/>
      </rPr>
      <t>B</t>
    </r>
  </si>
  <si>
    <t>new proforma</t>
  </si>
  <si>
    <t>SEASPAN BENEFACTOR</t>
  </si>
  <si>
    <t>2519E</t>
  </si>
  <si>
    <r>
      <t>HW517</t>
    </r>
    <r>
      <rPr>
        <sz val="10"/>
        <color rgb="FFFF0000"/>
        <rFont val="Arial"/>
        <family val="2"/>
      </rPr>
      <t>B</t>
    </r>
  </si>
  <si>
    <t>FA520A</t>
  </si>
  <si>
    <t>FA521A</t>
  </si>
  <si>
    <t>ONE SPLENDOUR</t>
  </si>
  <si>
    <t>2522E</t>
  </si>
  <si>
    <t>FA523A</t>
  </si>
  <si>
    <t>FA524A</t>
  </si>
  <si>
    <t>EX MSC ALABAMA III</t>
  </si>
  <si>
    <t>FA525A</t>
  </si>
  <si>
    <t>FA526A</t>
  </si>
  <si>
    <t>FA527A</t>
  </si>
  <si>
    <t>FA528A</t>
  </si>
  <si>
    <t>FA529A</t>
  </si>
  <si>
    <t>FA530A</t>
  </si>
  <si>
    <t>EX MSC REN V</t>
  </si>
  <si>
    <t>2531E</t>
  </si>
  <si>
    <t xml:space="preserve">HI531R </t>
  </si>
  <si>
    <t>FA532A</t>
  </si>
  <si>
    <t>FA533A</t>
  </si>
  <si>
    <t xml:space="preserve">AZTEC EXPRESS SERVICE </t>
  </si>
  <si>
    <t>AZTEC 
CONNECTING VESSEL</t>
  </si>
  <si>
    <r>
      <t xml:space="preserve">PROFORMA SAILING/PRICE CALCULATION DATE,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</si>
  <si>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 xml:space="preserve">SEASPAN BRILLIANCE </t>
  </si>
  <si>
    <t>2425E</t>
  </si>
  <si>
    <t>NAVARINO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</si>
  <si>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</si>
  <si>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</si>
  <si>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</si>
  <si>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</si>
  <si>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</si>
  <si>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</si>
  <si>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</si>
  <si>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</si>
  <si>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</si>
  <si>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</si>
  <si>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</si>
  <si>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</si>
  <si>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</si>
  <si>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</si>
  <si>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</si>
  <si>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</si>
  <si>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</si>
  <si>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</si>
  <si>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</si>
  <si>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</si>
  <si>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</si>
  <si>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</si>
  <si>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</si>
  <si>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</si>
  <si>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</si>
  <si>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</si>
  <si>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</si>
  <si>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</si>
  <si>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</si>
  <si>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</si>
  <si>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</si>
  <si>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</si>
  <si>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</si>
  <si>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</si>
  <si>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</si>
  <si>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</si>
  <si>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</si>
  <si>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</si>
  <si>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</si>
  <si>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</si>
  <si>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</si>
  <si>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</si>
  <si>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</si>
  <si>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</si>
  <si>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</si>
  <si>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</si>
  <si>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</si>
  <si>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</si>
  <si>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</si>
  <si>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</si>
  <si>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</si>
  <si>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</si>
  <si>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</si>
  <si>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</si>
  <si>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</si>
  <si>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</si>
  <si>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</si>
  <si>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</si>
  <si>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</si>
  <si>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</si>
  <si>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t>FZ520E</t>
  </si>
  <si>
    <t>CAUQUENES</t>
  </si>
  <si>
    <t>2521E</t>
  </si>
  <si>
    <t xml:space="preserve">HYUNDAI NEPTUNE </t>
  </si>
  <si>
    <t>0039E</t>
  </si>
  <si>
    <t>2523E</t>
  </si>
  <si>
    <t>2524E</t>
  </si>
  <si>
    <t>2525E</t>
  </si>
  <si>
    <t>FZ526A</t>
  </si>
  <si>
    <t>2527E</t>
  </si>
  <si>
    <t>2528E</t>
  </si>
  <si>
    <t>2529E</t>
  </si>
  <si>
    <t>2530E</t>
  </si>
  <si>
    <t>OSAKA EXPRESS</t>
  </si>
  <si>
    <t>2532E</t>
  </si>
  <si>
    <t>2533E</t>
  </si>
  <si>
    <t>HYUNDAI NEPTURE</t>
  </si>
  <si>
    <t>0040E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</si>
  <si>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</si>
  <si>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</si>
  <si>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</si>
  <si>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</si>
  <si>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</si>
  <si>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</si>
  <si>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</si>
  <si>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2308E</t>
  </si>
  <si>
    <t>MSC SARA ELENA FI301R</t>
  </si>
  <si>
    <t>FT302E</t>
  </si>
  <si>
    <t>AKADIMOS</t>
  </si>
  <si>
    <t>2309E</t>
  </si>
  <si>
    <t>2247E</t>
  </si>
  <si>
    <t>SEASPAN BRIGHTNESS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</si>
  <si>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</si>
  <si>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</si>
  <si>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</si>
  <si>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</si>
  <si>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</si>
  <si>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</si>
  <si>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</si>
  <si>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</si>
  <si>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</si>
  <si>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</si>
  <si>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</si>
  <si>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</si>
  <si>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</si>
  <si>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</si>
  <si>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</si>
  <si>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</si>
  <si>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</si>
  <si>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</si>
  <si>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</si>
  <si>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</si>
  <si>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</si>
  <si>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</si>
  <si>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</si>
  <si>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</si>
  <si>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</si>
  <si>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</si>
  <si>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</si>
  <si>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</si>
  <si>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</si>
  <si>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</si>
  <si>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</si>
  <si>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</si>
  <si>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</si>
  <si>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</si>
  <si>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</si>
  <si>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</si>
  <si>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</si>
  <si>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</si>
  <si>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</si>
  <si>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</si>
  <si>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</si>
  <si>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</si>
  <si>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</si>
  <si>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</si>
  <si>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</si>
  <si>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</si>
  <si>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</si>
  <si>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</si>
  <si>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</si>
  <si>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</si>
  <si>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</si>
  <si>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</si>
  <si>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</si>
  <si>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</si>
  <si>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</si>
  <si>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</si>
  <si>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</si>
  <si>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</si>
  <si>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</si>
  <si>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</si>
  <si>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</si>
  <si>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</si>
  <si>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</si>
  <si>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</si>
  <si>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</si>
  <si>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</si>
  <si>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</si>
  <si>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</si>
  <si>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</si>
  <si>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</si>
  <si>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</si>
  <si>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</si>
  <si>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</si>
  <si>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</si>
  <si>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</si>
  <si>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</si>
  <si>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</si>
  <si>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</si>
  <si>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</si>
  <si>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</si>
  <si>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</si>
  <si>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</si>
  <si>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</si>
  <si>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</si>
  <si>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</si>
  <si>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</si>
  <si>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</si>
  <si>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</si>
  <si>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</si>
  <si>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 xml:space="preserve">ONE SAPPHIRE </t>
  </si>
  <si>
    <t>0035E</t>
  </si>
  <si>
    <t>2534E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</si>
  <si>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</si>
  <si>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</si>
  <si>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</si>
  <si>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</si>
  <si>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</si>
  <si>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</si>
  <si>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</si>
  <si>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</si>
  <si>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</si>
  <si>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</si>
  <si>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</si>
  <si>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</si>
  <si>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</si>
  <si>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</si>
  <si>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</si>
  <si>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</si>
  <si>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</si>
  <si>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</si>
  <si>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</si>
  <si>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</si>
  <si>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</si>
  <si>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</si>
  <si>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</si>
  <si>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</si>
  <si>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</si>
  <si>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</si>
  <si>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</si>
  <si>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</si>
  <si>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</si>
  <si>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</si>
  <si>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</si>
  <si>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</si>
  <si>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</si>
  <si>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</si>
  <si>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</si>
  <si>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</si>
  <si>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</si>
  <si>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</si>
  <si>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</si>
  <si>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</si>
  <si>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</si>
  <si>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</si>
  <si>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</si>
  <si>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</si>
  <si>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</si>
  <si>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</si>
  <si>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</si>
  <si>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</si>
  <si>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</si>
  <si>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</si>
  <si>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</si>
  <si>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</si>
  <si>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</si>
  <si>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</si>
  <si>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</si>
  <si>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QM442A</t>
  </si>
  <si>
    <t>MSC GINA / MSC LOME / MSC MARINA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</si>
  <si>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</si>
  <si>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</si>
  <si>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</si>
  <si>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</si>
  <si>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</si>
  <si>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</si>
  <si>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</si>
  <si>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</si>
  <si>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</si>
  <si>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</si>
  <si>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</si>
  <si>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</si>
  <si>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</si>
  <si>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</si>
  <si>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</si>
  <si>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</si>
  <si>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</si>
  <si>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</si>
  <si>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</si>
  <si>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</si>
  <si>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</si>
  <si>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</si>
  <si>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</si>
  <si>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</si>
  <si>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</si>
  <si>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</si>
  <si>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</si>
  <si>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</si>
  <si>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</si>
  <si>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</si>
  <si>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</si>
  <si>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</si>
  <si>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</si>
  <si>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</si>
  <si>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</si>
  <si>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</si>
  <si>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</si>
  <si>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MSC MUNDRA VIII</t>
  </si>
  <si>
    <t>QM518A</t>
  </si>
  <si>
    <t xml:space="preserve">MSC WEST V </t>
  </si>
  <si>
    <t>QM519A</t>
  </si>
  <si>
    <t xml:space="preserve">MSC JULIE </t>
  </si>
  <si>
    <t>QM520A</t>
  </si>
  <si>
    <t>QM522A</t>
  </si>
  <si>
    <t>QM523A</t>
  </si>
  <si>
    <t xml:space="preserve">MSC FAIRFIELD  </t>
  </si>
  <si>
    <t>QM524A</t>
  </si>
  <si>
    <t xml:space="preserve">MSC ARCHIMIDIS </t>
  </si>
  <si>
    <t>QM525A</t>
  </si>
  <si>
    <t xml:space="preserve">MSC SANTA MARIA </t>
  </si>
  <si>
    <t>QM526A</t>
  </si>
  <si>
    <t>QM527A</t>
  </si>
  <si>
    <t>QM528A</t>
  </si>
  <si>
    <t xml:space="preserve">MSC BARBADOS </t>
  </si>
  <si>
    <t>QM529A</t>
  </si>
  <si>
    <t>QM530A</t>
  </si>
  <si>
    <t>QM531A</t>
  </si>
  <si>
    <t>QM532A</t>
  </si>
  <si>
    <t>QM533A</t>
  </si>
  <si>
    <t>QM534A</t>
  </si>
  <si>
    <t>QM535A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</si>
  <si>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</si>
  <si>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</si>
  <si>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</si>
  <si>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</si>
  <si>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</si>
  <si>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</si>
  <si>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MSC BERN V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</si>
  <si>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</si>
  <si>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</si>
  <si>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</si>
  <si>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</si>
  <si>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</si>
  <si>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</si>
  <si>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</si>
  <si>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</si>
  <si>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</si>
  <si>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</si>
  <si>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</si>
  <si>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</si>
  <si>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</si>
  <si>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</si>
  <si>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</si>
  <si>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</si>
  <si>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</si>
  <si>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</si>
  <si>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</si>
  <si>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</si>
  <si>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</si>
  <si>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</si>
  <si>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</si>
  <si>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</si>
  <si>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</si>
  <si>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</si>
  <si>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</si>
  <si>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</si>
  <si>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</si>
  <si>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</si>
  <si>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</si>
  <si>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</si>
  <si>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</si>
  <si>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</si>
  <si>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</si>
  <si>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</si>
  <si>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</si>
  <si>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</si>
  <si>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</si>
  <si>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</si>
  <si>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</si>
  <si>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</si>
  <si>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</si>
  <si>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</si>
  <si>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</si>
  <si>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</si>
  <si>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</si>
  <si>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</si>
  <si>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</si>
  <si>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</si>
  <si>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</si>
  <si>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</si>
  <si>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</si>
  <si>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</si>
  <si>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</si>
  <si>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</si>
  <si>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</si>
  <si>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</si>
  <si>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</si>
  <si>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</si>
  <si>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</si>
  <si>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</si>
  <si>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</si>
  <si>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</si>
  <si>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</si>
  <si>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</si>
  <si>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</si>
  <si>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</si>
  <si>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</si>
  <si>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</si>
  <si>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</si>
  <si>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</si>
  <si>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</si>
  <si>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</si>
  <si>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</si>
  <si>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</si>
  <si>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</si>
  <si>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</si>
  <si>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</si>
  <si>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</si>
  <si>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</si>
  <si>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</si>
  <si>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</si>
  <si>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</si>
  <si>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</si>
  <si>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</si>
  <si>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</si>
  <si>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</si>
  <si>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</si>
  <si>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</si>
  <si>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</si>
  <si>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</si>
  <si>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</si>
  <si>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</si>
  <si>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</si>
  <si>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</si>
  <si>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</si>
  <si>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</si>
  <si>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</si>
  <si>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</si>
  <si>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</si>
  <si>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</si>
  <si>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</si>
  <si>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</si>
  <si>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</si>
  <si>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</si>
  <si>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</si>
  <si>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</si>
  <si>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</si>
  <si>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</si>
  <si>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</si>
  <si>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</si>
  <si>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</si>
  <si>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</si>
  <si>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</si>
  <si>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</si>
  <si>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</si>
  <si>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</si>
  <si>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</si>
  <si>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</si>
  <si>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</si>
  <si>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</si>
  <si>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</si>
  <si>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</si>
  <si>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</si>
  <si>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</si>
  <si>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</si>
  <si>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</si>
  <si>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</si>
  <si>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</si>
  <si>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</si>
  <si>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</si>
  <si>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</si>
  <si>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</si>
  <si>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</si>
  <si>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</si>
  <si>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</si>
  <si>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</si>
  <si>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</si>
  <si>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</si>
  <si>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</si>
  <si>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</si>
  <si>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</si>
  <si>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</si>
  <si>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</si>
  <si>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</si>
  <si>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</si>
  <si>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</si>
  <si>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</si>
  <si>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</si>
  <si>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</si>
  <si>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</si>
  <si>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</si>
  <si>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</si>
  <si>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</si>
  <si>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</si>
  <si>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</si>
  <si>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</si>
  <si>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</si>
  <si>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</si>
  <si>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</si>
  <si>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</si>
  <si>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</si>
  <si>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</si>
  <si>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</si>
  <si>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</si>
  <si>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</si>
  <si>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</si>
  <si>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</si>
  <si>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</si>
  <si>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</si>
  <si>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</si>
  <si>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</si>
  <si>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</si>
  <si>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</si>
  <si>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</si>
  <si>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</si>
  <si>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</si>
  <si>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</si>
  <si>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</si>
  <si>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</si>
  <si>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</si>
  <si>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</si>
  <si>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</si>
  <si>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</si>
  <si>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</si>
  <si>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</si>
  <si>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</si>
  <si>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</si>
  <si>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</si>
  <si>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</si>
  <si>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</si>
  <si>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</si>
  <si>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</si>
  <si>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</si>
  <si>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</si>
  <si>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</si>
  <si>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</si>
  <si>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</si>
  <si>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</si>
  <si>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</si>
  <si>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</si>
  <si>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</si>
  <si>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</si>
  <si>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</si>
  <si>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</si>
  <si>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</si>
  <si>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</si>
  <si>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</si>
  <si>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</si>
  <si>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</si>
  <si>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</si>
  <si>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</si>
  <si>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</si>
  <si>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</si>
  <si>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</si>
  <si>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</si>
  <si>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</si>
  <si>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</si>
  <si>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</si>
  <si>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</si>
  <si>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</si>
  <si>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</si>
  <si>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</si>
  <si>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</si>
  <si>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</si>
  <si>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</si>
  <si>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</si>
  <si>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</si>
  <si>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</si>
  <si>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</si>
  <si>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</si>
  <si>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</si>
  <si>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</si>
  <si>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</si>
  <si>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</si>
  <si>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</si>
  <si>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</si>
  <si>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</si>
  <si>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</si>
  <si>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</si>
  <si>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</si>
  <si>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</si>
  <si>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</si>
  <si>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</si>
  <si>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</si>
  <si>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</si>
  <si>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</si>
  <si>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</si>
  <si>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</si>
  <si>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</si>
  <si>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</si>
  <si>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</si>
  <si>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</si>
  <si>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</si>
  <si>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</si>
  <si>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</si>
  <si>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</si>
  <si>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</si>
  <si>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</si>
  <si>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</si>
  <si>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</si>
  <si>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</si>
  <si>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</si>
  <si>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</si>
  <si>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</si>
  <si>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</si>
  <si>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</si>
  <si>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</si>
  <si>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</si>
  <si>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</si>
  <si>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</si>
  <si>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</si>
  <si>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</si>
  <si>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</si>
  <si>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</si>
  <si>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</si>
  <si>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</si>
  <si>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</si>
  <si>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</si>
  <si>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</si>
  <si>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</si>
  <si>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</si>
  <si>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</si>
  <si>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</si>
  <si>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</si>
  <si>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</si>
  <si>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</si>
  <si>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</si>
  <si>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</si>
  <si>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</si>
  <si>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</si>
  <si>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</si>
  <si>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</si>
  <si>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</si>
  <si>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</si>
  <si>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</si>
  <si>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</si>
  <si>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</si>
  <si>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</si>
  <si>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</si>
  <si>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</si>
  <si>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</si>
  <si>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</si>
  <si>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</si>
  <si>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</si>
  <si>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</si>
  <si>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</si>
  <si>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</si>
  <si>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</si>
  <si>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</si>
  <si>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</si>
  <si>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</si>
  <si>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</si>
  <si>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</si>
  <si>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</si>
  <si>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</si>
  <si>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</si>
  <si>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</si>
  <si>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</si>
  <si>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</si>
  <si>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</si>
  <si>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</si>
  <si>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</si>
  <si>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</si>
  <si>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</si>
  <si>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</si>
  <si>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</si>
  <si>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</si>
  <si>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</si>
  <si>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</si>
  <si>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</si>
  <si>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</si>
  <si>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</si>
  <si>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</si>
  <si>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</si>
  <si>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</si>
  <si>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</si>
  <si>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</si>
  <si>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</si>
  <si>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</si>
  <si>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</si>
  <si>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</si>
  <si>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</si>
  <si>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</si>
  <si>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</si>
  <si>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</si>
  <si>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</si>
  <si>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</si>
  <si>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</si>
  <si>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</si>
  <si>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</si>
  <si>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</si>
  <si>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</si>
  <si>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</si>
  <si>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</si>
  <si>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 xml:space="preserve">MSC TINA 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</si>
  <si>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</si>
  <si>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</si>
  <si>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</si>
  <si>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</si>
  <si>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</si>
  <si>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</si>
  <si>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</si>
  <si>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</si>
  <si>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</si>
  <si>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</si>
  <si>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</si>
  <si>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</si>
  <si>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</si>
  <si>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</si>
  <si>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</si>
  <si>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</si>
  <si>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</si>
  <si>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</si>
  <si>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</si>
  <si>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</si>
  <si>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</si>
  <si>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</si>
  <si>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</si>
  <si>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</si>
  <si>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</si>
  <si>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</si>
  <si>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</si>
  <si>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</si>
  <si>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</si>
  <si>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</si>
  <si>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</si>
  <si>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</si>
  <si>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</si>
  <si>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</si>
  <si>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</si>
  <si>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</si>
  <si>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</si>
  <si>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</si>
  <si>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</si>
  <si>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</si>
  <si>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</si>
  <si>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</si>
  <si>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</si>
  <si>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</si>
  <si>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</si>
  <si>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JL529A</t>
  </si>
  <si>
    <t>JL530A</t>
  </si>
  <si>
    <t>JL531A</t>
  </si>
  <si>
    <t>MSC MARIE LESLIE</t>
  </si>
  <si>
    <r>
      <t>MSC OLBIA //</t>
    </r>
    <r>
      <rPr>
        <sz val="10"/>
        <color rgb="FFFF0000"/>
        <rFont val="Arial"/>
        <family val="2"/>
      </rPr>
      <t xml:space="preserve"> ex MSC ELEONORE</t>
    </r>
  </si>
  <si>
    <t xml:space="preserve">MSC ELEONORE </t>
  </si>
  <si>
    <t>YM TRUTH</t>
  </si>
  <si>
    <t>0058W</t>
  </si>
  <si>
    <t>ONE INTEGRITY</t>
  </si>
  <si>
    <t xml:space="preserve">MSC TANZANIA </t>
  </si>
  <si>
    <t>ex MSC ISCHIA III</t>
  </si>
  <si>
    <t xml:space="preserve">MSC ELBA III </t>
  </si>
  <si>
    <t>**24</t>
  </si>
  <si>
    <t>**25</t>
  </si>
  <si>
    <t>**26</t>
  </si>
  <si>
    <t>**23</t>
  </si>
  <si>
    <t>MSC SAVANNAH</t>
  </si>
  <si>
    <t>Proforma ETD</t>
  </si>
  <si>
    <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</si>
  <si>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SILK SERVICE</t>
  </si>
  <si>
    <t>LION SERVICE</t>
  </si>
  <si>
    <r>
      <t>WEF TODAY 11/JUNE 2025 //</t>
    </r>
    <r>
      <rPr>
        <sz val="10"/>
        <color rgb="FFFF0000"/>
        <rFont val="Arial"/>
        <family val="2"/>
      </rPr>
      <t xml:space="preserve"> STOW CODE: BEANR  (VIA ANR CARGO) </t>
    </r>
  </si>
  <si>
    <t>WEF GJ522W</t>
  </si>
  <si>
    <r>
      <t>SAINT PETERSBURG(</t>
    </r>
    <r>
      <rPr>
        <b/>
        <sz val="11"/>
        <color rgb="FFFF0000"/>
        <rFont val="Calibri"/>
        <family val="2"/>
        <scheme val="minor"/>
      </rPr>
      <t>ONLY LOAD ON LION SVC</t>
    </r>
    <r>
      <rPr>
        <sz val="11"/>
        <color theme="1"/>
        <rFont val="Calibri"/>
        <family val="2"/>
        <scheme val="minor"/>
      </rPr>
      <t>)</t>
    </r>
  </si>
  <si>
    <r>
      <t xml:space="preserve">MSC ARCHIMIDIS  // </t>
    </r>
    <r>
      <rPr>
        <sz val="10"/>
        <color rgb="FFFF0000"/>
        <rFont val="Calibri"/>
        <family val="2"/>
        <scheme val="minor"/>
      </rPr>
      <t xml:space="preserve">ex HYUNDAI SINGAPORE </t>
    </r>
  </si>
  <si>
    <t xml:space="preserve">MSC EMILY </t>
  </si>
  <si>
    <t>SX528R</t>
  </si>
  <si>
    <t>SX529R</t>
  </si>
  <si>
    <t>SX530R</t>
  </si>
  <si>
    <t>MSC SKY II</t>
  </si>
  <si>
    <t>SX531R</t>
  </si>
  <si>
    <t>XL - MSC ANIELLO XA528A</t>
  </si>
  <si>
    <t>MSC MARTINA V</t>
  </si>
  <si>
    <t>TBN 53</t>
  </si>
  <si>
    <t>KN531A</t>
  </si>
  <si>
    <t>KN532A</t>
  </si>
  <si>
    <t>KN533A</t>
  </si>
  <si>
    <t>MSC CANCUN IV</t>
  </si>
  <si>
    <t>KQ531A</t>
  </si>
  <si>
    <t>KQ532A</t>
  </si>
  <si>
    <t>ONE TRIUMPH</t>
  </si>
  <si>
    <t>MSC MIRJA // EX MSC SAVONA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</si>
</sst>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3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0"/>
      <name val="Copperplate Gothic Bold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theme="8" tint="-0.249977111117893"/>
      <name val="Arial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10"/>
      <name val="Comic Sans MS"/>
      <family val="4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b/>
      <sz val="14"/>
      <color theme="1"/>
      <name val="Arial"/>
      <family val="2"/>
    </font>
    <font>
      <b/>
      <sz val="14"/>
      <color rgb="FF0000FF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strike/>
      <sz val="8"/>
      <color rgb="FFC00000"/>
      <name val="Cambria"/>
      <family val="1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trike/>
      <sz val="10"/>
      <color theme="1" tint="0.499984740745262"/>
      <name val="Arial"/>
      <family val="2"/>
    </font>
    <font>
      <b/>
      <strike/>
      <sz val="9"/>
      <name val="Arial"/>
      <family val="2"/>
    </font>
    <font>
      <b/>
      <u/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trike/>
      <sz val="8"/>
      <color theme="1"/>
      <name val="Arial"/>
      <family val="2"/>
    </font>
    <font>
      <strike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12"/>
      <color rgb="FFC00000"/>
      <name val="Arial"/>
      <family val="2"/>
    </font>
    <font>
      <sz val="11"/>
      <name val="Calibri"/>
      <scheme val="minor"/>
    </font>
    <font>
      <sz val="11"/>
      <color rgb="FF000000"/>
      <name val="Calibri"/>
    </font>
    <font>
      <sz val="11"/>
      <name val="Calibri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</fills>
  <borders count="1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2351">
    <xf numFmtId="0" fontId="0" fillId="0" borderId="0"/>
    <xf numFmtId="0" fontId="20" fillId="0" borderId="0"/>
    <xf numFmtId="0" fontId="21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>
      <protection locked="0"/>
    </xf>
    <xf numFmtId="165" fontId="21" fillId="0" borderId="0">
      <protection locked="0"/>
    </xf>
    <xf numFmtId="166" fontId="21" fillId="0" borderId="0">
      <protection locked="0"/>
    </xf>
    <xf numFmtId="166" fontId="21" fillId="0" borderId="0">
      <protection locked="0"/>
    </xf>
    <xf numFmtId="167" fontId="34" fillId="0" borderId="0"/>
    <xf numFmtId="0" fontId="20" fillId="0" borderId="0"/>
    <xf numFmtId="0" fontId="20" fillId="0" borderId="0"/>
    <xf numFmtId="0" fontId="21" fillId="0" borderId="0"/>
    <xf numFmtId="0" fontId="35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5" fillId="0" borderId="0"/>
    <xf numFmtId="0" fontId="166" fillId="0" borderId="0"/>
    <xf numFmtId="0" fontId="17" fillId="0" borderId="0"/>
    <xf numFmtId="0" fontId="17" fillId="0" borderId="0"/>
    <xf numFmtId="0" fontId="164" fillId="0" borderId="0"/>
    <xf numFmtId="0" fontId="164" fillId="0" borderId="0"/>
    <xf numFmtId="0" fontId="164" fillId="0" borderId="0"/>
    <xf numFmtId="0" fontId="21" fillId="0" borderId="0"/>
    <xf numFmtId="0" fontId="167" fillId="0" borderId="0"/>
    <xf numFmtId="0" fontId="21" fillId="0" borderId="0"/>
    <xf numFmtId="0" fontId="21" fillId="0" borderId="0"/>
    <xf numFmtId="0" fontId="168" fillId="0" borderId="0" applyBorder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68" fillId="0" borderId="0" applyBorder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8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8" fillId="0" borderId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8" fillId="0" borderId="0" applyBorder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  <xf numFmtId="0" fontId="168" fillId="0" borderId="0" applyBorder="0"/>
  </cellStyleXfs>
  <cellXfs count="4068">
    <xf numFmtId="0" fontId="0" fillId="0" borderId="0" xfId="0"/>
    <xf numFmtId="0" fontId="23" fillId="0" borderId="0" xfId="1" applyFont="1" applyAlignment="1">
      <alignment horizontal="left" vertical="center" wrapText="1"/>
    </xf>
    <xf numFmtId="0" fontId="22" fillId="0" borderId="0" xfId="1" applyFont="1" applyAlignment="1">
      <alignment horizontal="left" vertical="center" wrapText="1"/>
    </xf>
    <xf numFmtId="0" fontId="22" fillId="0" borderId="0" xfId="1" applyFont="1" applyAlignment="1">
      <alignment vertical="center"/>
    </xf>
    <xf numFmtId="0" fontId="21" fillId="0" borderId="0" xfId="0" applyFont="1" applyAlignment="1">
      <alignment horizontal="left"/>
    </xf>
    <xf numFmtId="0" fontId="21" fillId="0" borderId="0" xfId="0" applyFont="1"/>
    <xf numFmtId="0" fontId="36" fillId="0" borderId="0" xfId="0" applyFont="1"/>
    <xf numFmtId="0" fontId="37" fillId="0" borderId="0" xfId="0" applyFont="1" applyAlignment="1">
      <alignment horizontal="left"/>
    </xf>
    <xf numFmtId="0" fontId="38" fillId="0" borderId="0" xfId="0" applyFont="1" applyAlignment="1">
      <alignment vertical="center"/>
    </xf>
    <xf numFmtId="0" fontId="39" fillId="0" borderId="0" xfId="0" applyFont="1"/>
    <xf numFmtId="0" fontId="40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2" fillId="0" borderId="1" xfId="0" applyFont="1" applyBorder="1" applyAlignment="1">
      <alignment horizontal="left" vertical="center" wrapText="1"/>
    </xf>
    <xf numFmtId="0" fontId="43" fillId="0" borderId="0" xfId="0" applyFont="1" applyAlignment="1">
      <alignment vertical="center"/>
    </xf>
    <xf numFmtId="0" fontId="39" fillId="0" borderId="5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left" vertical="center" wrapText="1"/>
    </xf>
    <xf numFmtId="0" fontId="49" fillId="0" borderId="0" xfId="0" applyFont="1"/>
    <xf numFmtId="16" fontId="45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0" fillId="0" borderId="0" xfId="2" applyFont="1" applyAlignment="1">
      <alignment horizontal="left" vertical="center" indent="1"/>
    </xf>
    <xf numFmtId="0" fontId="39" fillId="0" borderId="0" xfId="0" applyFont="1" applyAlignment="1">
      <alignment vertical="center"/>
    </xf>
    <xf numFmtId="0" fontId="0" fillId="0" borderId="0" xfId="0" applyAlignment="1">
      <alignment horizontal="left"/>
    </xf>
    <xf numFmtId="0" fontId="51" fillId="0" borderId="0" xfId="2" applyFont="1" applyAlignment="1">
      <alignment horizontal="left" vertical="center" indent="1"/>
    </xf>
    <xf numFmtId="0" fontId="39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2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3" fillId="0" borderId="0" xfId="13" applyFont="1" applyFill="1" applyAlignment="1" applyProtection="1">
      <alignment vertical="center"/>
    </xf>
    <xf numFmtId="0" fontId="53" fillId="0" borderId="0" xfId="13" applyFont="1" applyFill="1" applyAlignment="1" applyProtection="1"/>
    <xf numFmtId="0" fontId="0" fillId="0" borderId="0" xfId="0" applyAlignment="1">
      <alignment horizontal="right"/>
    </xf>
    <xf numFmtId="0" fontId="51" fillId="0" borderId="0" xfId="2" applyFont="1" applyAlignment="1">
      <alignment horizontal="left" vertical="center" wrapText="1" indent="1"/>
    </xf>
    <xf numFmtId="0" fontId="38" fillId="0" borderId="0" xfId="0" applyFont="1"/>
    <xf numFmtId="0" fontId="40" fillId="0" borderId="0" xfId="0" applyFont="1"/>
    <xf numFmtId="0" fontId="51" fillId="0" borderId="0" xfId="0" applyFont="1" applyAlignment="1">
      <alignment horizontal="left"/>
    </xf>
    <xf numFmtId="0" fontId="54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55" fillId="0" borderId="0" xfId="0" applyFont="1"/>
    <xf numFmtId="0" fontId="57" fillId="0" borderId="0" xfId="0" applyFont="1" applyAlignment="1">
      <alignment horizontal="center" vertical="top"/>
    </xf>
    <xf numFmtId="0" fontId="58" fillId="0" borderId="0" xfId="0" applyFont="1" applyAlignment="1">
      <alignment horizontal="left"/>
    </xf>
    <xf numFmtId="0" fontId="59" fillId="0" borderId="0" xfId="0" applyFont="1"/>
    <xf numFmtId="0" fontId="37" fillId="0" borderId="0" xfId="0" applyFont="1"/>
    <xf numFmtId="0" fontId="40" fillId="0" borderId="0" xfId="0" applyFont="1" applyAlignment="1">
      <alignment horizontal="center"/>
    </xf>
    <xf numFmtId="16" fontId="40" fillId="0" borderId="0" xfId="0" applyNumberFormat="1" applyFont="1" applyAlignment="1">
      <alignment horizontal="center"/>
    </xf>
    <xf numFmtId="168" fontId="51" fillId="0" borderId="0" xfId="0" applyNumberFormat="1" applyFont="1" applyAlignment="1">
      <alignment horizontal="left" vertical="center"/>
    </xf>
    <xf numFmtId="0" fontId="60" fillId="0" borderId="0" xfId="0" applyFont="1"/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0" fontId="61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51" fillId="0" borderId="0" xfId="0" applyFont="1" applyAlignment="1">
      <alignment horizontal="left" vertical="center"/>
    </xf>
    <xf numFmtId="0" fontId="62" fillId="0" borderId="0" xfId="13" applyFont="1" applyFill="1" applyAlignment="1" applyProtection="1">
      <alignment vertical="center"/>
    </xf>
    <xf numFmtId="0" fontId="62" fillId="0" borderId="0" xfId="13" applyFont="1" applyFill="1" applyAlignment="1" applyProtection="1"/>
    <xf numFmtId="0" fontId="51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21" fillId="0" borderId="0" xfId="0" applyFont="1" applyAlignment="1">
      <alignment horizontal="left" vertical="center"/>
    </xf>
    <xf numFmtId="0" fontId="30" fillId="0" borderId="0" xfId="0" applyFont="1"/>
    <xf numFmtId="0" fontId="64" fillId="0" borderId="0" xfId="0" applyFont="1" applyAlignment="1">
      <alignment vertical="center"/>
    </xf>
    <xf numFmtId="0" fontId="29" fillId="0" borderId="0" xfId="0" applyFont="1" applyAlignment="1">
      <alignment horizontal="left"/>
    </xf>
    <xf numFmtId="0" fontId="41" fillId="0" borderId="0" xfId="0" applyFont="1" applyAlignment="1">
      <alignment vertical="center"/>
    </xf>
    <xf numFmtId="0" fontId="30" fillId="0" borderId="0" xfId="0" applyFont="1" applyAlignment="1">
      <alignment horizontal="left"/>
    </xf>
    <xf numFmtId="0" fontId="29" fillId="0" borderId="0" xfId="0" applyFont="1"/>
    <xf numFmtId="16" fontId="66" fillId="0" borderId="0" xfId="0" applyNumberFormat="1" applyFont="1" applyAlignment="1">
      <alignment horizontal="center" vertical="top"/>
    </xf>
    <xf numFmtId="0" fontId="29" fillId="6" borderId="15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top" wrapText="1"/>
    </xf>
    <xf numFmtId="0" fontId="3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7" fillId="0" borderId="3" xfId="0" applyFont="1" applyBorder="1" applyAlignment="1">
      <alignment horizontal="center" vertical="top"/>
    </xf>
    <xf numFmtId="0" fontId="29" fillId="6" borderId="18" xfId="0" applyFont="1" applyFill="1" applyBorder="1" applyAlignment="1">
      <alignment horizontal="center" vertical="center" wrapText="1"/>
    </xf>
    <xf numFmtId="0" fontId="68" fillId="6" borderId="5" xfId="0" applyFont="1" applyFill="1" applyBorder="1" applyAlignment="1">
      <alignment horizontal="center" vertical="top"/>
    </xf>
    <xf numFmtId="16" fontId="30" fillId="0" borderId="5" xfId="0" applyNumberFormat="1" applyFont="1" applyBorder="1" applyAlignment="1">
      <alignment horizontal="center" vertical="center"/>
    </xf>
    <xf numFmtId="16" fontId="30" fillId="2" borderId="2" xfId="0" applyNumberFormat="1" applyFont="1" applyFill="1" applyBorder="1" applyAlignment="1">
      <alignment horizontal="center" vertical="center"/>
    </xf>
    <xf numFmtId="0" fontId="65" fillId="0" borderId="0" xfId="2" applyFont="1" applyAlignment="1">
      <alignment horizontal="right" vertical="center" indent="1"/>
    </xf>
    <xf numFmtId="0" fontId="70" fillId="0" borderId="0" xfId="0" applyFont="1"/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right"/>
    </xf>
    <xf numFmtId="0" fontId="32" fillId="0" borderId="0" xfId="13" applyFont="1" applyFill="1" applyAlignment="1" applyProtection="1"/>
    <xf numFmtId="0" fontId="30" fillId="0" borderId="0" xfId="0" applyFont="1" applyAlignment="1">
      <alignment horizontal="left" vertical="center"/>
    </xf>
    <xf numFmtId="0" fontId="32" fillId="0" borderId="0" xfId="13" applyFont="1" applyFill="1" applyAlignment="1" applyProtection="1">
      <alignment vertical="center"/>
    </xf>
    <xf numFmtId="0" fontId="30" fillId="0" borderId="0" xfId="0" applyFont="1" applyAlignment="1">
      <alignment horizontal="center"/>
    </xf>
    <xf numFmtId="0" fontId="56" fillId="0" borderId="14" xfId="0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top" wrapText="1"/>
    </xf>
    <xf numFmtId="0" fontId="56" fillId="0" borderId="0" xfId="0" applyFont="1" applyAlignment="1">
      <alignment horizontal="center" vertical="top" wrapText="1"/>
    </xf>
    <xf numFmtId="16" fontId="51" fillId="2" borderId="0" xfId="0" applyNumberFormat="1" applyFont="1" applyFill="1" applyAlignment="1">
      <alignment horizontal="center" vertical="center"/>
    </xf>
    <xf numFmtId="0" fontId="56" fillId="0" borderId="12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top"/>
    </xf>
    <xf numFmtId="0" fontId="51" fillId="0" borderId="2" xfId="0" applyFont="1" applyBorder="1" applyAlignment="1">
      <alignment horizontal="center" vertical="center"/>
    </xf>
    <xf numFmtId="16" fontId="51" fillId="0" borderId="1" xfId="0" applyNumberFormat="1" applyFont="1" applyBorder="1" applyAlignment="1">
      <alignment horizontal="center" vertical="center"/>
    </xf>
    <xf numFmtId="16" fontId="51" fillId="2" borderId="2" xfId="0" applyNumberFormat="1" applyFont="1" applyFill="1" applyBorder="1" applyAlignment="1">
      <alignment horizontal="center" vertical="center"/>
    </xf>
    <xf numFmtId="16" fontId="51" fillId="0" borderId="2" xfId="0" applyNumberFormat="1" applyFont="1" applyBorder="1" applyAlignment="1">
      <alignment horizontal="center" vertical="center"/>
    </xf>
    <xf numFmtId="0" fontId="75" fillId="0" borderId="0" xfId="13" applyFont="1" applyFill="1" applyAlignment="1" applyProtection="1"/>
    <xf numFmtId="0" fontId="56" fillId="0" borderId="1" xfId="0" applyFont="1" applyBorder="1" applyAlignment="1">
      <alignment horizontal="center" vertical="center" wrapText="1"/>
    </xf>
    <xf numFmtId="0" fontId="57" fillId="0" borderId="13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16" fontId="51" fillId="2" borderId="1" xfId="0" applyNumberFormat="1" applyFont="1" applyFill="1" applyBorder="1" applyAlignment="1">
      <alignment horizontal="center" vertical="center"/>
    </xf>
    <xf numFmtId="0" fontId="71" fillId="0" borderId="0" xfId="0" applyFont="1" applyAlignment="1">
      <alignment horizontal="center"/>
    </xf>
    <xf numFmtId="16" fontId="30" fillId="7" borderId="2" xfId="0" applyNumberFormat="1" applyFont="1" applyFill="1" applyBorder="1" applyAlignment="1">
      <alignment horizontal="center" vertical="center"/>
    </xf>
    <xf numFmtId="0" fontId="30" fillId="0" borderId="0" xfId="2" applyFont="1" applyAlignment="1">
      <alignment horizontal="left" vertical="center" indent="1"/>
    </xf>
    <xf numFmtId="0" fontId="79" fillId="0" borderId="0" xfId="13" applyFont="1" applyFill="1" applyAlignment="1" applyProtection="1"/>
    <xf numFmtId="16" fontId="30" fillId="0" borderId="6" xfId="0" applyNumberFormat="1" applyFont="1" applyBorder="1" applyAlignment="1">
      <alignment horizontal="left" vertical="center"/>
    </xf>
    <xf numFmtId="16" fontId="30" fillId="0" borderId="7" xfId="0" quotePrefix="1" applyNumberFormat="1" applyFont="1" applyBorder="1" applyAlignment="1">
      <alignment horizontal="center" vertical="center"/>
    </xf>
    <xf numFmtId="16" fontId="30" fillId="0" borderId="8" xfId="0" applyNumberFormat="1" applyFont="1" applyBorder="1" applyAlignment="1">
      <alignment horizontal="center" vertical="center"/>
    </xf>
    <xf numFmtId="16" fontId="30" fillId="0" borderId="15" xfId="0" applyNumberFormat="1" applyFont="1" applyBorder="1" applyAlignment="1">
      <alignment horizontal="center" vertical="center"/>
    </xf>
    <xf numFmtId="16" fontId="30" fillId="0" borderId="11" xfId="0" applyNumberFormat="1" applyFont="1" applyBorder="1" applyAlignment="1">
      <alignment horizontal="left" vertical="center"/>
    </xf>
    <xf numFmtId="16" fontId="30" fillId="0" borderId="13" xfId="0" applyNumberFormat="1" applyFont="1" applyBorder="1" applyAlignment="1">
      <alignment horizontal="center" vertical="center"/>
    </xf>
    <xf numFmtId="16" fontId="30" fillId="0" borderId="3" xfId="0" applyNumberFormat="1" applyFont="1" applyBorder="1" applyAlignment="1">
      <alignment horizontal="left" vertical="center"/>
    </xf>
    <xf numFmtId="0" fontId="80" fillId="0" borderId="0" xfId="2" applyFont="1" applyAlignment="1">
      <alignment horizontal="left" vertical="center" indent="1"/>
    </xf>
    <xf numFmtId="0" fontId="30" fillId="0" borderId="0" xfId="2" applyFont="1" applyAlignment="1">
      <alignment horizontal="left" vertical="center" wrapText="1" indent="1"/>
    </xf>
    <xf numFmtId="0" fontId="41" fillId="0" borderId="0" xfId="0" applyFont="1"/>
    <xf numFmtId="0" fontId="30" fillId="0" borderId="0" xfId="0" applyFont="1" applyAlignment="1">
      <alignment horizontal="center" vertical="center"/>
    </xf>
    <xf numFmtId="0" fontId="29" fillId="0" borderId="3" xfId="0" applyFont="1" applyBorder="1" applyAlignment="1">
      <alignment horizontal="center"/>
    </xf>
    <xf numFmtId="16" fontId="69" fillId="0" borderId="9" xfId="0" applyNumberFormat="1" applyFont="1" applyBorder="1" applyAlignment="1">
      <alignment horizontal="left" vertical="center"/>
    </xf>
    <xf numFmtId="16" fontId="69" fillId="0" borderId="3" xfId="0" applyNumberFormat="1" applyFont="1" applyBorder="1" applyAlignment="1">
      <alignment horizontal="left" vertical="center"/>
    </xf>
    <xf numFmtId="0" fontId="58" fillId="0" borderId="0" xfId="0" applyFont="1"/>
    <xf numFmtId="0" fontId="81" fillId="0" borderId="0" xfId="0" applyFont="1" applyAlignment="1">
      <alignment horizontal="centerContinuous"/>
    </xf>
    <xf numFmtId="0" fontId="82" fillId="0" borderId="0" xfId="0" applyFont="1"/>
    <xf numFmtId="0" fontId="81" fillId="0" borderId="0" xfId="0" applyFont="1" applyAlignment="1">
      <alignment horizontal="center"/>
    </xf>
    <xf numFmtId="0" fontId="83" fillId="0" borderId="0" xfId="0" applyFont="1"/>
    <xf numFmtId="0" fontId="84" fillId="0" borderId="0" xfId="0" applyFont="1"/>
    <xf numFmtId="0" fontId="56" fillId="0" borderId="0" xfId="0" applyFont="1" applyAlignment="1">
      <alignment horizontal="left"/>
    </xf>
    <xf numFmtId="0" fontId="85" fillId="0" borderId="0" xfId="0" applyFont="1" applyAlignment="1">
      <alignment horizontal="center"/>
    </xf>
    <xf numFmtId="0" fontId="8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16" fontId="30" fillId="0" borderId="0" xfId="0" applyNumberFormat="1" applyFont="1" applyAlignment="1">
      <alignment horizontal="center" vertical="center"/>
    </xf>
    <xf numFmtId="0" fontId="76" fillId="0" borderId="0" xfId="0" applyFont="1"/>
    <xf numFmtId="0" fontId="64" fillId="0" borderId="0" xfId="0" applyFont="1" applyAlignment="1">
      <alignment horizontal="left"/>
    </xf>
    <xf numFmtId="0" fontId="78" fillId="0" borderId="0" xfId="2" applyFont="1" applyAlignment="1">
      <alignment vertical="center"/>
    </xf>
    <xf numFmtId="0" fontId="88" fillId="0" borderId="0" xfId="0" applyFont="1" applyAlignment="1">
      <alignment horizontal="center" vertical="center" wrapText="1"/>
    </xf>
    <xf numFmtId="0" fontId="87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81" fillId="0" borderId="0" xfId="0" applyFont="1" applyAlignment="1">
      <alignment horizontal="centerContinuous" vertical="center"/>
    </xf>
    <xf numFmtId="0" fontId="81" fillId="0" borderId="0" xfId="0" applyFont="1" applyAlignment="1">
      <alignment horizontal="center" vertical="center"/>
    </xf>
    <xf numFmtId="0" fontId="83" fillId="0" borderId="0" xfId="0" applyFont="1" applyAlignment="1">
      <alignment vertical="center"/>
    </xf>
    <xf numFmtId="0" fontId="51" fillId="0" borderId="0" xfId="0" applyFont="1" applyAlignment="1">
      <alignment horizontal="center" vertical="center"/>
    </xf>
    <xf numFmtId="0" fontId="84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horizontal="left"/>
    </xf>
    <xf numFmtId="0" fontId="93" fillId="0" borderId="0" xfId="0" applyFont="1" applyAlignment="1">
      <alignment horizontal="center" vertical="top"/>
    </xf>
    <xf numFmtId="0" fontId="94" fillId="0" borderId="1" xfId="0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top"/>
    </xf>
    <xf numFmtId="0" fontId="57" fillId="0" borderId="13" xfId="0" applyFont="1" applyBorder="1" applyAlignment="1">
      <alignment horizontal="center" vertical="top"/>
    </xf>
    <xf numFmtId="0" fontId="56" fillId="0" borderId="5" xfId="0" applyFont="1" applyBorder="1" applyAlignment="1">
      <alignment horizontal="center" vertical="center" wrapText="1"/>
    </xf>
    <xf numFmtId="0" fontId="94" fillId="0" borderId="5" xfId="0" applyFont="1" applyBorder="1" applyAlignment="1">
      <alignment horizontal="center" vertical="center" wrapText="1"/>
    </xf>
    <xf numFmtId="16" fontId="51" fillId="2" borderId="15" xfId="0" applyNumberFormat="1" applyFont="1" applyFill="1" applyBorder="1" applyAlignment="1">
      <alignment horizontal="left" vertical="center"/>
    </xf>
    <xf numFmtId="16" fontId="51" fillId="2" borderId="7" xfId="0" applyNumberFormat="1" applyFont="1" applyFill="1" applyBorder="1" applyAlignment="1">
      <alignment horizontal="center" vertical="center"/>
    </xf>
    <xf numFmtId="16" fontId="51" fillId="2" borderId="5" xfId="0" applyNumberFormat="1" applyFont="1" applyFill="1" applyBorder="1" applyAlignment="1">
      <alignment horizontal="center" vertical="center"/>
    </xf>
    <xf numFmtId="16" fontId="51" fillId="2" borderId="10" xfId="0" applyNumberFormat="1" applyFont="1" applyFill="1" applyBorder="1" applyAlignment="1">
      <alignment horizontal="center" vertical="center"/>
    </xf>
    <xf numFmtId="16" fontId="51" fillId="2" borderId="5" xfId="0" applyNumberFormat="1" applyFont="1" applyFill="1" applyBorder="1" applyAlignment="1">
      <alignment horizontal="left" vertical="center"/>
    </xf>
    <xf numFmtId="16" fontId="51" fillId="2" borderId="12" xfId="0" applyNumberFormat="1" applyFont="1" applyFill="1" applyBorder="1" applyAlignment="1">
      <alignment horizontal="center" vertical="center"/>
    </xf>
    <xf numFmtId="16" fontId="51" fillId="2" borderId="0" xfId="0" applyNumberFormat="1" applyFont="1" applyFill="1" applyAlignment="1">
      <alignment horizontal="left" vertical="center"/>
    </xf>
    <xf numFmtId="0" fontId="31" fillId="0" borderId="0" xfId="13" applyFill="1" applyAlignment="1" applyProtection="1"/>
    <xf numFmtId="0" fontId="22" fillId="0" borderId="0" xfId="0" applyFont="1"/>
    <xf numFmtId="16" fontId="51" fillId="2" borderId="3" xfId="0" applyNumberFormat="1" applyFont="1" applyFill="1" applyBorder="1" applyAlignment="1">
      <alignment horizontal="left" vertical="center"/>
    </xf>
    <xf numFmtId="16" fontId="51" fillId="0" borderId="14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62" fillId="0" borderId="0" xfId="0" applyFont="1"/>
    <xf numFmtId="0" fontId="51" fillId="0" borderId="0" xfId="0" applyFont="1" applyAlignment="1">
      <alignment horizontal="left" vertical="top"/>
    </xf>
    <xf numFmtId="0" fontId="51" fillId="0" borderId="0" xfId="0" applyFont="1" applyAlignment="1">
      <alignment horizontal="right" vertical="top"/>
    </xf>
    <xf numFmtId="16" fontId="51" fillId="2" borderId="7" xfId="0" quotePrefix="1" applyNumberFormat="1" applyFont="1" applyFill="1" applyBorder="1" applyAlignment="1">
      <alignment horizontal="center" vertical="center"/>
    </xf>
    <xf numFmtId="0" fontId="77" fillId="0" borderId="0" xfId="0" applyFont="1"/>
    <xf numFmtId="0" fontId="30" fillId="0" borderId="0" xfId="0" applyFont="1" applyAlignment="1">
      <alignment horizontal="left" wrapText="1"/>
    </xf>
    <xf numFmtId="0" fontId="68" fillId="0" borderId="13" xfId="0" applyFont="1" applyBorder="1" applyAlignment="1">
      <alignment horizontal="center"/>
    </xf>
    <xf numFmtId="16" fontId="29" fillId="0" borderId="0" xfId="0" applyNumberFormat="1" applyFont="1" applyAlignment="1">
      <alignment horizontal="center" vertical="top"/>
    </xf>
    <xf numFmtId="16" fontId="51" fillId="0" borderId="15" xfId="0" applyNumberFormat="1" applyFont="1" applyBorder="1" applyAlignment="1">
      <alignment horizontal="center" vertical="center"/>
    </xf>
    <xf numFmtId="16" fontId="51" fillId="0" borderId="3" xfId="0" applyNumberFormat="1" applyFont="1" applyBorder="1" applyAlignment="1">
      <alignment horizontal="left" vertical="center"/>
    </xf>
    <xf numFmtId="16" fontId="51" fillId="0" borderId="5" xfId="0" applyNumberFormat="1" applyFont="1" applyBorder="1" applyAlignment="1">
      <alignment horizontal="center" vertical="center"/>
    </xf>
    <xf numFmtId="16" fontId="89" fillId="2" borderId="7" xfId="0" applyNumberFormat="1" applyFont="1" applyFill="1" applyBorder="1" applyAlignment="1">
      <alignment horizontal="center" vertical="center"/>
    </xf>
    <xf numFmtId="16" fontId="30" fillId="2" borderId="1" xfId="0" applyNumberFormat="1" applyFont="1" applyFill="1" applyBorder="1" applyAlignment="1">
      <alignment horizontal="center" vertical="center"/>
    </xf>
    <xf numFmtId="16" fontId="69" fillId="0" borderId="7" xfId="0" applyNumberFormat="1" applyFont="1" applyBorder="1" applyAlignment="1">
      <alignment horizontal="center" vertical="center"/>
    </xf>
    <xf numFmtId="0" fontId="98" fillId="0" borderId="0" xfId="0" applyFont="1" applyAlignment="1">
      <alignment vertical="center"/>
    </xf>
    <xf numFmtId="16" fontId="30" fillId="0" borderId="0" xfId="0" applyNumberFormat="1" applyFont="1"/>
    <xf numFmtId="16" fontId="30" fillId="2" borderId="5" xfId="0" applyNumberFormat="1" applyFont="1" applyFill="1" applyBorder="1" applyAlignment="1">
      <alignment horizontal="center" vertical="center"/>
    </xf>
    <xf numFmtId="0" fontId="69" fillId="7" borderId="1" xfId="0" applyFont="1" applyFill="1" applyBorder="1" applyAlignment="1">
      <alignment vertical="center"/>
    </xf>
    <xf numFmtId="16" fontId="30" fillId="2" borderId="15" xfId="0" applyNumberFormat="1" applyFont="1" applyFill="1" applyBorder="1" applyAlignment="1">
      <alignment horizontal="left" vertical="center"/>
    </xf>
    <xf numFmtId="16" fontId="30" fillId="2" borderId="5" xfId="0" applyNumberFormat="1" applyFont="1" applyFill="1" applyBorder="1" applyAlignment="1">
      <alignment horizontal="left" vertical="center"/>
    </xf>
    <xf numFmtId="0" fontId="29" fillId="0" borderId="14" xfId="0" applyFont="1" applyBorder="1" applyAlignment="1">
      <alignment horizontal="left" vertical="center" wrapText="1"/>
    </xf>
    <xf numFmtId="0" fontId="29" fillId="0" borderId="12" xfId="0" applyFont="1" applyBorder="1" applyAlignment="1">
      <alignment horizontal="left" vertical="center" wrapText="1"/>
    </xf>
    <xf numFmtId="0" fontId="41" fillId="0" borderId="0" xfId="0" applyFont="1" applyAlignment="1">
      <alignment horizontal="left" vertical="top"/>
    </xf>
    <xf numFmtId="0" fontId="99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0" fontId="82" fillId="0" borderId="0" xfId="0" applyFont="1" applyAlignment="1">
      <alignment vertical="center"/>
    </xf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102" fillId="0" borderId="0" xfId="0" applyFont="1" applyAlignment="1">
      <alignment horizontal="center"/>
    </xf>
    <xf numFmtId="16" fontId="93" fillId="0" borderId="1" xfId="0" applyNumberFormat="1" applyFont="1" applyBorder="1" applyAlignment="1">
      <alignment horizontal="center" vertical="center"/>
    </xf>
    <xf numFmtId="16" fontId="93" fillId="0" borderId="0" xfId="0" applyNumberFormat="1" applyFont="1" applyAlignment="1">
      <alignment horizontal="center" vertical="center"/>
    </xf>
    <xf numFmtId="16" fontId="93" fillId="0" borderId="2" xfId="0" applyNumberFormat="1" applyFont="1" applyBorder="1" applyAlignment="1">
      <alignment horizontal="center" vertical="center"/>
    </xf>
    <xf numFmtId="168" fontId="87" fillId="0" borderId="1" xfId="0" applyNumberFormat="1" applyFont="1" applyBorder="1" applyAlignment="1">
      <alignment horizontal="center" vertical="center"/>
    </xf>
    <xf numFmtId="168" fontId="87" fillId="8" borderId="1" xfId="0" applyNumberFormat="1" applyFont="1" applyFill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16" fontId="103" fillId="0" borderId="16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16" fontId="103" fillId="0" borderId="4" xfId="0" applyNumberFormat="1" applyFont="1" applyBorder="1" applyAlignment="1">
      <alignment horizontal="left" vertical="center"/>
    </xf>
    <xf numFmtId="16" fontId="107" fillId="0" borderId="19" xfId="0" applyNumberFormat="1" applyFont="1" applyBorder="1" applyAlignment="1">
      <alignment horizontal="center" vertical="center"/>
    </xf>
    <xf numFmtId="16" fontId="87" fillId="8" borderId="1" xfId="0" applyNumberFormat="1" applyFont="1" applyFill="1" applyBorder="1" applyAlignment="1">
      <alignment horizontal="left" vertical="center"/>
    </xf>
    <xf numFmtId="0" fontId="87" fillId="0" borderId="0" xfId="0" applyFont="1"/>
    <xf numFmtId="0" fontId="93" fillId="0" borderId="0" xfId="0" applyFont="1" applyAlignment="1">
      <alignment horizontal="left" vertical="center"/>
    </xf>
    <xf numFmtId="0" fontId="96" fillId="0" borderId="0" xfId="0" applyFont="1" applyAlignment="1">
      <alignment vertical="center"/>
    </xf>
    <xf numFmtId="0" fontId="105" fillId="0" borderId="0" xfId="13" applyFont="1" applyFill="1" applyAlignment="1" applyProtection="1"/>
    <xf numFmtId="0" fontId="87" fillId="0" borderId="0" xfId="0" applyFont="1" applyAlignment="1">
      <alignment horizontal="right"/>
    </xf>
    <xf numFmtId="0" fontId="87" fillId="0" borderId="0" xfId="0" applyFont="1" applyAlignment="1">
      <alignment horizontal="center"/>
    </xf>
    <xf numFmtId="16" fontId="106" fillId="0" borderId="0" xfId="0" applyNumberFormat="1" applyFont="1" applyAlignment="1">
      <alignment horizontal="left" vertical="center"/>
    </xf>
    <xf numFmtId="16" fontId="103" fillId="0" borderId="0" xfId="0" applyNumberFormat="1" applyFont="1" applyAlignment="1">
      <alignment horizontal="center" vertical="center"/>
    </xf>
    <xf numFmtId="16" fontId="87" fillId="0" borderId="0" xfId="0" applyNumberFormat="1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16" fontId="105" fillId="0" borderId="0" xfId="13" applyNumberFormat="1" applyFont="1" applyFill="1" applyAlignment="1" applyProtection="1"/>
    <xf numFmtId="0" fontId="104" fillId="0" borderId="0" xfId="0" applyFont="1"/>
    <xf numFmtId="1" fontId="103" fillId="0" borderId="0" xfId="0" applyNumberFormat="1" applyFont="1" applyAlignment="1">
      <alignment horizontal="center"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93" fillId="0" borderId="0" xfId="0" applyFont="1" applyAlignment="1">
      <alignment horizontal="left"/>
    </xf>
    <xf numFmtId="0" fontId="29" fillId="0" borderId="14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68" fillId="0" borderId="5" xfId="0" applyFont="1" applyBorder="1" applyAlignment="1">
      <alignment horizontal="center" vertical="top"/>
    </xf>
    <xf numFmtId="0" fontId="41" fillId="3" borderId="1" xfId="0" applyFont="1" applyFill="1" applyBorder="1" applyAlignment="1">
      <alignment horizontal="center" vertical="top" wrapText="1"/>
    </xf>
    <xf numFmtId="0" fontId="71" fillId="0" borderId="0" xfId="0" applyFont="1" applyAlignment="1">
      <alignment horizontal="center" vertical="top"/>
    </xf>
    <xf numFmtId="0" fontId="29" fillId="0" borderId="16" xfId="0" applyFont="1" applyBorder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68" fillId="0" borderId="16" xfId="0" applyFont="1" applyBorder="1" applyAlignment="1">
      <alignment horizontal="center" vertical="top"/>
    </xf>
    <xf numFmtId="0" fontId="71" fillId="0" borderId="13" xfId="0" applyFont="1" applyBorder="1" applyAlignment="1">
      <alignment horizontal="center" vertical="top"/>
    </xf>
    <xf numFmtId="0" fontId="56" fillId="0" borderId="17" xfId="0" applyFont="1" applyBorder="1" applyAlignment="1">
      <alignment horizontal="left" vertical="center" wrapText="1"/>
    </xf>
    <xf numFmtId="0" fontId="56" fillId="0" borderId="14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0" fontId="56" fillId="0" borderId="12" xfId="0" applyFont="1" applyBorder="1" applyAlignment="1">
      <alignment horizontal="left" vertical="center" wrapText="1"/>
    </xf>
    <xf numFmtId="16" fontId="97" fillId="0" borderId="1" xfId="0" applyNumberFormat="1" applyFont="1" applyBorder="1" applyAlignment="1">
      <alignment horizontal="left" vertical="center"/>
    </xf>
    <xf numFmtId="0" fontId="67" fillId="3" borderId="1" xfId="0" applyFont="1" applyFill="1" applyBorder="1" applyAlignment="1">
      <alignment horizontal="center" vertical="top" wrapText="1"/>
    </xf>
    <xf numFmtId="16" fontId="113" fillId="0" borderId="7" xfId="0" applyNumberFormat="1" applyFont="1" applyBorder="1" applyAlignment="1">
      <alignment horizontal="center" vertical="center"/>
    </xf>
    <xf numFmtId="1" fontId="113" fillId="0" borderId="12" xfId="0" applyNumberFormat="1" applyFont="1" applyBorder="1" applyAlignment="1">
      <alignment horizontal="center" vertical="center"/>
    </xf>
    <xf numFmtId="16" fontId="113" fillId="0" borderId="12" xfId="0" applyNumberFormat="1" applyFont="1" applyBorder="1" applyAlignment="1">
      <alignment horizontal="center" vertical="center"/>
    </xf>
    <xf numFmtId="16" fontId="113" fillId="0" borderId="9" xfId="0" applyNumberFormat="1" applyFont="1" applyBorder="1" applyAlignment="1">
      <alignment horizontal="left" vertical="center"/>
    </xf>
    <xf numFmtId="16" fontId="69" fillId="0" borderId="0" xfId="0" applyNumberFormat="1" applyFont="1" applyAlignment="1">
      <alignment horizontal="center" vertical="center"/>
    </xf>
    <xf numFmtId="0" fontId="31" fillId="0" borderId="0" xfId="13" applyFill="1" applyBorder="1" applyAlignment="1" applyProtection="1"/>
    <xf numFmtId="0" fontId="75" fillId="0" borderId="0" xfId="13" applyFont="1" applyFill="1" applyBorder="1" applyAlignment="1" applyProtection="1"/>
    <xf numFmtId="0" fontId="53" fillId="0" borderId="0" xfId="0" applyFont="1" applyAlignment="1">
      <alignment vertical="center"/>
    </xf>
    <xf numFmtId="0" fontId="53" fillId="0" borderId="0" xfId="0" applyFont="1"/>
    <xf numFmtId="16" fontId="30" fillId="0" borderId="12" xfId="0" applyNumberFormat="1" applyFont="1" applyBorder="1" applyAlignment="1">
      <alignment horizontal="center" vertical="center"/>
    </xf>
    <xf numFmtId="16" fontId="30" fillId="0" borderId="2" xfId="0" applyNumberFormat="1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68" fillId="0" borderId="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16" fontId="30" fillId="0" borderId="7" xfId="0" applyNumberFormat="1" applyFont="1" applyBorder="1" applyAlignment="1">
      <alignment horizontal="center" vertical="center"/>
    </xf>
    <xf numFmtId="1" fontId="30" fillId="0" borderId="12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" fontId="30" fillId="0" borderId="1" xfId="0" applyNumberFormat="1" applyFont="1" applyBorder="1" applyAlignment="1">
      <alignment horizontal="center" vertical="center"/>
    </xf>
    <xf numFmtId="16" fontId="30" fillId="0" borderId="10" xfId="0" applyNumberFormat="1" applyFont="1" applyBorder="1" applyAlignment="1">
      <alignment horizontal="center" vertical="center"/>
    </xf>
    <xf numFmtId="16" fontId="29" fillId="0" borderId="0" xfId="0" applyNumberFormat="1" applyFont="1" applyAlignment="1">
      <alignment vertical="center"/>
    </xf>
    <xf numFmtId="0" fontId="114" fillId="0" borderId="0" xfId="0" applyFont="1" applyAlignment="1">
      <alignment horizontal="left"/>
    </xf>
    <xf numFmtId="0" fontId="114" fillId="0" borderId="0" xfId="0" applyFont="1"/>
    <xf numFmtId="0" fontId="115" fillId="0" borderId="0" xfId="0" applyFont="1" applyAlignment="1">
      <alignment horizontal="centerContinuous"/>
    </xf>
    <xf numFmtId="0" fontId="116" fillId="0" borderId="0" xfId="0" applyFont="1" applyAlignment="1">
      <alignment horizontal="center"/>
    </xf>
    <xf numFmtId="0" fontId="117" fillId="0" borderId="0" xfId="0" applyFont="1" applyAlignment="1">
      <alignment horizontal="center"/>
    </xf>
    <xf numFmtId="16" fontId="114" fillId="0" borderId="0" xfId="0" applyNumberFormat="1" applyFont="1" applyAlignment="1">
      <alignment horizontal="right" vertical="center"/>
    </xf>
    <xf numFmtId="0" fontId="118" fillId="0" borderId="0" xfId="0" applyFont="1"/>
    <xf numFmtId="16" fontId="21" fillId="0" borderId="0" xfId="0" applyNumberFormat="1" applyFont="1"/>
    <xf numFmtId="0" fontId="69" fillId="0" borderId="1" xfId="0" applyFont="1" applyBorder="1" applyAlignment="1">
      <alignment vertical="center"/>
    </xf>
    <xf numFmtId="16" fontId="30" fillId="0" borderId="9" xfId="0" applyNumberFormat="1" applyFont="1" applyBorder="1" applyAlignment="1">
      <alignment horizontal="left" vertical="center"/>
    </xf>
    <xf numFmtId="0" fontId="32" fillId="0" borderId="0" xfId="0" applyFont="1"/>
    <xf numFmtId="0" fontId="30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20" fillId="0" borderId="0" xfId="0" applyFont="1"/>
    <xf numFmtId="0" fontId="22" fillId="0" borderId="0" xfId="2" applyFont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/>
    <xf numFmtId="0" fontId="45" fillId="0" borderId="0" xfId="0" applyFont="1" applyAlignment="1">
      <alignment horizontal="center"/>
    </xf>
    <xf numFmtId="0" fontId="67" fillId="0" borderId="14" xfId="0" applyFont="1" applyBorder="1" applyAlignment="1">
      <alignment horizontal="center" vertical="center" wrapText="1"/>
    </xf>
    <xf numFmtId="0" fontId="67" fillId="0" borderId="12" xfId="0" applyFont="1" applyBorder="1" applyAlignment="1">
      <alignment horizontal="center" vertical="center" wrapText="1"/>
    </xf>
    <xf numFmtId="16" fontId="69" fillId="0" borderId="1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16" fontId="87" fillId="10" borderId="1" xfId="0" applyNumberFormat="1" applyFont="1" applyFill="1" applyBorder="1" applyAlignment="1">
      <alignment horizontal="left" vertical="center"/>
    </xf>
    <xf numFmtId="16" fontId="87" fillId="10" borderId="1" xfId="0" applyNumberFormat="1" applyFont="1" applyFill="1" applyBorder="1" applyAlignment="1">
      <alignment horizontal="center" vertical="center"/>
    </xf>
    <xf numFmtId="16" fontId="87" fillId="10" borderId="2" xfId="0" applyNumberFormat="1" applyFont="1" applyFill="1" applyBorder="1" applyAlignment="1">
      <alignment horizontal="center" vertical="center"/>
    </xf>
    <xf numFmtId="16" fontId="87" fillId="10" borderId="2" xfId="0" applyNumberFormat="1" applyFont="1" applyFill="1" applyBorder="1" applyAlignment="1">
      <alignment horizontal="center" vertical="center" wrapText="1"/>
    </xf>
    <xf numFmtId="0" fontId="87" fillId="0" borderId="0" xfId="13" applyFont="1" applyFill="1" applyAlignment="1" applyProtection="1">
      <alignment vertical="center"/>
    </xf>
    <xf numFmtId="0" fontId="104" fillId="0" borderId="0" xfId="0" applyFont="1" applyAlignment="1">
      <alignment vertical="center"/>
    </xf>
    <xf numFmtId="16" fontId="105" fillId="0" borderId="0" xfId="0" applyNumberFormat="1" applyFont="1"/>
    <xf numFmtId="16" fontId="87" fillId="0" borderId="0" xfId="0" applyNumberFormat="1" applyFont="1"/>
    <xf numFmtId="0" fontId="105" fillId="0" borderId="0" xfId="0" applyFont="1"/>
    <xf numFmtId="0" fontId="104" fillId="0" borderId="0" xfId="0" applyFont="1" applyAlignment="1">
      <alignment vertical="top"/>
    </xf>
    <xf numFmtId="0" fontId="125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114" fillId="0" borderId="0" xfId="2" applyFont="1" applyAlignment="1">
      <alignment horizontal="right" vertical="center"/>
    </xf>
    <xf numFmtId="0" fontId="22" fillId="0" borderId="0" xfId="1" applyFont="1" applyAlignment="1">
      <alignment horizontal="center" vertical="center"/>
    </xf>
    <xf numFmtId="0" fontId="22" fillId="0" borderId="0" xfId="1" applyFont="1" applyAlignment="1">
      <alignment vertical="center" wrapText="1"/>
    </xf>
    <xf numFmtId="0" fontId="111" fillId="0" borderId="0" xfId="1" applyFont="1" applyAlignment="1">
      <alignment vertical="center"/>
    </xf>
    <xf numFmtId="0" fontId="111" fillId="0" borderId="0" xfId="1" applyFont="1" applyAlignment="1">
      <alignment horizontal="center" vertical="center"/>
    </xf>
    <xf numFmtId="0" fontId="111" fillId="0" borderId="0" xfId="1" applyFont="1" applyAlignment="1">
      <alignment horizontal="left" vertical="center"/>
    </xf>
    <xf numFmtId="0" fontId="22" fillId="0" borderId="0" xfId="1" applyFont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16" fontId="30" fillId="0" borderId="0" xfId="0" applyNumberFormat="1" applyFont="1" applyAlignment="1">
      <alignment horizontal="left" vertical="center"/>
    </xf>
    <xf numFmtId="16" fontId="30" fillId="0" borderId="1" xfId="0" applyNumberFormat="1" applyFont="1" applyBorder="1" applyAlignment="1">
      <alignment horizontal="left" vertical="center"/>
    </xf>
    <xf numFmtId="0" fontId="68" fillId="0" borderId="1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30" fillId="0" borderId="0" xfId="0" applyFont="1" applyAlignment="1">
      <alignment vertical="center"/>
    </xf>
    <xf numFmtId="16" fontId="69" fillId="7" borderId="2" xfId="0" applyNumberFormat="1" applyFont="1" applyFill="1" applyBorder="1" applyAlignment="1">
      <alignment horizontal="left" vertical="center" wrapText="1"/>
    </xf>
    <xf numFmtId="0" fontId="69" fillId="7" borderId="1" xfId="0" applyFont="1" applyFill="1" applyBorder="1" applyAlignment="1">
      <alignment horizontal="center" vertical="center"/>
    </xf>
    <xf numFmtId="16" fontId="69" fillId="7" borderId="1" xfId="0" applyNumberFormat="1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top"/>
    </xf>
    <xf numFmtId="0" fontId="134" fillId="0" borderId="16" xfId="0" applyFont="1" applyBorder="1" applyAlignment="1">
      <alignment horizontal="center" vertical="top"/>
    </xf>
    <xf numFmtId="0" fontId="134" fillId="0" borderId="14" xfId="0" applyFont="1" applyBorder="1" applyAlignment="1">
      <alignment horizontal="center" vertical="center" wrapText="1"/>
    </xf>
    <xf numFmtId="0" fontId="134" fillId="0" borderId="14" xfId="0" applyFont="1" applyBorder="1" applyAlignment="1">
      <alignment horizontal="left" vertical="center" wrapText="1"/>
    </xf>
    <xf numFmtId="0" fontId="134" fillId="0" borderId="1" xfId="0" applyFont="1" applyBorder="1" applyAlignment="1">
      <alignment horizontal="center" vertical="top" wrapText="1"/>
    </xf>
    <xf numFmtId="0" fontId="134" fillId="0" borderId="3" xfId="0" applyFont="1" applyBorder="1" applyAlignment="1">
      <alignment horizontal="center" vertical="top"/>
    </xf>
    <xf numFmtId="0" fontId="135" fillId="0" borderId="13" xfId="0" applyFont="1" applyBorder="1" applyAlignment="1">
      <alignment horizontal="center" vertical="top"/>
    </xf>
    <xf numFmtId="0" fontId="134" fillId="0" borderId="12" xfId="0" applyFont="1" applyBorder="1" applyAlignment="1">
      <alignment horizontal="center" vertical="center" wrapText="1"/>
    </xf>
    <xf numFmtId="0" fontId="134" fillId="0" borderId="12" xfId="0" applyFont="1" applyBorder="1" applyAlignment="1">
      <alignment horizontal="left" vertical="center" wrapText="1"/>
    </xf>
    <xf numFmtId="0" fontId="135" fillId="0" borderId="5" xfId="0" applyFont="1" applyBorder="1" applyAlignment="1">
      <alignment horizontal="center" vertical="top"/>
    </xf>
    <xf numFmtId="0" fontId="69" fillId="0" borderId="1" xfId="0" applyFont="1" applyBorder="1" applyAlignment="1">
      <alignment horizontal="center" vertical="center"/>
    </xf>
    <xf numFmtId="16" fontId="69" fillId="0" borderId="2" xfId="0" applyNumberFormat="1" applyFont="1" applyBorder="1" applyAlignment="1">
      <alignment horizontal="left" vertical="center" wrapText="1"/>
    </xf>
    <xf numFmtId="16" fontId="56" fillId="0" borderId="0" xfId="0" applyNumberFormat="1" applyFont="1" applyAlignment="1">
      <alignment vertical="center"/>
    </xf>
    <xf numFmtId="16" fontId="51" fillId="0" borderId="0" xfId="0" applyNumberFormat="1" applyFont="1"/>
    <xf numFmtId="16" fontId="129" fillId="0" borderId="1" xfId="0" applyNumberFormat="1" applyFont="1" applyBorder="1" applyAlignment="1">
      <alignment horizontal="center" vertical="center"/>
    </xf>
    <xf numFmtId="0" fontId="103" fillId="0" borderId="1" xfId="0" applyFont="1" applyBorder="1" applyAlignment="1">
      <alignment vertical="center" wrapText="1"/>
    </xf>
    <xf numFmtId="16" fontId="97" fillId="8" borderId="1" xfId="0" applyNumberFormat="1" applyFont="1" applyFill="1" applyBorder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16" fontId="103" fillId="0" borderId="0" xfId="0" quotePrefix="1" applyNumberFormat="1" applyFont="1" applyAlignment="1">
      <alignment horizontal="center" vertical="center"/>
    </xf>
    <xf numFmtId="16" fontId="93" fillId="0" borderId="1" xfId="0" applyNumberFormat="1" applyFont="1" applyBorder="1" applyAlignment="1">
      <alignment horizontal="center" vertical="center" wrapText="1"/>
    </xf>
    <xf numFmtId="16" fontId="131" fillId="0" borderId="0" xfId="0" applyNumberFormat="1" applyFont="1" applyAlignment="1">
      <alignment horizontal="center" vertical="center"/>
    </xf>
    <xf numFmtId="16" fontId="131" fillId="0" borderId="0" xfId="0" applyNumberFormat="1" applyFont="1" applyAlignment="1">
      <alignment horizontal="left" vertical="center"/>
    </xf>
    <xf numFmtId="16" fontId="131" fillId="4" borderId="2" xfId="0" applyNumberFormat="1" applyFont="1" applyFill="1" applyBorder="1" applyAlignment="1">
      <alignment horizontal="center" vertical="center"/>
    </xf>
    <xf numFmtId="0" fontId="137" fillId="0" borderId="0" xfId="0" applyFont="1" applyAlignment="1">
      <alignment horizontal="left"/>
    </xf>
    <xf numFmtId="0" fontId="137" fillId="0" borderId="0" xfId="0" applyFont="1"/>
    <xf numFmtId="0" fontId="137" fillId="0" borderId="0" xfId="0" applyFont="1" applyAlignment="1">
      <alignment vertical="center"/>
    </xf>
    <xf numFmtId="0" fontId="137" fillId="0" borderId="0" xfId="2" applyFont="1" applyAlignment="1">
      <alignment vertical="center"/>
    </xf>
    <xf numFmtId="16" fontId="30" fillId="0" borderId="4" xfId="0" applyNumberFormat="1" applyFont="1" applyBorder="1" applyAlignment="1">
      <alignment horizontal="center" vertical="center"/>
    </xf>
    <xf numFmtId="0" fontId="58" fillId="0" borderId="0" xfId="0" applyFont="1" applyAlignment="1">
      <alignment horizontal="left" vertical="top"/>
    </xf>
    <xf numFmtId="0" fontId="77" fillId="0" borderId="0" xfId="0" applyFont="1" applyAlignment="1">
      <alignment vertical="top"/>
    </xf>
    <xf numFmtId="0" fontId="37" fillId="0" borderId="0" xfId="0" applyFont="1" applyAlignment="1">
      <alignment vertical="top"/>
    </xf>
    <xf numFmtId="0" fontId="40" fillId="0" borderId="0" xfId="0" applyFont="1" applyAlignment="1">
      <alignment horizontal="center" vertical="top"/>
    </xf>
    <xf numFmtId="16" fontId="129" fillId="0" borderId="20" xfId="0" applyNumberFormat="1" applyFont="1" applyBorder="1" applyAlignment="1">
      <alignment horizontal="center" vertical="center"/>
    </xf>
    <xf numFmtId="0" fontId="36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51" fillId="0" borderId="0" xfId="2" applyFont="1" applyAlignment="1">
      <alignment horizontal="right" vertical="center" indent="1"/>
    </xf>
    <xf numFmtId="0" fontId="44" fillId="0" borderId="12" xfId="0" applyFont="1" applyBorder="1" applyAlignment="1">
      <alignment horizontal="center" vertical="top"/>
    </xf>
    <xf numFmtId="16" fontId="112" fillId="0" borderId="0" xfId="0" applyNumberFormat="1" applyFont="1" applyAlignment="1">
      <alignment horizontal="left" vertical="center"/>
    </xf>
    <xf numFmtId="16" fontId="110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center" vertical="top"/>
    </xf>
    <xf numFmtId="0" fontId="67" fillId="0" borderId="0" xfId="0" applyFont="1" applyAlignment="1">
      <alignment horizontal="center" vertical="top"/>
    </xf>
    <xf numFmtId="0" fontId="67" fillId="0" borderId="14" xfId="0" applyFont="1" applyBorder="1" applyAlignment="1">
      <alignment horizontal="left" vertical="center" wrapText="1"/>
    </xf>
    <xf numFmtId="0" fontId="123" fillId="0" borderId="16" xfId="0" applyFont="1" applyBorder="1" applyAlignment="1">
      <alignment horizontal="center" vertical="top"/>
    </xf>
    <xf numFmtId="16" fontId="41" fillId="0" borderId="1" xfId="0" applyNumberFormat="1" applyFont="1" applyBorder="1" applyAlignment="1">
      <alignment horizontal="center" vertical="center"/>
    </xf>
    <xf numFmtId="16" fontId="132" fillId="0" borderId="1" xfId="0" applyNumberFormat="1" applyFont="1" applyBorder="1" applyAlignment="1">
      <alignment horizontal="center" vertical="center"/>
    </xf>
    <xf numFmtId="0" fontId="56" fillId="0" borderId="0" xfId="0" applyFont="1" applyAlignment="1">
      <alignment horizontal="right" vertical="center"/>
    </xf>
    <xf numFmtId="0" fontId="71" fillId="0" borderId="1" xfId="0" applyFont="1" applyBorder="1" applyAlignment="1">
      <alignment horizontal="center" vertical="center"/>
    </xf>
    <xf numFmtId="16" fontId="30" fillId="0" borderId="0" xfId="0" applyNumberFormat="1" applyFont="1" applyAlignment="1">
      <alignment vertical="center"/>
    </xf>
    <xf numFmtId="0" fontId="46" fillId="0" borderId="0" xfId="0" applyFont="1" applyAlignment="1">
      <alignment horizontal="right"/>
    </xf>
    <xf numFmtId="0" fontId="146" fillId="0" borderId="0" xfId="0" applyFont="1" applyAlignment="1">
      <alignment horizontal="right"/>
    </xf>
    <xf numFmtId="0" fontId="114" fillId="0" borderId="0" xfId="0" applyFont="1" applyAlignment="1">
      <alignment horizontal="right"/>
    </xf>
    <xf numFmtId="0" fontId="126" fillId="0" borderId="0" xfId="0" applyFont="1" applyAlignment="1">
      <alignment horizontal="right" vertical="center"/>
    </xf>
    <xf numFmtId="0" fontId="30" fillId="7" borderId="1" xfId="0" applyFont="1" applyFill="1" applyBorder="1" applyAlignment="1">
      <alignment horizontal="center" vertical="center"/>
    </xf>
    <xf numFmtId="0" fontId="67" fillId="0" borderId="1" xfId="0" applyFont="1" applyBorder="1" applyAlignment="1">
      <alignment horizontal="left" vertical="center" wrapText="1"/>
    </xf>
    <xf numFmtId="0" fontId="143" fillId="7" borderId="1" xfId="0" applyFont="1" applyFill="1" applyBorder="1" applyAlignment="1">
      <alignment vertical="center"/>
    </xf>
    <xf numFmtId="0" fontId="143" fillId="7" borderId="1" xfId="0" applyFont="1" applyFill="1" applyBorder="1" applyAlignment="1">
      <alignment horizontal="center" vertical="center"/>
    </xf>
    <xf numFmtId="16" fontId="143" fillId="7" borderId="1" xfId="0" applyNumberFormat="1" applyFont="1" applyFill="1" applyBorder="1" applyAlignment="1">
      <alignment horizontal="center" vertical="center"/>
    </xf>
    <xf numFmtId="16" fontId="70" fillId="7" borderId="2" xfId="0" applyNumberFormat="1" applyFont="1" applyFill="1" applyBorder="1" applyAlignment="1">
      <alignment horizontal="center" vertical="center"/>
    </xf>
    <xf numFmtId="16" fontId="143" fillId="7" borderId="2" xfId="0" applyNumberFormat="1" applyFont="1" applyFill="1" applyBorder="1" applyAlignment="1">
      <alignment horizontal="left" vertical="center" wrapText="1"/>
    </xf>
    <xf numFmtId="0" fontId="67" fillId="0" borderId="0" xfId="0" applyFont="1" applyAlignment="1">
      <alignment horizontal="center" vertical="center"/>
    </xf>
    <xf numFmtId="0" fontId="123" fillId="0" borderId="16" xfId="0" applyFont="1" applyBorder="1" applyAlignment="1">
      <alignment horizontal="center" vertical="center"/>
    </xf>
    <xf numFmtId="0" fontId="103" fillId="0" borderId="1" xfId="0" applyFont="1" applyBorder="1" applyAlignment="1">
      <alignment horizontal="center" vertical="center" wrapText="1"/>
    </xf>
    <xf numFmtId="16" fontId="30" fillId="0" borderId="16" xfId="0" applyNumberFormat="1" applyFont="1" applyBorder="1" applyAlignment="1">
      <alignment horizontal="center" vertical="center"/>
    </xf>
    <xf numFmtId="16" fontId="30" fillId="0" borderId="14" xfId="0" applyNumberFormat="1" applyFont="1" applyBorder="1" applyAlignment="1">
      <alignment horizontal="center" vertical="center"/>
    </xf>
    <xf numFmtId="16" fontId="30" fillId="0" borderId="4" xfId="0" applyNumberFormat="1" applyFont="1" applyBorder="1" applyAlignment="1">
      <alignment horizontal="left" vertical="center"/>
    </xf>
    <xf numFmtId="0" fontId="147" fillId="4" borderId="0" xfId="0" applyFont="1" applyFill="1" applyAlignment="1">
      <alignment vertical="center"/>
    </xf>
    <xf numFmtId="0" fontId="147" fillId="4" borderId="0" xfId="0" applyFont="1" applyFill="1" applyAlignment="1">
      <alignment horizontal="center" vertical="center"/>
    </xf>
    <xf numFmtId="16" fontId="147" fillId="4" borderId="14" xfId="0" applyNumberFormat="1" applyFont="1" applyFill="1" applyBorder="1" applyAlignment="1">
      <alignment horizontal="center" vertical="center"/>
    </xf>
    <xf numFmtId="16" fontId="147" fillId="4" borderId="2" xfId="0" applyNumberFormat="1" applyFont="1" applyFill="1" applyBorder="1" applyAlignment="1">
      <alignment horizontal="center" vertical="center"/>
    </xf>
    <xf numFmtId="16" fontId="147" fillId="4" borderId="2" xfId="0" applyNumberFormat="1" applyFont="1" applyFill="1" applyBorder="1" applyAlignment="1">
      <alignment horizontal="left" vertical="center" wrapText="1"/>
    </xf>
    <xf numFmtId="0" fontId="148" fillId="4" borderId="0" xfId="0" applyFont="1" applyFill="1" applyAlignment="1">
      <alignment horizontal="center" vertical="top"/>
    </xf>
    <xf numFmtId="0" fontId="149" fillId="4" borderId="0" xfId="0" applyFont="1" applyFill="1" applyAlignment="1">
      <alignment horizontal="center" vertical="top"/>
    </xf>
    <xf numFmtId="0" fontId="149" fillId="4" borderId="14" xfId="0" applyFont="1" applyFill="1" applyBorder="1" applyAlignment="1">
      <alignment horizontal="center" vertical="center" wrapText="1"/>
    </xf>
    <xf numFmtId="0" fontId="149" fillId="4" borderId="1" xfId="0" applyFont="1" applyFill="1" applyBorder="1" applyAlignment="1">
      <alignment horizontal="center" vertical="center" wrapText="1"/>
    </xf>
    <xf numFmtId="0" fontId="149" fillId="4" borderId="1" xfId="0" applyFont="1" applyFill="1" applyBorder="1" applyAlignment="1">
      <alignment horizontal="left" vertical="center" wrapText="1"/>
    </xf>
    <xf numFmtId="0" fontId="149" fillId="4" borderId="1" xfId="0" applyFont="1" applyFill="1" applyBorder="1" applyAlignment="1">
      <alignment horizontal="center" vertical="top" wrapText="1"/>
    </xf>
    <xf numFmtId="0" fontId="150" fillId="4" borderId="1" xfId="0" applyFont="1" applyFill="1" applyBorder="1" applyAlignment="1">
      <alignment vertical="center"/>
    </xf>
    <xf numFmtId="0" fontId="150" fillId="4" borderId="1" xfId="0" applyFont="1" applyFill="1" applyBorder="1" applyAlignment="1">
      <alignment horizontal="center" vertical="center"/>
    </xf>
    <xf numFmtId="16" fontId="151" fillId="4" borderId="1" xfId="0" applyNumberFormat="1" applyFont="1" applyFill="1" applyBorder="1" applyAlignment="1">
      <alignment horizontal="center" vertical="center"/>
    </xf>
    <xf numFmtId="16" fontId="151" fillId="4" borderId="2" xfId="0" applyNumberFormat="1" applyFont="1" applyFill="1" applyBorder="1" applyAlignment="1">
      <alignment horizontal="center" vertical="center"/>
    </xf>
    <xf numFmtId="16" fontId="151" fillId="4" borderId="2" xfId="0" applyNumberFormat="1" applyFont="1" applyFill="1" applyBorder="1" applyAlignment="1">
      <alignment horizontal="left" vertical="center" wrapText="1"/>
    </xf>
    <xf numFmtId="0" fontId="136" fillId="4" borderId="1" xfId="0" applyFont="1" applyFill="1" applyBorder="1" applyAlignment="1">
      <alignment vertical="center"/>
    </xf>
    <xf numFmtId="0" fontId="136" fillId="4" borderId="1" xfId="0" applyFont="1" applyFill="1" applyBorder="1" applyAlignment="1">
      <alignment horizontal="center" vertical="center"/>
    </xf>
    <xf numFmtId="16" fontId="136" fillId="4" borderId="1" xfId="0" applyNumberFormat="1" applyFont="1" applyFill="1" applyBorder="1" applyAlignment="1">
      <alignment horizontal="center" vertical="center"/>
    </xf>
    <xf numFmtId="16" fontId="136" fillId="4" borderId="2" xfId="0" applyNumberFormat="1" applyFont="1" applyFill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/>
    </xf>
    <xf numFmtId="0" fontId="134" fillId="0" borderId="1" xfId="0" applyFont="1" applyBorder="1" applyAlignment="1">
      <alignment horizontal="center" vertical="center"/>
    </xf>
    <xf numFmtId="16" fontId="48" fillId="0" borderId="0" xfId="0" applyNumberFormat="1" applyFont="1" applyAlignment="1">
      <alignment horizontal="center" vertical="center"/>
    </xf>
    <xf numFmtId="16" fontId="30" fillId="8" borderId="1" xfId="0" applyNumberFormat="1" applyFont="1" applyFill="1" applyBorder="1" applyAlignment="1">
      <alignment horizontal="left" vertical="center"/>
    </xf>
    <xf numFmtId="168" fontId="30" fillId="8" borderId="1" xfId="0" quotePrefix="1" applyNumberFormat="1" applyFont="1" applyFill="1" applyBorder="1" applyAlignment="1">
      <alignment horizontal="left" vertical="center"/>
    </xf>
    <xf numFmtId="16" fontId="30" fillId="8" borderId="21" xfId="0" applyNumberFormat="1" applyFont="1" applyFill="1" applyBorder="1" applyAlignment="1">
      <alignment horizontal="center" vertical="center"/>
    </xf>
    <xf numFmtId="16" fontId="22" fillId="0" borderId="0" xfId="1" applyNumberFormat="1" applyFont="1" applyAlignment="1">
      <alignment vertical="center"/>
    </xf>
    <xf numFmtId="0" fontId="30" fillId="0" borderId="1" xfId="0" applyFont="1" applyBorder="1" applyAlignment="1">
      <alignment horizontal="center" vertical="center"/>
    </xf>
    <xf numFmtId="0" fontId="155" fillId="0" borderId="1" xfId="0" applyFont="1" applyBorder="1" applyAlignment="1">
      <alignment horizontal="center" vertical="center" wrapText="1"/>
    </xf>
    <xf numFmtId="0" fontId="58" fillId="0" borderId="0" xfId="0" applyFont="1" applyAlignment="1">
      <alignment horizontal="left" vertical="center"/>
    </xf>
    <xf numFmtId="16" fontId="30" fillId="8" borderId="1" xfId="0" applyNumberFormat="1" applyFont="1" applyFill="1" applyBorder="1" applyAlignment="1">
      <alignment horizontal="center" vertical="center"/>
    </xf>
    <xf numFmtId="0" fontId="160" fillId="0" borderId="0" xfId="0" applyFont="1" applyAlignment="1">
      <alignment horizontal="right" vertical="center"/>
    </xf>
    <xf numFmtId="0" fontId="162" fillId="0" borderId="0" xfId="0" applyFont="1"/>
    <xf numFmtId="0" fontId="163" fillId="0" borderId="0" xfId="0" applyFont="1" applyAlignment="1">
      <alignment horizontal="center"/>
    </xf>
    <xf numFmtId="0" fontId="162" fillId="0" borderId="0" xfId="2" applyFont="1" applyAlignment="1">
      <alignment vertical="center"/>
    </xf>
    <xf numFmtId="0" fontId="162" fillId="0" borderId="0" xfId="2" applyFont="1" applyAlignment="1">
      <alignment horizontal="right" vertical="center"/>
    </xf>
    <xf numFmtId="0" fontId="41" fillId="0" borderId="1" xfId="0" applyFont="1" applyBorder="1" applyAlignment="1">
      <alignment horizontal="center" vertical="top" wrapText="1"/>
    </xf>
    <xf numFmtId="0" fontId="48" fillId="0" borderId="1" xfId="0" applyFont="1" applyBorder="1" applyAlignment="1">
      <alignment vertical="center"/>
    </xf>
    <xf numFmtId="16" fontId="147" fillId="4" borderId="1" xfId="0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left" vertical="center" wrapText="1"/>
    </xf>
    <xf numFmtId="0" fontId="57" fillId="0" borderId="12" xfId="0" applyFont="1" applyBorder="1" applyAlignment="1">
      <alignment horizontal="center" vertical="top"/>
    </xf>
    <xf numFmtId="0" fontId="56" fillId="0" borderId="5" xfId="0" applyFont="1" applyBorder="1" applyAlignment="1">
      <alignment horizontal="center" vertical="top" wrapText="1"/>
    </xf>
    <xf numFmtId="16" fontId="113" fillId="8" borderId="2" xfId="0" applyNumberFormat="1" applyFont="1" applyFill="1" applyBorder="1" applyAlignment="1">
      <alignment horizontal="center" vertical="center"/>
    </xf>
    <xf numFmtId="16" fontId="30" fillId="8" borderId="1" xfId="0" applyNumberFormat="1" applyFont="1" applyFill="1" applyBorder="1" applyAlignment="1">
      <alignment horizontal="right" vertical="center"/>
    </xf>
    <xf numFmtId="16" fontId="30" fillId="0" borderId="1" xfId="0" quotePrefix="1" applyNumberFormat="1" applyFont="1" applyBorder="1" applyAlignment="1">
      <alignment horizontal="left" vertical="center"/>
    </xf>
    <xf numFmtId="16" fontId="113" fillId="0" borderId="2" xfId="0" applyNumberFormat="1" applyFont="1" applyBorder="1" applyAlignment="1">
      <alignment horizontal="center" vertical="center"/>
    </xf>
    <xf numFmtId="16" fontId="113" fillId="0" borderId="5" xfId="0" applyNumberFormat="1" applyFont="1" applyBorder="1" applyAlignment="1">
      <alignment horizontal="center" vertical="center"/>
    </xf>
    <xf numFmtId="16" fontId="51" fillId="0" borderId="0" xfId="0" applyNumberFormat="1" applyFont="1" applyAlignment="1">
      <alignment horizontal="center" vertical="center"/>
    </xf>
    <xf numFmtId="0" fontId="41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left" vertical="center" wrapText="1"/>
    </xf>
    <xf numFmtId="0" fontId="39" fillId="0" borderId="1" xfId="0" applyFont="1" applyBorder="1" applyAlignment="1">
      <alignment horizontal="center" vertical="top" wrapText="1"/>
    </xf>
    <xf numFmtId="0" fontId="39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4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5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6" fillId="0" borderId="3" xfId="0" applyNumberFormat="1" applyFont="1" applyBorder="1" applyAlignment="1">
      <alignment horizontal="left" vertical="center"/>
    </xf>
    <xf numFmtId="168" fontId="47" fillId="0" borderId="12" xfId="0" applyNumberFormat="1" applyFont="1" applyBorder="1" applyAlignment="1">
      <alignment horizontal="left" vertical="center"/>
    </xf>
    <xf numFmtId="0" fontId="30" fillId="0" borderId="0" xfId="2" applyFont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39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8" fillId="0" borderId="0" xfId="2" applyFont="1" applyAlignment="1">
      <alignment horizontal="right" vertical="center"/>
    </xf>
    <xf numFmtId="16" fontId="51" fillId="0" borderId="0" xfId="0" applyNumberFormat="1" applyFont="1" applyAlignment="1">
      <alignment horizontal="left" vertical="center"/>
    </xf>
    <xf numFmtId="16" fontId="51" fillId="0" borderId="7" xfId="0" applyNumberFormat="1" applyFont="1" applyBorder="1" applyAlignment="1">
      <alignment horizontal="center" vertical="center"/>
    </xf>
    <xf numFmtId="16" fontId="51" fillId="0" borderId="10" xfId="0" applyNumberFormat="1" applyFont="1" applyBorder="1" applyAlignment="1">
      <alignment horizontal="center" vertical="center"/>
    </xf>
    <xf numFmtId="16" fontId="51" fillId="0" borderId="12" xfId="0" applyNumberFormat="1" applyFont="1" applyBorder="1" applyAlignment="1">
      <alignment horizontal="center" vertical="center"/>
    </xf>
    <xf numFmtId="168" fontId="51" fillId="0" borderId="12" xfId="0" applyNumberFormat="1" applyFont="1" applyBorder="1" applyAlignment="1">
      <alignment horizontal="left" vertical="center"/>
    </xf>
    <xf numFmtId="168" fontId="47" fillId="0" borderId="0" xfId="0" applyNumberFormat="1" applyFont="1" applyAlignment="1">
      <alignment horizontal="left" vertical="center"/>
    </xf>
    <xf numFmtId="16" fontId="46" fillId="0" borderId="0" xfId="0" applyNumberFormat="1" applyFont="1" applyAlignment="1">
      <alignment horizontal="left" vertical="center"/>
    </xf>
    <xf numFmtId="16" fontId="112" fillId="0" borderId="3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168" fontId="29" fillId="8" borderId="1" xfId="0" quotePrefix="1" applyNumberFormat="1" applyFont="1" applyFill="1" applyBorder="1" applyAlignment="1">
      <alignment horizontal="left" vertical="center"/>
    </xf>
    <xf numFmtId="0" fontId="169" fillId="0" borderId="0" xfId="0" applyFont="1" applyAlignment="1">
      <alignment vertical="center"/>
    </xf>
    <xf numFmtId="0" fontId="170" fillId="0" borderId="0" xfId="0" applyFont="1" applyAlignment="1">
      <alignment vertical="center"/>
    </xf>
    <xf numFmtId="0" fontId="121" fillId="0" borderId="0" xfId="0" applyFont="1" applyAlignment="1">
      <alignment horizontal="left" vertical="center"/>
    </xf>
    <xf numFmtId="0" fontId="122" fillId="0" borderId="0" xfId="0" applyFont="1" applyAlignment="1">
      <alignment horizontal="right" vertical="center"/>
    </xf>
    <xf numFmtId="16" fontId="29" fillId="8" borderId="1" xfId="0" applyNumberFormat="1" applyFont="1" applyFill="1" applyBorder="1" applyAlignment="1">
      <alignment horizontal="right" vertical="center"/>
    </xf>
    <xf numFmtId="16" fontId="41" fillId="0" borderId="15" xfId="0" applyNumberFormat="1" applyFont="1" applyBorder="1" applyAlignment="1">
      <alignment horizontal="left" vertical="center"/>
    </xf>
    <xf numFmtId="16" fontId="30" fillId="6" borderId="1" xfId="0" applyNumberFormat="1" applyFont="1" applyFill="1" applyBorder="1" applyAlignment="1">
      <alignment horizontal="center" vertical="center"/>
    </xf>
    <xf numFmtId="16" fontId="69" fillId="0" borderId="1" xfId="0" applyNumberFormat="1" applyFont="1" applyBorder="1" applyAlignment="1">
      <alignment horizontal="left" vertical="center"/>
    </xf>
    <xf numFmtId="16" fontId="30" fillId="4" borderId="1" xfId="0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right"/>
    </xf>
    <xf numFmtId="16" fontId="87" fillId="4" borderId="1" xfId="0" applyNumberFormat="1" applyFont="1" applyFill="1" applyBorder="1" applyAlignment="1">
      <alignment horizontal="center" vertical="center"/>
    </xf>
    <xf numFmtId="16" fontId="103" fillId="4" borderId="1" xfId="0" applyNumberFormat="1" applyFont="1" applyFill="1" applyBorder="1" applyAlignment="1">
      <alignment horizontal="center" vertical="center"/>
    </xf>
    <xf numFmtId="16" fontId="69" fillId="6" borderId="1" xfId="0" applyNumberFormat="1" applyFont="1" applyFill="1" applyBorder="1" applyAlignment="1">
      <alignment horizontal="left" vertical="center"/>
    </xf>
    <xf numFmtId="16" fontId="87" fillId="0" borderId="1" xfId="0" applyNumberFormat="1" applyFont="1" applyBorder="1" applyAlignment="1">
      <alignment horizontal="left" vertical="center"/>
    </xf>
    <xf numFmtId="16" fontId="87" fillId="0" borderId="1" xfId="0" applyNumberFormat="1" applyFont="1" applyBorder="1" applyAlignment="1">
      <alignment horizontal="center" vertical="center"/>
    </xf>
    <xf numFmtId="16" fontId="103" fillId="0" borderId="1" xfId="0" applyNumberFormat="1" applyFont="1" applyBorder="1" applyAlignment="1">
      <alignment horizontal="center" vertical="center"/>
    </xf>
    <xf numFmtId="0" fontId="30" fillId="2" borderId="0" xfId="0" applyFont="1" applyFill="1"/>
    <xf numFmtId="0" fontId="30" fillId="2" borderId="0" xfId="0" applyFont="1" applyFill="1" applyAlignment="1">
      <alignment vertical="center"/>
    </xf>
    <xf numFmtId="0" fontId="30" fillId="0" borderId="2" xfId="0" applyFont="1" applyBorder="1" applyAlignment="1">
      <alignment horizontal="center" vertical="center"/>
    </xf>
    <xf numFmtId="0" fontId="74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5" fillId="0" borderId="0" xfId="2" applyFont="1" applyAlignment="1">
      <alignment horizontal="right" vertical="center" indent="1"/>
    </xf>
    <xf numFmtId="0" fontId="41" fillId="0" borderId="2" xfId="0" applyFont="1" applyBorder="1" applyAlignment="1">
      <alignment vertical="center"/>
    </xf>
    <xf numFmtId="16" fontId="147" fillId="4" borderId="21" xfId="0" applyNumberFormat="1" applyFont="1" applyFill="1" applyBorder="1" applyAlignment="1">
      <alignment horizontal="center" vertical="center"/>
    </xf>
    <xf numFmtId="16" fontId="147" fillId="4" borderId="12" xfId="0" applyNumberFormat="1" applyFont="1" applyFill="1" applyBorder="1" applyAlignment="1">
      <alignment horizontal="center" vertical="center"/>
    </xf>
    <xf numFmtId="16" fontId="41" fillId="0" borderId="1" xfId="0" applyNumberFormat="1" applyFont="1" applyBorder="1" applyAlignment="1">
      <alignment horizontal="left" vertical="center"/>
    </xf>
    <xf numFmtId="16" fontId="48" fillId="0" borderId="2" xfId="0" applyNumberFormat="1" applyFont="1" applyBorder="1" applyAlignment="1">
      <alignment horizontal="center" vertical="center"/>
    </xf>
    <xf numFmtId="16" fontId="30" fillId="2" borderId="1" xfId="0" applyNumberFormat="1" applyFont="1" applyFill="1" applyBorder="1" applyAlignment="1">
      <alignment horizontal="left" vertical="center"/>
    </xf>
    <xf numFmtId="0" fontId="37" fillId="0" borderId="1" xfId="0" applyFont="1" applyBorder="1" applyAlignment="1">
      <alignment horizontal="center" vertical="top"/>
    </xf>
    <xf numFmtId="0" fontId="178" fillId="0" borderId="1" xfId="0" applyFont="1" applyBorder="1" applyAlignment="1">
      <alignment horizontal="left" vertical="center" wrapText="1"/>
    </xf>
    <xf numFmtId="16" fontId="39" fillId="0" borderId="2" xfId="0" applyNumberFormat="1" applyFont="1" applyBorder="1" applyAlignment="1">
      <alignment horizontal="center" vertical="center"/>
    </xf>
    <xf numFmtId="0" fontId="178" fillId="0" borderId="5" xfId="0" applyFont="1" applyBorder="1" applyAlignment="1">
      <alignment horizontal="left" vertical="center" wrapText="1"/>
    </xf>
    <xf numFmtId="0" fontId="72" fillId="0" borderId="0" xfId="0" applyFont="1" applyAlignment="1">
      <alignment horizontal="center" vertical="top"/>
    </xf>
    <xf numFmtId="0" fontId="56" fillId="0" borderId="0" xfId="0" applyFont="1" applyAlignment="1">
      <alignment horizontal="center" vertical="top"/>
    </xf>
    <xf numFmtId="0" fontId="73" fillId="0" borderId="3" xfId="0" applyFont="1" applyBorder="1" applyAlignment="1">
      <alignment horizontal="center" vertical="top"/>
    </xf>
    <xf numFmtId="0" fontId="72" fillId="0" borderId="0" xfId="0" applyFont="1" applyAlignment="1">
      <alignment horizontal="center" vertical="center"/>
    </xf>
    <xf numFmtId="0" fontId="73" fillId="0" borderId="3" xfId="0" applyFont="1" applyBorder="1" applyAlignment="1">
      <alignment horizontal="center" vertical="center"/>
    </xf>
    <xf numFmtId="16" fontId="51" fillId="0" borderId="5" xfId="0" applyNumberFormat="1" applyFont="1" applyBorder="1" applyAlignment="1">
      <alignment horizontal="left" vertical="center"/>
    </xf>
    <xf numFmtId="16" fontId="67" fillId="2" borderId="1" xfId="0" quotePrefix="1" applyNumberFormat="1" applyFont="1" applyFill="1" applyBorder="1" applyAlignment="1">
      <alignment horizontal="right" vertical="center"/>
    </xf>
    <xf numFmtId="16" fontId="30" fillId="3" borderId="21" xfId="0" applyNumberFormat="1" applyFont="1" applyFill="1" applyBorder="1" applyAlignment="1">
      <alignment horizontal="center" vertical="center"/>
    </xf>
    <xf numFmtId="16" fontId="30" fillId="3" borderId="1" xfId="0" applyNumberFormat="1" applyFont="1" applyFill="1" applyBorder="1" applyAlignment="1">
      <alignment horizontal="center" vertical="center"/>
    </xf>
    <xf numFmtId="16" fontId="113" fillId="0" borderId="1" xfId="0" applyNumberFormat="1" applyFont="1" applyBorder="1" applyAlignment="1">
      <alignment horizontal="center" vertical="center"/>
    </xf>
    <xf numFmtId="16" fontId="113" fillId="0" borderId="15" xfId="0" applyNumberFormat="1" applyFont="1" applyBorder="1" applyAlignment="1">
      <alignment horizontal="left" vertical="center"/>
    </xf>
    <xf numFmtId="16" fontId="30" fillId="6" borderId="1" xfId="0" applyNumberFormat="1" applyFont="1" applyFill="1" applyBorder="1" applyAlignment="1">
      <alignment horizontal="left" vertical="center"/>
    </xf>
    <xf numFmtId="16" fontId="129" fillId="6" borderId="1" xfId="0" applyNumberFormat="1" applyFont="1" applyFill="1" applyBorder="1" applyAlignment="1">
      <alignment horizontal="center" vertical="center"/>
    </xf>
    <xf numFmtId="16" fontId="30" fillId="6" borderId="2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39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41" fillId="0" borderId="23" xfId="0" applyNumberFormat="1" applyFont="1" applyBorder="1" applyAlignment="1">
      <alignment horizontal="left" vertical="center"/>
    </xf>
    <xf numFmtId="0" fontId="183" fillId="0" borderId="0" xfId="0" applyFont="1"/>
    <xf numFmtId="0" fontId="21" fillId="0" borderId="0" xfId="2" applyAlignment="1">
      <alignment horizontal="left" vertical="center" indent="1"/>
    </xf>
    <xf numFmtId="16" fontId="113" fillId="4" borderId="1" xfId="0" applyNumberFormat="1" applyFont="1" applyFill="1" applyBorder="1" applyAlignment="1">
      <alignment horizontal="center" vertical="center"/>
    </xf>
    <xf numFmtId="16" fontId="113" fillId="8" borderId="1" xfId="0" applyNumberFormat="1" applyFont="1" applyFill="1" applyBorder="1" applyAlignment="1">
      <alignment horizontal="left" vertical="center"/>
    </xf>
    <xf numFmtId="16" fontId="113" fillId="8" borderId="1" xfId="0" quotePrefix="1" applyNumberFormat="1" applyFont="1" applyFill="1" applyBorder="1" applyAlignment="1">
      <alignment horizontal="left" vertical="center"/>
    </xf>
    <xf numFmtId="16" fontId="113" fillId="8" borderId="1" xfId="0" applyNumberFormat="1" applyFont="1" applyFill="1" applyBorder="1" applyAlignment="1">
      <alignment horizontal="center" vertical="center"/>
    </xf>
    <xf numFmtId="16" fontId="51" fillId="4" borderId="12" xfId="0" applyNumberFormat="1" applyFont="1" applyFill="1" applyBorder="1" applyAlignment="1">
      <alignment horizontal="center" vertical="center"/>
    </xf>
    <xf numFmtId="16" fontId="113" fillId="4" borderId="12" xfId="0" applyNumberFormat="1" applyFont="1" applyFill="1" applyBorder="1" applyAlignment="1">
      <alignment horizontal="center" vertical="center"/>
    </xf>
    <xf numFmtId="16" fontId="38" fillId="0" borderId="9" xfId="0" applyNumberFormat="1" applyFont="1" applyBorder="1" applyAlignment="1">
      <alignment horizontal="left" vertical="center"/>
    </xf>
    <xf numFmtId="16" fontId="51" fillId="4" borderId="2" xfId="0" applyNumberFormat="1" applyFont="1" applyFill="1" applyBorder="1" applyAlignment="1">
      <alignment horizontal="center" vertical="center"/>
    </xf>
    <xf numFmtId="16" fontId="51" fillId="4" borderId="7" xfId="0" applyNumberFormat="1" applyFont="1" applyFill="1" applyBorder="1" applyAlignment="1">
      <alignment horizontal="center" vertical="center"/>
    </xf>
    <xf numFmtId="16" fontId="51" fillId="4" borderId="14" xfId="0" applyNumberFormat="1" applyFont="1" applyFill="1" applyBorder="1" applyAlignment="1">
      <alignment horizontal="center" vertical="center"/>
    </xf>
    <xf numFmtId="16" fontId="48" fillId="0" borderId="1" xfId="0" applyNumberFormat="1" applyFont="1" applyBorder="1" applyAlignment="1">
      <alignment horizontal="left" vertical="center"/>
    </xf>
    <xf numFmtId="16" fontId="113" fillId="0" borderId="1" xfId="0" applyNumberFormat="1" applyFont="1" applyBorder="1" applyAlignment="1">
      <alignment horizontal="left" vertical="center"/>
    </xf>
    <xf numFmtId="16" fontId="113" fillId="0" borderId="1" xfId="0" quotePrefix="1" applyNumberFormat="1" applyFont="1" applyBorder="1" applyAlignment="1">
      <alignment horizontal="left" vertical="center"/>
    </xf>
    <xf numFmtId="16" fontId="134" fillId="13" borderId="1" xfId="0" applyNumberFormat="1" applyFont="1" applyFill="1" applyBorder="1" applyAlignment="1">
      <alignment horizontal="center" vertical="center"/>
    </xf>
    <xf numFmtId="16" fontId="113" fillId="13" borderId="21" xfId="0" applyNumberFormat="1" applyFont="1" applyFill="1" applyBorder="1" applyAlignment="1">
      <alignment horizontal="center" vertical="center"/>
    </xf>
    <xf numFmtId="16" fontId="113" fillId="13" borderId="1" xfId="0" applyNumberFormat="1" applyFont="1" applyFill="1" applyBorder="1" applyAlignment="1">
      <alignment horizontal="center" vertical="center"/>
    </xf>
    <xf numFmtId="16" fontId="113" fillId="13" borderId="1" xfId="0" applyNumberFormat="1" applyFont="1" applyFill="1" applyBorder="1" applyAlignment="1">
      <alignment horizontal="left" vertical="center"/>
    </xf>
    <xf numFmtId="16" fontId="134" fillId="13" borderId="21" xfId="0" applyNumberFormat="1" applyFont="1" applyFill="1" applyBorder="1" applyAlignment="1">
      <alignment horizontal="center" vertical="center"/>
    </xf>
    <xf numFmtId="16" fontId="113" fillId="8" borderId="21" xfId="0" applyNumberFormat="1" applyFont="1" applyFill="1" applyBorder="1" applyAlignment="1">
      <alignment horizontal="center" vertical="center"/>
    </xf>
    <xf numFmtId="16" fontId="41" fillId="13" borderId="1" xfId="0" quotePrefix="1" applyNumberFormat="1" applyFont="1" applyFill="1" applyBorder="1" applyAlignment="1">
      <alignment horizontal="right" vertical="center"/>
    </xf>
    <xf numFmtId="16" fontId="134" fillId="8" borderId="1" xfId="0" applyNumberFormat="1" applyFont="1" applyFill="1" applyBorder="1" applyAlignment="1">
      <alignment horizontal="center" vertical="center"/>
    </xf>
    <xf numFmtId="0" fontId="186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7" fillId="0" borderId="0" xfId="0" applyFont="1" applyAlignment="1">
      <alignment horizontal="center" vertical="top"/>
    </xf>
    <xf numFmtId="0" fontId="187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4" fillId="0" borderId="5" xfId="0" applyNumberFormat="1" applyFont="1" applyBorder="1" applyAlignment="1">
      <alignment horizontal="left" vertical="center"/>
    </xf>
    <xf numFmtId="0" fontId="114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6" fillId="0" borderId="0" xfId="0" applyFont="1" applyAlignment="1">
      <alignment horizontal="right"/>
    </xf>
    <xf numFmtId="0" fontId="197" fillId="0" borderId="0" xfId="0" applyFont="1" applyAlignment="1">
      <alignment horizontal="right"/>
    </xf>
    <xf numFmtId="16" fontId="51" fillId="4" borderId="10" xfId="0" applyNumberFormat="1" applyFont="1" applyFill="1" applyBorder="1" applyAlignment="1">
      <alignment horizontal="center" vertical="center"/>
    </xf>
    <xf numFmtId="16" fontId="51" fillId="4" borderId="0" xfId="0" applyNumberFormat="1" applyFont="1" applyFill="1" applyAlignment="1">
      <alignment horizontal="center" vertical="center"/>
    </xf>
    <xf numFmtId="0" fontId="196" fillId="0" borderId="2" xfId="0" applyFont="1" applyBorder="1" applyAlignment="1">
      <alignment horizontal="center" vertical="center" wrapText="1"/>
    </xf>
    <xf numFmtId="16" fontId="30" fillId="17" borderId="1" xfId="0" applyNumberFormat="1" applyFont="1" applyFill="1" applyBorder="1" applyAlignment="1">
      <alignment horizontal="left" vertical="center"/>
    </xf>
    <xf numFmtId="16" fontId="132" fillId="17" borderId="1" xfId="0" applyNumberFormat="1" applyFont="1" applyFill="1" applyBorder="1" applyAlignment="1">
      <alignment horizontal="center" vertical="center"/>
    </xf>
    <xf numFmtId="16" fontId="30" fillId="17" borderId="2" xfId="0" applyNumberFormat="1" applyFont="1" applyFill="1" applyBorder="1" applyAlignment="1">
      <alignment horizontal="center" vertical="center"/>
    </xf>
    <xf numFmtId="16" fontId="48" fillId="17" borderId="1" xfId="0" applyNumberFormat="1" applyFont="1" applyFill="1" applyBorder="1" applyAlignment="1">
      <alignment horizontal="left" vertical="center"/>
    </xf>
    <xf numFmtId="0" fontId="41" fillId="0" borderId="12" xfId="0" applyFont="1" applyBorder="1" applyAlignment="1">
      <alignment vertical="center"/>
    </xf>
    <xf numFmtId="16" fontId="51" fillId="0" borderId="2" xfId="0" applyNumberFormat="1" applyFont="1" applyBorder="1" applyAlignment="1">
      <alignment horizontal="left" vertical="center"/>
    </xf>
    <xf numFmtId="16" fontId="51" fillId="2" borderId="15" xfId="0" applyNumberFormat="1" applyFont="1" applyFill="1" applyBorder="1" applyAlignment="1">
      <alignment horizontal="center" vertical="center"/>
    </xf>
    <xf numFmtId="16" fontId="30" fillId="4" borderId="2" xfId="0" applyNumberFormat="1" applyFont="1" applyFill="1" applyBorder="1" applyAlignment="1">
      <alignment horizontal="center" vertical="center"/>
    </xf>
    <xf numFmtId="16" fontId="201" fillId="4" borderId="1" xfId="0" applyNumberFormat="1" applyFont="1" applyFill="1" applyBorder="1" applyAlignment="1">
      <alignment horizontal="center" vertical="center"/>
    </xf>
    <xf numFmtId="16" fontId="202" fillId="0" borderId="0" xfId="0" applyNumberFormat="1" applyFont="1" applyAlignment="1">
      <alignment horizontal="right" vertical="center"/>
    </xf>
    <xf numFmtId="16" fontId="152" fillId="8" borderId="1" xfId="0" applyNumberFormat="1" applyFont="1" applyFill="1" applyBorder="1" applyAlignment="1">
      <alignment horizontal="left" vertical="center"/>
    </xf>
    <xf numFmtId="16" fontId="152" fillId="8" borderId="1" xfId="0" quotePrefix="1" applyNumberFormat="1" applyFont="1" applyFill="1" applyBorder="1" applyAlignment="1">
      <alignment horizontal="left" vertical="center"/>
    </xf>
    <xf numFmtId="16" fontId="152" fillId="8" borderId="1" xfId="0" applyNumberFormat="1" applyFont="1" applyFill="1" applyBorder="1" applyAlignment="1">
      <alignment horizontal="center" vertical="center"/>
    </xf>
    <xf numFmtId="16" fontId="87" fillId="8" borderId="1" xfId="0" applyNumberFormat="1" applyFont="1" applyFill="1" applyBorder="1" applyAlignment="1">
      <alignment horizontal="center" vertical="center"/>
    </xf>
    <xf numFmtId="16" fontId="103" fillId="8" borderId="1" xfId="0" applyNumberFormat="1" applyFont="1" applyFill="1" applyBorder="1" applyAlignment="1">
      <alignment horizontal="center" vertical="center"/>
    </xf>
    <xf numFmtId="0" fontId="137" fillId="0" borderId="0" xfId="2" applyFont="1" applyAlignment="1">
      <alignment horizontal="right" vertical="center"/>
    </xf>
    <xf numFmtId="16" fontId="203" fillId="0" borderId="3" xfId="0" applyNumberFormat="1" applyFont="1" applyBorder="1" applyAlignment="1">
      <alignment horizontal="left" vertical="center"/>
    </xf>
    <xf numFmtId="0" fontId="202" fillId="0" borderId="0" xfId="0" applyFont="1" applyAlignment="1">
      <alignment horizontal="right"/>
    </xf>
    <xf numFmtId="0" fontId="202" fillId="0" borderId="0" xfId="0" applyFont="1" applyAlignment="1">
      <alignment horizontal="right" vertical="center"/>
    </xf>
    <xf numFmtId="16" fontId="113" fillId="0" borderId="25" xfId="0" applyNumberFormat="1" applyFont="1" applyBorder="1" applyAlignment="1">
      <alignment horizontal="left" vertical="center"/>
    </xf>
    <xf numFmtId="16" fontId="113" fillId="0" borderId="26" xfId="0" quotePrefix="1" applyNumberFormat="1" applyFont="1" applyBorder="1" applyAlignment="1">
      <alignment horizontal="left" vertical="center"/>
    </xf>
    <xf numFmtId="16" fontId="113" fillId="0" borderId="26" xfId="0" applyNumberFormat="1" applyFont="1" applyBorder="1" applyAlignment="1">
      <alignment horizontal="center" vertical="center"/>
    </xf>
    <xf numFmtId="16" fontId="134" fillId="13" borderId="27" xfId="0" applyNumberFormat="1" applyFont="1" applyFill="1" applyBorder="1" applyAlignment="1">
      <alignment horizontal="center" vertical="center"/>
    </xf>
    <xf numFmtId="16" fontId="113" fillId="4" borderId="28" xfId="0" applyNumberFormat="1" applyFont="1" applyFill="1" applyBorder="1" applyAlignment="1">
      <alignment horizontal="center" vertical="center"/>
    </xf>
    <xf numFmtId="16" fontId="113" fillId="13" borderId="29" xfId="0" applyNumberFormat="1" applyFont="1" applyFill="1" applyBorder="1" applyAlignment="1">
      <alignment horizontal="left" vertical="center"/>
    </xf>
    <xf numFmtId="16" fontId="134" fillId="13" borderId="30" xfId="0" quotePrefix="1" applyNumberFormat="1" applyFont="1" applyFill="1" applyBorder="1" applyAlignment="1">
      <alignment horizontal="right" vertical="center"/>
    </xf>
    <xf numFmtId="16" fontId="41" fillId="13" borderId="30" xfId="0" applyNumberFormat="1" applyFont="1" applyFill="1" applyBorder="1" applyAlignment="1">
      <alignment horizontal="center" vertical="center"/>
    </xf>
    <xf numFmtId="16" fontId="113" fillId="0" borderId="31" xfId="0" applyNumberFormat="1" applyFont="1" applyBorder="1" applyAlignment="1">
      <alignment horizontal="center" vertical="center"/>
    </xf>
    <xf numFmtId="16" fontId="113" fillId="0" borderId="32" xfId="0" applyNumberFormat="1" applyFont="1" applyBorder="1" applyAlignment="1">
      <alignment horizontal="center" vertical="center"/>
    </xf>
    <xf numFmtId="16" fontId="134" fillId="13" borderId="31" xfId="0" applyNumberFormat="1" applyFont="1" applyFill="1" applyBorder="1" applyAlignment="1">
      <alignment horizontal="center" vertical="center"/>
    </xf>
    <xf numFmtId="16" fontId="41" fillId="0" borderId="25" xfId="0" applyNumberFormat="1" applyFont="1" applyBorder="1" applyAlignment="1">
      <alignment horizontal="left" vertical="center"/>
    </xf>
    <xf numFmtId="16" fontId="147" fillId="4" borderId="26" xfId="0" applyNumberFormat="1" applyFont="1" applyFill="1" applyBorder="1" applyAlignment="1">
      <alignment horizontal="center" vertical="center"/>
    </xf>
    <xf numFmtId="16" fontId="147" fillId="4" borderId="27" xfId="0" applyNumberFormat="1" applyFont="1" applyFill="1" applyBorder="1" applyAlignment="1">
      <alignment horizontal="center" vertical="center"/>
    </xf>
    <xf numFmtId="16" fontId="147" fillId="4" borderId="28" xfId="0" applyNumberFormat="1" applyFont="1" applyFill="1" applyBorder="1" applyAlignment="1">
      <alignment horizontal="center" vertical="center"/>
    </xf>
    <xf numFmtId="16" fontId="201" fillId="4" borderId="21" xfId="0" applyNumberFormat="1" applyFont="1" applyFill="1" applyBorder="1" applyAlignment="1">
      <alignment horizontal="center" vertical="center"/>
    </xf>
    <xf numFmtId="16" fontId="113" fillId="13" borderId="25" xfId="0" applyNumberFormat="1" applyFont="1" applyFill="1" applyBorder="1" applyAlignment="1">
      <alignment horizontal="left" vertical="center"/>
    </xf>
    <xf numFmtId="16" fontId="134" fillId="13" borderId="26" xfId="0" quotePrefix="1" applyNumberFormat="1" applyFont="1" applyFill="1" applyBorder="1" applyAlignment="1">
      <alignment horizontal="center" vertical="center"/>
    </xf>
    <xf numFmtId="16" fontId="134" fillId="13" borderId="26" xfId="0" applyNumberFormat="1" applyFont="1" applyFill="1" applyBorder="1" applyAlignment="1">
      <alignment horizontal="center" vertical="center"/>
    </xf>
    <xf numFmtId="16" fontId="113" fillId="13" borderId="31" xfId="0" applyNumberFormat="1" applyFont="1" applyFill="1" applyBorder="1" applyAlignment="1">
      <alignment horizontal="center" vertical="center"/>
    </xf>
    <xf numFmtId="16" fontId="113" fillId="13" borderId="32" xfId="0" applyNumberFormat="1" applyFont="1" applyFill="1" applyBorder="1" applyAlignment="1">
      <alignment horizontal="center" vertical="center"/>
    </xf>
    <xf numFmtId="0" fontId="162" fillId="0" borderId="0" xfId="0" applyFont="1" applyAlignment="1">
      <alignment horizontal="center"/>
    </xf>
    <xf numFmtId="0" fontId="163" fillId="0" borderId="14" xfId="0" applyFont="1" applyBorder="1" applyAlignment="1">
      <alignment horizontal="center" vertical="center" wrapText="1"/>
    </xf>
    <xf numFmtId="0" fontId="163" fillId="0" borderId="12" xfId="0" applyFont="1" applyBorder="1" applyAlignment="1">
      <alignment horizontal="center" vertical="center" wrapText="1"/>
    </xf>
    <xf numFmtId="16" fontId="162" fillId="0" borderId="7" xfId="0" applyNumberFormat="1" applyFont="1" applyBorder="1" applyAlignment="1">
      <alignment horizontal="center" vertical="center"/>
    </xf>
    <xf numFmtId="16" fontId="162" fillId="0" borderId="12" xfId="0" applyNumberFormat="1" applyFont="1" applyBorder="1" applyAlignment="1">
      <alignment horizontal="center" vertical="center"/>
    </xf>
    <xf numFmtId="16" fontId="162" fillId="0" borderId="10" xfId="0" applyNumberFormat="1" applyFont="1" applyBorder="1" applyAlignment="1">
      <alignment horizontal="center" vertical="center"/>
    </xf>
    <xf numFmtId="16" fontId="162" fillId="0" borderId="0" xfId="0" applyNumberFormat="1" applyFont="1" applyAlignment="1">
      <alignment horizontal="center" vertical="center"/>
    </xf>
    <xf numFmtId="0" fontId="163" fillId="0" borderId="0" xfId="0" applyFont="1" applyAlignment="1">
      <alignment horizontal="center" vertical="center" wrapText="1"/>
    </xf>
    <xf numFmtId="16" fontId="48" fillId="17" borderId="1" xfId="0" applyNumberFormat="1" applyFont="1" applyFill="1" applyBorder="1" applyAlignment="1">
      <alignment horizontal="center" vertical="center"/>
    </xf>
    <xf numFmtId="16" fontId="132" fillId="0" borderId="0" xfId="0" applyNumberFormat="1" applyFont="1" applyAlignment="1">
      <alignment horizontal="center" vertical="center"/>
    </xf>
    <xf numFmtId="16" fontId="162" fillId="0" borderId="34" xfId="0" applyNumberFormat="1" applyFont="1" applyBorder="1" applyAlignment="1">
      <alignment horizontal="center" vertical="center"/>
    </xf>
    <xf numFmtId="16" fontId="113" fillId="2" borderId="35" xfId="0" applyNumberFormat="1" applyFont="1" applyFill="1" applyBorder="1" applyAlignment="1">
      <alignment horizontal="center" vertical="center"/>
    </xf>
    <xf numFmtId="16" fontId="134" fillId="13" borderId="30" xfId="0" applyNumberFormat="1" applyFont="1" applyFill="1" applyBorder="1" applyAlignment="1">
      <alignment horizontal="center" vertical="center"/>
    </xf>
    <xf numFmtId="16" fontId="48" fillId="0" borderId="31" xfId="0" applyNumberFormat="1" applyFont="1" applyBorder="1" applyAlignment="1">
      <alignment horizontal="center" vertical="center"/>
    </xf>
    <xf numFmtId="16" fontId="48" fillId="0" borderId="32" xfId="0" applyNumberFormat="1" applyFont="1" applyBorder="1" applyAlignment="1">
      <alignment horizontal="center" vertical="center"/>
    </xf>
    <xf numFmtId="16" fontId="134" fillId="8" borderId="27" xfId="0" applyNumberFormat="1" applyFont="1" applyFill="1" applyBorder="1" applyAlignment="1">
      <alignment horizontal="center" vertical="center"/>
    </xf>
    <xf numFmtId="0" fontId="205" fillId="0" borderId="0" xfId="0" applyFont="1" applyAlignment="1">
      <alignment horizontal="left"/>
    </xf>
    <xf numFmtId="16" fontId="206" fillId="13" borderId="30" xfId="0" quotePrefix="1" applyNumberFormat="1" applyFont="1" applyFill="1" applyBorder="1" applyAlignment="1">
      <alignment horizontal="right" vertical="center"/>
    </xf>
    <xf numFmtId="16" fontId="184" fillId="13" borderId="29" xfId="0" applyNumberFormat="1" applyFont="1" applyFill="1" applyBorder="1" applyAlignment="1">
      <alignment horizontal="left" vertical="center"/>
    </xf>
    <xf numFmtId="16" fontId="41" fillId="13" borderId="30" xfId="0" quotePrefix="1" applyNumberFormat="1" applyFont="1" applyFill="1" applyBorder="1" applyAlignment="1">
      <alignment horizontal="right" vertical="center"/>
    </xf>
    <xf numFmtId="16" fontId="30" fillId="0" borderId="2" xfId="0" applyNumberFormat="1" applyFont="1" applyBorder="1" applyAlignment="1">
      <alignment horizontal="left" vertical="center"/>
    </xf>
    <xf numFmtId="16" fontId="132" fillId="0" borderId="2" xfId="0" applyNumberFormat="1" applyFont="1" applyBorder="1" applyAlignment="1">
      <alignment horizontal="center" vertical="center"/>
    </xf>
    <xf numFmtId="16" fontId="113" fillId="13" borderId="24" xfId="0" applyNumberFormat="1" applyFont="1" applyFill="1" applyBorder="1" applyAlignment="1">
      <alignment horizontal="left" vertical="center"/>
    </xf>
    <xf numFmtId="16" fontId="204" fillId="13" borderId="1" xfId="0" quotePrefix="1" applyNumberFormat="1" applyFont="1" applyFill="1" applyBorder="1" applyAlignment="1">
      <alignment horizontal="right" vertical="center"/>
    </xf>
    <xf numFmtId="16" fontId="41" fillId="13" borderId="1" xfId="0" applyNumberFormat="1" applyFont="1" applyFill="1" applyBorder="1" applyAlignment="1">
      <alignment horizontal="center" vertical="center"/>
    </xf>
    <xf numFmtId="16" fontId="134" fillId="0" borderId="21" xfId="0" applyNumberFormat="1" applyFont="1" applyBorder="1" applyAlignment="1">
      <alignment horizontal="center" vertical="center"/>
    </xf>
    <xf numFmtId="16" fontId="134" fillId="8" borderId="24" xfId="0" applyNumberFormat="1" applyFont="1" applyFill="1" applyBorder="1" applyAlignment="1">
      <alignment horizontal="left" vertical="center"/>
    </xf>
    <xf numFmtId="0" fontId="97" fillId="0" borderId="0" xfId="0" applyFont="1"/>
    <xf numFmtId="0" fontId="37" fillId="0" borderId="0" xfId="0" applyFont="1" applyAlignment="1">
      <alignment horizontal="left" vertical="top"/>
    </xf>
    <xf numFmtId="0" fontId="30" fillId="0" borderId="0" xfId="0" applyFont="1" applyAlignment="1">
      <alignment horizontal="right" vertical="top"/>
    </xf>
    <xf numFmtId="0" fontId="30" fillId="0" borderId="0" xfId="0" applyFont="1" applyAlignment="1">
      <alignment horizontal="left" vertical="top"/>
    </xf>
    <xf numFmtId="0" fontId="31" fillId="0" borderId="0" xfId="13" applyAlignment="1" applyProtection="1"/>
    <xf numFmtId="16" fontId="134" fillId="0" borderId="0" xfId="0" quotePrefix="1" applyNumberFormat="1" applyFont="1" applyAlignment="1">
      <alignment horizontal="center" vertical="top"/>
    </xf>
    <xf numFmtId="0" fontId="134" fillId="6" borderId="15" xfId="0" applyFont="1" applyFill="1" applyBorder="1" applyAlignment="1">
      <alignment horizontal="center" vertical="center" wrapText="1"/>
    </xf>
    <xf numFmtId="0" fontId="133" fillId="0" borderId="13" xfId="0" quotePrefix="1" applyFont="1" applyBorder="1" applyAlignment="1">
      <alignment horizontal="center" vertical="top"/>
    </xf>
    <xf numFmtId="0" fontId="134" fillId="6" borderId="18" xfId="0" applyFont="1" applyFill="1" applyBorder="1" applyAlignment="1">
      <alignment horizontal="center" vertical="center" wrapText="1"/>
    </xf>
    <xf numFmtId="0" fontId="134" fillId="0" borderId="36" xfId="0" applyFont="1" applyBorder="1" applyAlignment="1">
      <alignment horizontal="center" vertical="center" wrapText="1"/>
    </xf>
    <xf numFmtId="16" fontId="30" fillId="17" borderId="1" xfId="0" applyNumberFormat="1" applyFont="1" applyFill="1" applyBorder="1" applyAlignment="1">
      <alignment horizontal="center" vertical="center"/>
    </xf>
    <xf numFmtId="16" fontId="134" fillId="8" borderId="27" xfId="0" applyNumberFormat="1" applyFont="1" applyFill="1" applyBorder="1" applyAlignment="1">
      <alignment horizontal="center" vertical="center" wrapText="1"/>
    </xf>
    <xf numFmtId="16" fontId="203" fillId="2" borderId="12" xfId="0" applyNumberFormat="1" applyFont="1" applyFill="1" applyBorder="1" applyAlignment="1">
      <alignment horizontal="center" vertical="center"/>
    </xf>
    <xf numFmtId="16" fontId="74" fillId="0" borderId="10" xfId="0" applyNumberFormat="1" applyFont="1" applyBorder="1" applyAlignment="1">
      <alignment horizontal="center" vertical="center"/>
    </xf>
    <xf numFmtId="16" fontId="74" fillId="0" borderId="12" xfId="0" applyNumberFormat="1" applyFont="1" applyBorder="1" applyAlignment="1">
      <alignment horizontal="center" vertical="center"/>
    </xf>
    <xf numFmtId="16" fontId="78" fillId="0" borderId="12" xfId="0" applyNumberFormat="1" applyFont="1" applyBorder="1" applyAlignment="1">
      <alignment horizontal="left" vertical="center"/>
    </xf>
    <xf numFmtId="0" fontId="99" fillId="0" borderId="3" xfId="0" applyFont="1" applyBorder="1" applyAlignment="1">
      <alignment vertical="top"/>
    </xf>
    <xf numFmtId="16" fontId="51" fillId="0" borderId="12" xfId="0" applyNumberFormat="1" applyFont="1" applyBorder="1" applyAlignment="1">
      <alignment horizontal="left" vertical="center"/>
    </xf>
    <xf numFmtId="0" fontId="133" fillId="0" borderId="5" xfId="0" applyFont="1" applyBorder="1" applyAlignment="1">
      <alignment horizontal="center" vertical="top"/>
    </xf>
    <xf numFmtId="16" fontId="209" fillId="17" borderId="1" xfId="0" applyNumberFormat="1" applyFont="1" applyFill="1" applyBorder="1" applyAlignment="1">
      <alignment horizontal="center" vertical="center"/>
    </xf>
    <xf numFmtId="16" fontId="41" fillId="13" borderId="14" xfId="0" quotePrefix="1" applyNumberFormat="1" applyFont="1" applyFill="1" applyBorder="1" applyAlignment="1">
      <alignment horizontal="right" vertical="center"/>
    </xf>
    <xf numFmtId="16" fontId="134" fillId="13" borderId="33" xfId="0" applyNumberFormat="1" applyFont="1" applyFill="1" applyBorder="1" applyAlignment="1">
      <alignment horizontal="center" vertical="center"/>
    </xf>
    <xf numFmtId="16" fontId="113" fillId="13" borderId="14" xfId="0" applyNumberFormat="1" applyFont="1" applyFill="1" applyBorder="1" applyAlignment="1">
      <alignment horizontal="center" vertical="center"/>
    </xf>
    <xf numFmtId="16" fontId="113" fillId="13" borderId="17" xfId="0" applyNumberFormat="1" applyFont="1" applyFill="1" applyBorder="1" applyAlignment="1">
      <alignment horizontal="center" vertical="center"/>
    </xf>
    <xf numFmtId="16" fontId="113" fillId="8" borderId="2" xfId="0" quotePrefix="1" applyNumberFormat="1" applyFont="1" applyFill="1" applyBorder="1" applyAlignment="1">
      <alignment horizontal="left" vertical="center"/>
    </xf>
    <xf numFmtId="16" fontId="134" fillId="8" borderId="19" xfId="0" applyNumberFormat="1" applyFont="1" applyFill="1" applyBorder="1" applyAlignment="1">
      <alignment horizontal="center" vertical="center"/>
    </xf>
    <xf numFmtId="16" fontId="147" fillId="4" borderId="42" xfId="0" applyNumberFormat="1" applyFont="1" applyFill="1" applyBorder="1" applyAlignment="1">
      <alignment horizontal="center" vertical="center"/>
    </xf>
    <xf numFmtId="16" fontId="113" fillId="8" borderId="25" xfId="0" applyNumberFormat="1" applyFont="1" applyFill="1" applyBorder="1" applyAlignment="1">
      <alignment horizontal="left" vertical="center"/>
    </xf>
    <xf numFmtId="16" fontId="113" fillId="8" borderId="26" xfId="0" quotePrefix="1" applyNumberFormat="1" applyFont="1" applyFill="1" applyBorder="1" applyAlignment="1">
      <alignment horizontal="left" vertical="center"/>
    </xf>
    <xf numFmtId="16" fontId="113" fillId="8" borderId="26" xfId="0" applyNumberFormat="1" applyFont="1" applyFill="1" applyBorder="1" applyAlignment="1">
      <alignment horizontal="center" vertical="center"/>
    </xf>
    <xf numFmtId="16" fontId="147" fillId="4" borderId="43" xfId="0" applyNumberFormat="1" applyFont="1" applyFill="1" applyBorder="1" applyAlignment="1">
      <alignment horizontal="center" vertical="center"/>
    </xf>
    <xf numFmtId="16" fontId="147" fillId="8" borderId="14" xfId="0" applyNumberFormat="1" applyFont="1" applyFill="1" applyBorder="1" applyAlignment="1">
      <alignment horizontal="left" vertical="center" wrapText="1"/>
    </xf>
    <xf numFmtId="16" fontId="152" fillId="8" borderId="14" xfId="0" quotePrefix="1" applyNumberFormat="1" applyFont="1" applyFill="1" applyBorder="1" applyAlignment="1">
      <alignment horizontal="left" vertical="center" wrapText="1"/>
    </xf>
    <xf numFmtId="16" fontId="152" fillId="8" borderId="14" xfId="0" applyNumberFormat="1" applyFont="1" applyFill="1" applyBorder="1" applyAlignment="1">
      <alignment horizontal="center" vertical="center" wrapText="1"/>
    </xf>
    <xf numFmtId="16" fontId="198" fillId="8" borderId="41" xfId="0" applyNumberFormat="1" applyFont="1" applyFill="1" applyBorder="1" applyAlignment="1">
      <alignment horizontal="center" vertical="center" wrapText="1"/>
    </xf>
    <xf numFmtId="16" fontId="48" fillId="8" borderId="25" xfId="0" applyNumberFormat="1" applyFont="1" applyFill="1" applyBorder="1" applyAlignment="1">
      <alignment horizontal="left" vertical="center" wrapText="1"/>
    </xf>
    <xf numFmtId="16" fontId="113" fillId="8" borderId="26" xfId="0" quotePrefix="1" applyNumberFormat="1" applyFont="1" applyFill="1" applyBorder="1" applyAlignment="1">
      <alignment horizontal="left" vertical="center" wrapText="1"/>
    </xf>
    <xf numFmtId="16" fontId="113" fillId="8" borderId="26" xfId="0" applyNumberFormat="1" applyFont="1" applyFill="1" applyBorder="1" applyAlignment="1">
      <alignment horizontal="center" vertical="center" wrapText="1"/>
    </xf>
    <xf numFmtId="16" fontId="147" fillId="4" borderId="44" xfId="0" applyNumberFormat="1" applyFont="1" applyFill="1" applyBorder="1" applyAlignment="1">
      <alignment horizontal="center" vertical="center"/>
    </xf>
    <xf numFmtId="16" fontId="209" fillId="0" borderId="1" xfId="0" applyNumberFormat="1" applyFont="1" applyBorder="1" applyAlignment="1">
      <alignment horizontal="center" vertical="center"/>
    </xf>
    <xf numFmtId="16" fontId="113" fillId="0" borderId="19" xfId="0" applyNumberFormat="1" applyFont="1" applyBorder="1" applyAlignment="1">
      <alignment horizontal="center" vertical="center"/>
    </xf>
    <xf numFmtId="0" fontId="67" fillId="0" borderId="16" xfId="0" applyFont="1" applyBorder="1" applyAlignment="1">
      <alignment horizontal="center" vertical="top"/>
    </xf>
    <xf numFmtId="0" fontId="134" fillId="0" borderId="0" xfId="0" applyFont="1" applyAlignment="1">
      <alignment vertical="top"/>
    </xf>
    <xf numFmtId="0" fontId="134" fillId="0" borderId="0" xfId="0" quotePrefix="1" applyFont="1" applyAlignment="1">
      <alignment vertical="top"/>
    </xf>
    <xf numFmtId="0" fontId="163" fillId="0" borderId="0" xfId="0" applyFont="1" applyAlignment="1">
      <alignment vertical="top"/>
    </xf>
    <xf numFmtId="0" fontId="113" fillId="0" borderId="0" xfId="0" applyFont="1" applyAlignment="1">
      <alignment horizontal="center" vertical="top"/>
    </xf>
    <xf numFmtId="0" fontId="113" fillId="0" borderId="0" xfId="0" quotePrefix="1" applyFont="1" applyAlignment="1">
      <alignment horizontal="center" vertical="top"/>
    </xf>
    <xf numFmtId="0" fontId="162" fillId="0" borderId="0" xfId="0" applyFont="1" applyAlignment="1">
      <alignment horizontal="center" vertical="top"/>
    </xf>
    <xf numFmtId="16" fontId="147" fillId="4" borderId="5" xfId="0" applyNumberFormat="1" applyFont="1" applyFill="1" applyBorder="1" applyAlignment="1">
      <alignment horizontal="center" vertical="center"/>
    </xf>
    <xf numFmtId="0" fontId="48" fillId="0" borderId="2" xfId="0" applyFont="1" applyBorder="1" applyAlignment="1">
      <alignment vertical="center"/>
    </xf>
    <xf numFmtId="0" fontId="48" fillId="0" borderId="5" xfId="0" applyFont="1" applyBorder="1" applyAlignment="1">
      <alignment vertical="center"/>
    </xf>
    <xf numFmtId="0" fontId="48" fillId="0" borderId="14" xfId="0" applyFont="1" applyBorder="1" applyAlignment="1">
      <alignment vertical="center"/>
    </xf>
    <xf numFmtId="0" fontId="48" fillId="18" borderId="2" xfId="0" applyFont="1" applyFill="1" applyBorder="1" applyAlignment="1">
      <alignment horizontal="center" vertical="center"/>
    </xf>
    <xf numFmtId="0" fontId="48" fillId="18" borderId="5" xfId="0" applyFont="1" applyFill="1" applyBorder="1" applyAlignment="1">
      <alignment horizontal="center" vertical="center"/>
    </xf>
    <xf numFmtId="0" fontId="48" fillId="18" borderId="1" xfId="0" applyFont="1" applyFill="1" applyBorder="1" applyAlignment="1">
      <alignment horizontal="center" vertical="center"/>
    </xf>
    <xf numFmtId="0" fontId="48" fillId="18" borderId="14" xfId="0" applyFont="1" applyFill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16" fontId="213" fillId="4" borderId="2" xfId="0" applyNumberFormat="1" applyFont="1" applyFill="1" applyBorder="1" applyAlignment="1">
      <alignment horizontal="center" vertical="center"/>
    </xf>
    <xf numFmtId="16" fontId="213" fillId="4" borderId="5" xfId="0" applyNumberFormat="1" applyFont="1" applyFill="1" applyBorder="1" applyAlignment="1">
      <alignment horizontal="center" vertical="center"/>
    </xf>
    <xf numFmtId="16" fontId="213" fillId="4" borderId="1" xfId="0" applyNumberFormat="1" applyFont="1" applyFill="1" applyBorder="1" applyAlignment="1">
      <alignment horizontal="center" vertical="center"/>
    </xf>
    <xf numFmtId="16" fontId="213" fillId="4" borderId="14" xfId="0" applyNumberFormat="1" applyFont="1" applyFill="1" applyBorder="1" applyAlignment="1">
      <alignment horizontal="center" vertical="center"/>
    </xf>
    <xf numFmtId="16" fontId="76" fillId="0" borderId="6" xfId="0" applyNumberFormat="1" applyFont="1" applyBorder="1" applyAlignment="1">
      <alignment horizontal="left" vertical="center"/>
    </xf>
    <xf numFmtId="16" fontId="76" fillId="0" borderId="11" xfId="0" applyNumberFormat="1" applyFont="1" applyBorder="1" applyAlignment="1">
      <alignment horizontal="left" vertical="center"/>
    </xf>
    <xf numFmtId="16" fontId="113" fillId="0" borderId="46" xfId="0" applyNumberFormat="1" applyFont="1" applyBorder="1" applyAlignment="1">
      <alignment horizontal="left" vertical="center"/>
    </xf>
    <xf numFmtId="16" fontId="113" fillId="4" borderId="45" xfId="0" applyNumberFormat="1" applyFont="1" applyFill="1" applyBorder="1" applyAlignment="1">
      <alignment horizontal="center" vertical="center"/>
    </xf>
    <xf numFmtId="16" fontId="134" fillId="0" borderId="47" xfId="0" applyNumberFormat="1" applyFont="1" applyBorder="1" applyAlignment="1">
      <alignment horizontal="center" vertical="center"/>
    </xf>
    <xf numFmtId="16" fontId="113" fillId="0" borderId="48" xfId="0" applyNumberFormat="1" applyFont="1" applyBorder="1" applyAlignment="1">
      <alignment horizontal="center" vertical="center"/>
    </xf>
    <xf numFmtId="16" fontId="113" fillId="0" borderId="49" xfId="0" quotePrefix="1" applyNumberFormat="1" applyFont="1" applyBorder="1" applyAlignment="1">
      <alignment horizontal="left" vertical="center"/>
    </xf>
    <xf numFmtId="16" fontId="38" fillId="0" borderId="7" xfId="0" applyNumberFormat="1" applyFont="1" applyBorder="1" applyAlignment="1">
      <alignment horizontal="center" vertical="center"/>
    </xf>
    <xf numFmtId="0" fontId="89" fillId="0" borderId="0" xfId="0" applyFont="1" applyAlignment="1">
      <alignment vertical="center"/>
    </xf>
    <xf numFmtId="16" fontId="202" fillId="0" borderId="0" xfId="0" quotePrefix="1" applyNumberFormat="1" applyFont="1" applyAlignment="1">
      <alignment horizontal="right" vertical="center"/>
    </xf>
    <xf numFmtId="16" fontId="113" fillId="13" borderId="50" xfId="0" applyNumberFormat="1" applyFont="1" applyFill="1" applyBorder="1" applyAlignment="1">
      <alignment horizontal="left" vertical="center"/>
    </xf>
    <xf numFmtId="16" fontId="134" fillId="13" borderId="34" xfId="0" quotePrefix="1" applyNumberFormat="1" applyFont="1" applyFill="1" applyBorder="1" applyAlignment="1">
      <alignment horizontal="right" vertical="center"/>
    </xf>
    <xf numFmtId="16" fontId="134" fillId="13" borderId="51" xfId="0" applyNumberFormat="1" applyFont="1" applyFill="1" applyBorder="1" applyAlignment="1">
      <alignment horizontal="center" vertical="center"/>
    </xf>
    <xf numFmtId="16" fontId="113" fillId="0" borderId="22" xfId="0" applyNumberFormat="1" applyFont="1" applyBorder="1" applyAlignment="1">
      <alignment horizontal="center" vertical="center"/>
    </xf>
    <xf numFmtId="16" fontId="113" fillId="0" borderId="54" xfId="0" applyNumberFormat="1" applyFont="1" applyBorder="1" applyAlignment="1">
      <alignment horizontal="center" vertical="center"/>
    </xf>
    <xf numFmtId="16" fontId="113" fillId="13" borderId="55" xfId="0" applyNumberFormat="1" applyFont="1" applyFill="1" applyBorder="1" applyAlignment="1">
      <alignment horizontal="left" vertical="center"/>
    </xf>
    <xf numFmtId="16" fontId="113" fillId="0" borderId="56" xfId="0" applyNumberFormat="1" applyFont="1" applyBorder="1" applyAlignment="1">
      <alignment horizontal="center" vertical="center"/>
    </xf>
    <xf numFmtId="16" fontId="113" fillId="0" borderId="57" xfId="0" applyNumberFormat="1" applyFont="1" applyBorder="1" applyAlignment="1">
      <alignment horizontal="left" vertical="center"/>
    </xf>
    <xf numFmtId="16" fontId="113" fillId="0" borderId="58" xfId="0" quotePrefix="1" applyNumberFormat="1" applyFont="1" applyBorder="1" applyAlignment="1">
      <alignment horizontal="left" vertical="center"/>
    </xf>
    <xf numFmtId="16" fontId="113" fillId="0" borderId="4" xfId="0" applyNumberFormat="1" applyFont="1" applyBorder="1" applyAlignment="1">
      <alignment horizontal="center" vertical="center"/>
    </xf>
    <xf numFmtId="16" fontId="113" fillId="0" borderId="58" xfId="0" applyNumberFormat="1" applyFont="1" applyBorder="1" applyAlignment="1">
      <alignment horizontal="center" vertical="center"/>
    </xf>
    <xf numFmtId="16" fontId="113" fillId="4" borderId="58" xfId="0" applyNumberFormat="1" applyFont="1" applyFill="1" applyBorder="1" applyAlignment="1">
      <alignment horizontal="center" vertical="center"/>
    </xf>
    <xf numFmtId="16" fontId="78" fillId="0" borderId="2" xfId="0" applyNumberFormat="1" applyFont="1" applyBorder="1" applyAlignment="1">
      <alignment horizontal="left" vertical="center"/>
    </xf>
    <xf numFmtId="16" fontId="134" fillId="8" borderId="29" xfId="0" applyNumberFormat="1" applyFont="1" applyFill="1" applyBorder="1" applyAlignment="1">
      <alignment horizontal="left" vertical="center"/>
    </xf>
    <xf numFmtId="16" fontId="113" fillId="8" borderId="60" xfId="0" applyNumberFormat="1" applyFont="1" applyFill="1" applyBorder="1" applyAlignment="1">
      <alignment horizontal="center" vertical="center"/>
    </xf>
    <xf numFmtId="16" fontId="113" fillId="8" borderId="42" xfId="0" applyNumberFormat="1" applyFont="1" applyFill="1" applyBorder="1" applyAlignment="1">
      <alignment horizontal="center" vertical="center"/>
    </xf>
    <xf numFmtId="16" fontId="134" fillId="8" borderId="59" xfId="0" applyNumberFormat="1" applyFont="1" applyFill="1" applyBorder="1" applyAlignment="1">
      <alignment horizontal="center" vertical="center"/>
    </xf>
    <xf numFmtId="16" fontId="134" fillId="8" borderId="30" xfId="0" quotePrefix="1" applyNumberFormat="1" applyFont="1" applyFill="1" applyBorder="1" applyAlignment="1">
      <alignment horizontal="left" vertical="center"/>
    </xf>
    <xf numFmtId="16" fontId="78" fillId="0" borderId="2" xfId="0" applyNumberFormat="1" applyFont="1" applyBorder="1" applyAlignment="1">
      <alignment horizontal="center" vertical="center"/>
    </xf>
    <xf numFmtId="0" fontId="214" fillId="0" borderId="0" xfId="0" applyFont="1" applyAlignment="1">
      <alignment horizontal="left"/>
    </xf>
    <xf numFmtId="0" fontId="214" fillId="0" borderId="0" xfId="0" applyFont="1"/>
    <xf numFmtId="0" fontId="214" fillId="0" borderId="0" xfId="2" applyFont="1" applyAlignment="1">
      <alignment horizontal="right" vertical="center"/>
    </xf>
    <xf numFmtId="0" fontId="214" fillId="0" borderId="0" xfId="2" applyFont="1" applyAlignment="1">
      <alignment horizontal="left" vertical="center" indent="1"/>
    </xf>
    <xf numFmtId="0" fontId="214" fillId="0" borderId="0" xfId="2" applyFont="1" applyAlignment="1">
      <alignment horizontal="left" vertical="center" wrapText="1" indent="1"/>
    </xf>
    <xf numFmtId="16" fontId="30" fillId="15" borderId="2" xfId="0" applyNumberFormat="1" applyFont="1" applyFill="1" applyBorder="1" applyAlignment="1">
      <alignment horizontal="center" vertical="center"/>
    </xf>
    <xf numFmtId="0" fontId="43" fillId="0" borderId="1" xfId="0" applyFont="1" applyBorder="1" applyAlignment="1">
      <alignment vertical="center"/>
    </xf>
    <xf numFmtId="16" fontId="51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3" fillId="3" borderId="1" xfId="0" applyNumberFormat="1" applyFont="1" applyFill="1" applyBorder="1" applyAlignment="1">
      <alignment horizontal="left" vertical="center"/>
    </xf>
    <xf numFmtId="16" fontId="113" fillId="4" borderId="43" xfId="0" applyNumberFormat="1" applyFont="1" applyFill="1" applyBorder="1" applyAlignment="1">
      <alignment horizontal="center" vertical="center"/>
    </xf>
    <xf numFmtId="16" fontId="134" fillId="8" borderId="25" xfId="0" applyNumberFormat="1" applyFont="1" applyFill="1" applyBorder="1" applyAlignment="1">
      <alignment horizontal="left" vertical="center"/>
    </xf>
    <xf numFmtId="16" fontId="134" fillId="8" borderId="26" xfId="0" quotePrefix="1" applyNumberFormat="1" applyFont="1" applyFill="1" applyBorder="1" applyAlignment="1">
      <alignment horizontal="left" vertical="center"/>
    </xf>
    <xf numFmtId="16" fontId="134" fillId="8" borderId="26" xfId="0" applyNumberFormat="1" applyFont="1" applyFill="1" applyBorder="1" applyAlignment="1">
      <alignment horizontal="center" vertical="center"/>
    </xf>
    <xf numFmtId="16" fontId="113" fillId="0" borderId="42" xfId="0" applyNumberFormat="1" applyFont="1" applyBorder="1" applyAlignment="1">
      <alignment horizontal="center" vertical="center"/>
    </xf>
    <xf numFmtId="0" fontId="67" fillId="8" borderId="14" xfId="0" applyFont="1" applyFill="1" applyBorder="1" applyAlignment="1">
      <alignment horizontal="center" vertical="center" wrapText="1"/>
    </xf>
    <xf numFmtId="0" fontId="93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8" fillId="0" borderId="1" xfId="0" applyNumberFormat="1" applyFont="1" applyBorder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0" borderId="0" xfId="0" applyNumberFormat="1" applyFont="1" applyAlignment="1">
      <alignment horizontal="left" vertical="center"/>
    </xf>
    <xf numFmtId="16" fontId="43" fillId="0" borderId="0" xfId="0" applyNumberFormat="1" applyFont="1" applyAlignment="1">
      <alignment horizontal="center" vertical="center"/>
    </xf>
    <xf numFmtId="168" fontId="43" fillId="0" borderId="0" xfId="0" applyNumberFormat="1" applyFont="1" applyAlignment="1">
      <alignment horizontal="left" vertical="center"/>
    </xf>
    <xf numFmtId="0" fontId="43" fillId="0" borderId="1" xfId="0" applyFont="1" applyBorder="1" applyAlignment="1">
      <alignment horizontal="center" vertical="center" wrapText="1"/>
    </xf>
    <xf numFmtId="0" fontId="51" fillId="0" borderId="0" xfId="0" applyFont="1" applyAlignment="1">
      <alignment horizontal="left" vertical="center" indent="1"/>
    </xf>
    <xf numFmtId="0" fontId="51" fillId="0" borderId="0" xfId="0" applyFont="1" applyAlignment="1">
      <alignment horizontal="left" vertical="center" wrapText="1" indent="1"/>
    </xf>
    <xf numFmtId="0" fontId="56" fillId="0" borderId="0" xfId="0" applyFont="1"/>
    <xf numFmtId="0" fontId="61" fillId="0" borderId="5" xfId="0" applyFont="1" applyBorder="1" applyAlignment="1">
      <alignment horizontal="center" vertical="top"/>
    </xf>
    <xf numFmtId="0" fontId="97" fillId="0" borderId="0" xfId="0" applyFont="1" applyAlignment="1">
      <alignment vertical="center"/>
    </xf>
    <xf numFmtId="16" fontId="113" fillId="2" borderId="25" xfId="0" applyNumberFormat="1" applyFont="1" applyFill="1" applyBorder="1" applyAlignment="1">
      <alignment horizontal="left" vertical="center"/>
    </xf>
    <xf numFmtId="16" fontId="113" fillId="2" borderId="26" xfId="0" quotePrefix="1" applyNumberFormat="1" applyFont="1" applyFill="1" applyBorder="1" applyAlignment="1">
      <alignment horizontal="left" vertical="center"/>
    </xf>
    <xf numFmtId="16" fontId="113" fillId="2" borderId="26" xfId="0" applyNumberFormat="1" applyFont="1" applyFill="1" applyBorder="1" applyAlignment="1">
      <alignment horizontal="center" vertical="center"/>
    </xf>
    <xf numFmtId="16" fontId="113" fillId="2" borderId="27" xfId="0" applyNumberFormat="1" applyFont="1" applyFill="1" applyBorder="1" applyAlignment="1">
      <alignment horizontal="center" vertical="center"/>
    </xf>
    <xf numFmtId="16" fontId="113" fillId="2" borderId="61" xfId="0" applyNumberFormat="1" applyFont="1" applyFill="1" applyBorder="1" applyAlignment="1">
      <alignment horizontal="left" vertical="center"/>
    </xf>
    <xf numFmtId="16" fontId="134" fillId="2" borderId="59" xfId="0" quotePrefix="1" applyNumberFormat="1" applyFont="1" applyFill="1" applyBorder="1" applyAlignment="1">
      <alignment horizontal="left" vertical="center"/>
    </xf>
    <xf numFmtId="16" fontId="113" fillId="2" borderId="59" xfId="0" applyNumberFormat="1" applyFont="1" applyFill="1" applyBorder="1" applyAlignment="1">
      <alignment horizontal="center" vertical="center"/>
    </xf>
    <xf numFmtId="16" fontId="113" fillId="2" borderId="60" xfId="0" applyNumberFormat="1" applyFont="1" applyFill="1" applyBorder="1" applyAlignment="1">
      <alignment horizontal="center" vertical="center"/>
    </xf>
    <xf numFmtId="0" fontId="48" fillId="18" borderId="12" xfId="0" applyFont="1" applyFill="1" applyBorder="1" applyAlignment="1">
      <alignment horizontal="center" vertical="center"/>
    </xf>
    <xf numFmtId="16" fontId="113" fillId="0" borderId="37" xfId="0" applyNumberFormat="1" applyFont="1" applyBorder="1" applyAlignment="1">
      <alignment horizontal="left" vertical="center"/>
    </xf>
    <xf numFmtId="16" fontId="134" fillId="0" borderId="26" xfId="0" applyNumberFormat="1" applyFont="1" applyBorder="1" applyAlignment="1">
      <alignment horizontal="center" vertical="center"/>
    </xf>
    <xf numFmtId="0" fontId="87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3" fillId="12" borderId="1" xfId="0" applyNumberFormat="1" applyFont="1" applyFill="1" applyBorder="1" applyAlignment="1">
      <alignment horizontal="left" vertical="center"/>
    </xf>
    <xf numFmtId="16" fontId="113" fillId="12" borderId="1" xfId="0" quotePrefix="1" applyNumberFormat="1" applyFont="1" applyFill="1" applyBorder="1" applyAlignment="1">
      <alignment horizontal="left" vertical="center"/>
    </xf>
    <xf numFmtId="16" fontId="113" fillId="12" borderId="2" xfId="0" applyNumberFormat="1" applyFont="1" applyFill="1" applyBorder="1" applyAlignment="1">
      <alignment horizontal="center" vertical="center"/>
    </xf>
    <xf numFmtId="16" fontId="113" fillId="12" borderId="1" xfId="0" applyNumberFormat="1" applyFont="1" applyFill="1" applyBorder="1" applyAlignment="1">
      <alignment horizontal="center" vertical="center"/>
    </xf>
    <xf numFmtId="16" fontId="113" fillId="3" borderId="46" xfId="0" applyNumberFormat="1" applyFont="1" applyFill="1" applyBorder="1" applyAlignment="1">
      <alignment horizontal="left" vertical="center"/>
    </xf>
    <xf numFmtId="16" fontId="113" fillId="3" borderId="52" xfId="0" quotePrefix="1" applyNumberFormat="1" applyFont="1" applyFill="1" applyBorder="1" applyAlignment="1">
      <alignment horizontal="left" vertical="center"/>
    </xf>
    <xf numFmtId="16" fontId="113" fillId="3" borderId="53" xfId="0" applyNumberFormat="1" applyFont="1" applyFill="1" applyBorder="1" applyAlignment="1">
      <alignment horizontal="center" vertical="center"/>
    </xf>
    <xf numFmtId="16" fontId="113" fillId="3" borderId="52" xfId="0" applyNumberFormat="1" applyFont="1" applyFill="1" applyBorder="1" applyAlignment="1">
      <alignment horizontal="center" vertical="center"/>
    </xf>
    <xf numFmtId="16" fontId="113" fillId="3" borderId="25" xfId="0" applyNumberFormat="1" applyFont="1" applyFill="1" applyBorder="1" applyAlignment="1">
      <alignment horizontal="left" vertical="center"/>
    </xf>
    <xf numFmtId="16" fontId="134" fillId="3" borderId="30" xfId="0" quotePrefix="1" applyNumberFormat="1" applyFont="1" applyFill="1" applyBorder="1" applyAlignment="1">
      <alignment horizontal="left" vertical="center"/>
    </xf>
    <xf numFmtId="16" fontId="134" fillId="3" borderId="59" xfId="0" applyNumberFormat="1" applyFont="1" applyFill="1" applyBorder="1" applyAlignment="1">
      <alignment horizontal="center" vertical="center"/>
    </xf>
    <xf numFmtId="16" fontId="113" fillId="3" borderId="60" xfId="0" applyNumberFormat="1" applyFont="1" applyFill="1" applyBorder="1" applyAlignment="1">
      <alignment horizontal="center" vertical="center"/>
    </xf>
    <xf numFmtId="16" fontId="113" fillId="3" borderId="2" xfId="0" quotePrefix="1" applyNumberFormat="1" applyFont="1" applyFill="1" applyBorder="1" applyAlignment="1">
      <alignment horizontal="left" vertical="center"/>
    </xf>
    <xf numFmtId="16" fontId="134" fillId="3" borderId="1" xfId="0" quotePrefix="1" applyNumberFormat="1" applyFont="1" applyFill="1" applyBorder="1" applyAlignment="1">
      <alignment horizontal="right" vertical="center"/>
    </xf>
    <xf numFmtId="16" fontId="113" fillId="3" borderId="2" xfId="0" applyNumberFormat="1" applyFont="1" applyFill="1" applyBorder="1" applyAlignment="1">
      <alignment horizontal="center" vertical="center"/>
    </xf>
    <xf numFmtId="16" fontId="134" fillId="3" borderId="1" xfId="0" applyNumberFormat="1" applyFont="1" applyFill="1" applyBorder="1" applyAlignment="1">
      <alignment horizontal="center" vertical="center" wrapText="1"/>
    </xf>
    <xf numFmtId="16" fontId="113" fillId="3" borderId="1" xfId="0" applyNumberFormat="1" applyFont="1" applyFill="1" applyBorder="1" applyAlignment="1">
      <alignment horizontal="center" vertical="center"/>
    </xf>
    <xf numFmtId="16" fontId="113" fillId="4" borderId="10" xfId="0" applyNumberFormat="1" applyFont="1" applyFill="1" applyBorder="1" applyAlignment="1">
      <alignment horizontal="center" vertical="center"/>
    </xf>
    <xf numFmtId="0" fontId="133" fillId="0" borderId="12" xfId="0" applyFont="1" applyBorder="1" applyAlignment="1">
      <alignment horizontal="center" vertical="top"/>
    </xf>
    <xf numFmtId="0" fontId="134" fillId="0" borderId="64" xfId="0" applyFont="1" applyBorder="1" applyAlignment="1">
      <alignment horizontal="center" vertical="center" wrapText="1"/>
    </xf>
    <xf numFmtId="0" fontId="93" fillId="0" borderId="2" xfId="0" applyFont="1" applyBorder="1" applyAlignment="1">
      <alignment horizontal="center" vertical="center" wrapText="1"/>
    </xf>
    <xf numFmtId="16" fontId="162" fillId="0" borderId="0" xfId="0" applyNumberFormat="1" applyFont="1" applyAlignment="1">
      <alignment horizontal="left" vertical="center"/>
    </xf>
    <xf numFmtId="16" fontId="163" fillId="0" borderId="0" xfId="0" applyNumberFormat="1" applyFont="1" applyAlignment="1">
      <alignment horizontal="left" vertical="center"/>
    </xf>
    <xf numFmtId="16" fontId="39" fillId="0" borderId="0" xfId="0" applyNumberFormat="1" applyFont="1"/>
    <xf numFmtId="0" fontId="145" fillId="0" borderId="0" xfId="0" applyFont="1" applyAlignment="1">
      <alignment horizontal="center" vertical="center" wrapText="1"/>
    </xf>
    <xf numFmtId="16" fontId="217" fillId="0" borderId="1" xfId="0" applyNumberFormat="1" applyFont="1" applyBorder="1" applyAlignment="1">
      <alignment horizontal="center" vertical="center"/>
    </xf>
    <xf numFmtId="16" fontId="29" fillId="0" borderId="0" xfId="0" applyNumberFormat="1" applyFont="1" applyAlignment="1">
      <alignment horizontal="left" vertical="center"/>
    </xf>
    <xf numFmtId="16" fontId="87" fillId="9" borderId="1" xfId="0" applyNumberFormat="1" applyFont="1" applyFill="1" applyBorder="1" applyAlignment="1">
      <alignment horizontal="left" vertical="center"/>
    </xf>
    <xf numFmtId="16" fontId="217" fillId="9" borderId="1" xfId="0" applyNumberFormat="1" applyFont="1" applyFill="1" applyBorder="1" applyAlignment="1">
      <alignment horizontal="center" vertical="center"/>
    </xf>
    <xf numFmtId="16" fontId="87" fillId="9" borderId="1" xfId="0" applyNumberFormat="1" applyFont="1" applyFill="1" applyBorder="1" applyAlignment="1">
      <alignment horizontal="center" vertical="center"/>
    </xf>
    <xf numFmtId="16" fontId="87" fillId="9" borderId="2" xfId="0" applyNumberFormat="1" applyFont="1" applyFill="1" applyBorder="1" applyAlignment="1">
      <alignment horizontal="center" vertical="center"/>
    </xf>
    <xf numFmtId="16" fontId="93" fillId="9" borderId="1" xfId="0" applyNumberFormat="1" applyFont="1" applyFill="1" applyBorder="1" applyAlignment="1">
      <alignment horizontal="left" vertical="center"/>
    </xf>
    <xf numFmtId="16" fontId="41" fillId="0" borderId="0" xfId="0" applyNumberFormat="1" applyFont="1" applyAlignment="1">
      <alignment horizontal="center" vertical="center"/>
    </xf>
    <xf numFmtId="16" fontId="218" fillId="4" borderId="1" xfId="0" applyNumberFormat="1" applyFont="1" applyFill="1" applyBorder="1" applyAlignment="1">
      <alignment horizontal="center" vertical="center"/>
    </xf>
    <xf numFmtId="16" fontId="218" fillId="4" borderId="2" xfId="0" applyNumberFormat="1" applyFont="1" applyFill="1" applyBorder="1" applyAlignment="1">
      <alignment horizontal="center" vertical="center"/>
    </xf>
    <xf numFmtId="0" fontId="76" fillId="0" borderId="0" xfId="2" applyFont="1" applyAlignment="1">
      <alignment horizontal="left" vertical="center" indent="1"/>
    </xf>
    <xf numFmtId="0" fontId="67" fillId="11" borderId="1" xfId="0" applyFont="1" applyFill="1" applyBorder="1" applyAlignment="1">
      <alignment horizontal="center" vertical="center" wrapText="1"/>
    </xf>
    <xf numFmtId="0" fontId="67" fillId="11" borderId="10" xfId="0" applyFont="1" applyFill="1" applyBorder="1" applyAlignment="1">
      <alignment horizontal="center" vertical="center" wrapText="1"/>
    </xf>
    <xf numFmtId="0" fontId="123" fillId="11" borderId="14" xfId="0" applyFont="1" applyFill="1" applyBorder="1" applyAlignment="1">
      <alignment horizontal="center" vertical="center"/>
    </xf>
    <xf numFmtId="16" fontId="51" fillId="3" borderId="7" xfId="0" applyNumberFormat="1" applyFont="1" applyFill="1" applyBorder="1" applyAlignment="1">
      <alignment horizontal="center" vertical="center"/>
    </xf>
    <xf numFmtId="16" fontId="93" fillId="0" borderId="1" xfId="0" applyNumberFormat="1" applyFont="1" applyBorder="1" applyAlignment="1">
      <alignment horizontal="left" vertical="center"/>
    </xf>
    <xf numFmtId="16" fontId="51" fillId="4" borderId="15" xfId="0" applyNumberFormat="1" applyFont="1" applyFill="1" applyBorder="1" applyAlignment="1">
      <alignment horizontal="center" vertical="center"/>
    </xf>
    <xf numFmtId="0" fontId="157" fillId="0" borderId="0" xfId="0" applyFont="1" applyAlignment="1">
      <alignment vertical="center"/>
    </xf>
    <xf numFmtId="16" fontId="156" fillId="0" borderId="0" xfId="0" applyNumberFormat="1" applyFont="1" applyAlignment="1">
      <alignment horizontal="center" vertical="center"/>
    </xf>
    <xf numFmtId="16" fontId="156" fillId="0" borderId="0" xfId="0" quotePrefix="1" applyNumberFormat="1" applyFont="1" applyAlignment="1">
      <alignment horizontal="center" vertical="center"/>
    </xf>
    <xf numFmtId="16" fontId="212" fillId="0" borderId="0" xfId="0" applyNumberFormat="1" applyFont="1" applyAlignment="1">
      <alignment horizontal="left" vertical="center"/>
    </xf>
    <xf numFmtId="0" fontId="161" fillId="0" borderId="0" xfId="0" applyFont="1" applyAlignment="1">
      <alignment horizontal="right" vertical="center"/>
    </xf>
    <xf numFmtId="0" fontId="100" fillId="0" borderId="0" xfId="0" applyFont="1" applyAlignment="1">
      <alignment horizontal="centerContinuous" vertical="center"/>
    </xf>
    <xf numFmtId="0" fontId="100" fillId="0" borderId="0" xfId="0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0" fontId="169" fillId="0" borderId="0" xfId="0" applyFont="1" applyAlignment="1">
      <alignment horizontal="right"/>
    </xf>
    <xf numFmtId="0" fontId="173" fillId="0" borderId="0" xfId="0" applyFont="1" applyAlignment="1">
      <alignment horizontal="right" vertical="center"/>
    </xf>
    <xf numFmtId="0" fontId="97" fillId="0" borderId="0" xfId="2" applyFont="1" applyAlignment="1">
      <alignment vertical="center"/>
    </xf>
    <xf numFmtId="0" fontId="101" fillId="0" borderId="13" xfId="0" applyFont="1" applyBorder="1" applyAlignment="1">
      <alignment horizontal="center" vertical="top"/>
    </xf>
    <xf numFmtId="0" fontId="101" fillId="0" borderId="5" xfId="0" applyFont="1" applyBorder="1" applyAlignment="1">
      <alignment horizontal="center" vertical="center"/>
    </xf>
    <xf numFmtId="16" fontId="87" fillId="0" borderId="2" xfId="0" applyNumberFormat="1" applyFont="1" applyBorder="1" applyAlignment="1">
      <alignment horizontal="center" vertical="center" wrapText="1"/>
    </xf>
    <xf numFmtId="16" fontId="160" fillId="0" borderId="1" xfId="0" applyNumberFormat="1" applyFont="1" applyBorder="1" applyAlignment="1">
      <alignment horizontal="right" vertical="center"/>
    </xf>
    <xf numFmtId="0" fontId="124" fillId="0" borderId="0" xfId="0" applyFont="1"/>
    <xf numFmtId="0" fontId="174" fillId="0" borderId="0" xfId="0" applyFont="1" applyAlignment="1">
      <alignment horizontal="right" vertical="center"/>
    </xf>
    <xf numFmtId="0" fontId="157" fillId="0" borderId="0" xfId="2" applyFont="1" applyAlignment="1">
      <alignment vertical="center"/>
    </xf>
    <xf numFmtId="0" fontId="158" fillId="0" borderId="3" xfId="2" applyFont="1" applyBorder="1" applyAlignment="1">
      <alignment horizontal="right"/>
    </xf>
    <xf numFmtId="0" fontId="155" fillId="0" borderId="12" xfId="0" applyFont="1" applyBorder="1" applyAlignment="1">
      <alignment horizontal="center" vertical="center" wrapText="1"/>
    </xf>
    <xf numFmtId="0" fontId="159" fillId="0" borderId="5" xfId="0" applyFont="1" applyBorder="1" applyAlignment="1">
      <alignment horizontal="center" vertical="center"/>
    </xf>
    <xf numFmtId="0" fontId="87" fillId="0" borderId="0" xfId="0" quotePrefix="1" applyFont="1"/>
    <xf numFmtId="0" fontId="122" fillId="0" borderId="0" xfId="0" applyFont="1" applyAlignment="1">
      <alignment horizontal="right"/>
    </xf>
    <xf numFmtId="0" fontId="59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6" fillId="0" borderId="0" xfId="0" applyFont="1" applyAlignment="1">
      <alignment vertical="center"/>
    </xf>
    <xf numFmtId="0" fontId="188" fillId="0" borderId="0" xfId="0" applyFont="1" applyAlignment="1">
      <alignment horizontal="center" vertical="center"/>
    </xf>
    <xf numFmtId="0" fontId="158" fillId="0" borderId="1" xfId="0" applyFont="1" applyBorder="1" applyAlignment="1">
      <alignment horizontal="center" vertical="center" wrapText="1"/>
    </xf>
    <xf numFmtId="0" fontId="192" fillId="0" borderId="3" xfId="0" applyFont="1" applyBorder="1" applyAlignment="1">
      <alignment horizontal="right" vertical="top"/>
    </xf>
    <xf numFmtId="0" fontId="193" fillId="0" borderId="3" xfId="0" applyFont="1" applyBorder="1" applyAlignment="1">
      <alignment horizontal="center" vertical="center"/>
    </xf>
    <xf numFmtId="0" fontId="189" fillId="0" borderId="5" xfId="0" applyFont="1" applyBorder="1" applyAlignment="1">
      <alignment horizontal="center" vertical="center" wrapText="1"/>
    </xf>
    <xf numFmtId="0" fontId="190" fillId="0" borderId="5" xfId="0" applyFont="1" applyBorder="1" applyAlignment="1">
      <alignment horizontal="center" vertical="center" wrapText="1"/>
    </xf>
    <xf numFmtId="16" fontId="190" fillId="0" borderId="5" xfId="0" applyNumberFormat="1" applyFont="1" applyBorder="1" applyAlignment="1">
      <alignment horizontal="center" vertical="center" wrapText="1"/>
    </xf>
    <xf numFmtId="0" fontId="126" fillId="0" borderId="0" xfId="2" applyFont="1" applyAlignment="1">
      <alignment horizontal="left" vertical="center" indent="1"/>
    </xf>
    <xf numFmtId="0" fontId="114" fillId="0" borderId="0" xfId="2" applyFont="1" applyAlignment="1">
      <alignment horizontal="left" vertical="center" indent="1"/>
    </xf>
    <xf numFmtId="0" fontId="114" fillId="0" borderId="0" xfId="2" applyFont="1" applyAlignment="1">
      <alignment horizontal="left" vertical="center" wrapText="1" indent="1"/>
    </xf>
    <xf numFmtId="0" fontId="138" fillId="0" borderId="0" xfId="0" applyFont="1"/>
    <xf numFmtId="0" fontId="36" fillId="0" borderId="0" xfId="0" applyFont="1" applyAlignment="1">
      <alignment vertical="top"/>
    </xf>
    <xf numFmtId="0" fontId="139" fillId="0" borderId="0" xfId="0" applyFont="1" applyAlignment="1">
      <alignment vertical="top"/>
    </xf>
    <xf numFmtId="0" fontId="140" fillId="0" borderId="0" xfId="0" applyFont="1" applyAlignment="1">
      <alignment horizontal="center" vertical="top"/>
    </xf>
    <xf numFmtId="0" fontId="93" fillId="0" borderId="0" xfId="0" applyFont="1" applyAlignment="1">
      <alignment horizontal="right" vertical="center"/>
    </xf>
    <xf numFmtId="0" fontId="96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 wrapText="1"/>
    </xf>
    <xf numFmtId="0" fontId="102" fillId="0" borderId="0" xfId="0" applyFont="1" applyAlignment="1">
      <alignment horizontal="center" vertical="top"/>
    </xf>
    <xf numFmtId="16" fontId="194" fillId="0" borderId="1" xfId="0" applyNumberFormat="1" applyFont="1" applyBorder="1" applyAlignment="1">
      <alignment horizontal="center" vertical="center" wrapText="1"/>
    </xf>
    <xf numFmtId="16" fontId="194" fillId="0" borderId="1" xfId="0" applyNumberFormat="1" applyFont="1" applyBorder="1" applyAlignment="1">
      <alignment horizontal="center" vertical="center"/>
    </xf>
    <xf numFmtId="0" fontId="195" fillId="0" borderId="0" xfId="0" applyFont="1" applyAlignment="1">
      <alignment horizontal="center" vertical="top"/>
    </xf>
    <xf numFmtId="16" fontId="194" fillId="0" borderId="2" xfId="0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222" fillId="0" borderId="0" xfId="0" applyFont="1" applyAlignment="1">
      <alignment horizontal="center"/>
    </xf>
    <xf numFmtId="16" fontId="55" fillId="0" borderId="3" xfId="0" applyNumberFormat="1" applyFont="1" applyBorder="1" applyAlignment="1">
      <alignment horizontal="left" vertical="center"/>
    </xf>
    <xf numFmtId="16" fontId="87" fillId="0" borderId="5" xfId="0" applyNumberFormat="1" applyFont="1" applyBorder="1" applyAlignment="1">
      <alignment horizontal="left" vertical="center"/>
    </xf>
    <xf numFmtId="16" fontId="51" fillId="0" borderId="10" xfId="0" applyNumberFormat="1" applyFont="1" applyBorder="1" applyAlignment="1">
      <alignment horizontal="left" vertical="center"/>
    </xf>
    <xf numFmtId="0" fontId="182" fillId="0" borderId="0" xfId="0" applyFont="1" applyAlignment="1">
      <alignment horizontal="left" vertical="top"/>
    </xf>
    <xf numFmtId="0" fontId="0" fillId="0" borderId="13" xfId="0" applyBorder="1"/>
    <xf numFmtId="0" fontId="134" fillId="12" borderId="65" xfId="0" applyFont="1" applyFill="1" applyBorder="1" applyAlignment="1">
      <alignment vertical="center"/>
    </xf>
    <xf numFmtId="0" fontId="113" fillId="12" borderId="56" xfId="0" applyFont="1" applyFill="1" applyBorder="1" applyAlignment="1">
      <alignment vertical="center"/>
    </xf>
    <xf numFmtId="16" fontId="113" fillId="12" borderId="56" xfId="0" applyNumberFormat="1" applyFont="1" applyFill="1" applyBorder="1" applyAlignment="1">
      <alignment horizontal="center" vertical="center"/>
    </xf>
    <xf numFmtId="0" fontId="113" fillId="12" borderId="56" xfId="0" applyFont="1" applyFill="1" applyBorder="1" applyAlignment="1">
      <alignment horizontal="center" vertical="center"/>
    </xf>
    <xf numFmtId="0" fontId="113" fillId="20" borderId="56" xfId="0" applyFont="1" applyFill="1" applyBorder="1" applyAlignment="1">
      <alignment horizontal="center" vertical="center"/>
    </xf>
    <xf numFmtId="0" fontId="113" fillId="12" borderId="65" xfId="0" applyFont="1" applyFill="1" applyBorder="1" applyAlignment="1">
      <alignment vertical="center"/>
    </xf>
    <xf numFmtId="0" fontId="134" fillId="12" borderId="56" xfId="0" applyFont="1" applyFill="1" applyBorder="1" applyAlignment="1">
      <alignment horizontal="right" vertical="center"/>
    </xf>
    <xf numFmtId="0" fontId="226" fillId="0" borderId="0" xfId="0" applyFont="1"/>
    <xf numFmtId="16" fontId="216" fillId="0" borderId="0" xfId="0" applyNumberFormat="1" applyFont="1" applyAlignment="1">
      <alignment horizontal="left" vertical="center"/>
    </xf>
    <xf numFmtId="16" fontId="216" fillId="0" borderId="0" xfId="0" applyNumberFormat="1" applyFont="1" applyAlignment="1">
      <alignment horizontal="center" vertical="center"/>
    </xf>
    <xf numFmtId="16" fontId="38" fillId="0" borderId="8" xfId="0" applyNumberFormat="1" applyFont="1" applyBorder="1" applyAlignment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0" fontId="224" fillId="0" borderId="0" xfId="0" applyFont="1"/>
    <xf numFmtId="16" fontId="0" fillId="0" borderId="66" xfId="0" applyNumberFormat="1" applyBorder="1" applyAlignment="1">
      <alignment horizontal="left" vertical="center"/>
    </xf>
    <xf numFmtId="16" fontId="87" fillId="2" borderId="5" xfId="0" applyNumberFormat="1" applyFont="1" applyFill="1" applyBorder="1" applyAlignment="1">
      <alignment horizontal="center" vertical="center"/>
    </xf>
    <xf numFmtId="16" fontId="87" fillId="0" borderId="2" xfId="0" applyNumberFormat="1" applyFont="1" applyBorder="1" applyAlignment="1">
      <alignment horizontal="left" vertical="center"/>
    </xf>
    <xf numFmtId="16" fontId="229" fillId="0" borderId="5" xfId="0" applyNumberFormat="1" applyFont="1" applyBorder="1" applyAlignment="1">
      <alignment horizontal="center" vertical="center"/>
    </xf>
    <xf numFmtId="16" fontId="87" fillId="2" borderId="12" xfId="0" applyNumberFormat="1" applyFont="1" applyFill="1" applyBorder="1" applyAlignment="1">
      <alignment horizontal="center" vertical="center"/>
    </xf>
    <xf numFmtId="16" fontId="89" fillId="0" borderId="2" xfId="0" applyNumberFormat="1" applyFont="1" applyBorder="1" applyAlignment="1">
      <alignment horizontal="center" vertical="center"/>
    </xf>
    <xf numFmtId="16" fontId="74" fillId="0" borderId="12" xfId="0" applyNumberFormat="1" applyFont="1" applyBorder="1" applyAlignment="1">
      <alignment horizontal="left" vertical="center"/>
    </xf>
    <xf numFmtId="16" fontId="87" fillId="0" borderId="14" xfId="0" applyNumberFormat="1" applyFont="1" applyBorder="1" applyAlignment="1">
      <alignment horizontal="left" vertical="center"/>
    </xf>
    <xf numFmtId="16" fontId="229" fillId="0" borderId="14" xfId="0" applyNumberFormat="1" applyFont="1" applyBorder="1" applyAlignment="1">
      <alignment horizontal="center" vertical="center"/>
    </xf>
    <xf numFmtId="16" fontId="87" fillId="2" borderId="14" xfId="0" applyNumberFormat="1" applyFont="1" applyFill="1" applyBorder="1" applyAlignment="1">
      <alignment horizontal="center" vertical="center"/>
    </xf>
    <xf numFmtId="0" fontId="234" fillId="0" borderId="0" xfId="0" applyFont="1" applyAlignment="1">
      <alignment wrapText="1"/>
    </xf>
    <xf numFmtId="0" fontId="61" fillId="0" borderId="0" xfId="0" applyFont="1"/>
    <xf numFmtId="0" fontId="235" fillId="0" borderId="0" xfId="0" applyFont="1"/>
    <xf numFmtId="0" fontId="236" fillId="0" borderId="0" xfId="0" applyFont="1"/>
    <xf numFmtId="0" fontId="48" fillId="0" borderId="0" xfId="0" applyFont="1" applyAlignment="1">
      <alignment vertical="center"/>
    </xf>
    <xf numFmtId="0" fontId="221" fillId="0" borderId="0" xfId="0" applyFont="1"/>
    <xf numFmtId="0" fontId="220" fillId="0" borderId="0" xfId="0" applyFont="1"/>
    <xf numFmtId="0" fontId="239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4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89" fillId="0" borderId="2" xfId="0" applyFont="1" applyBorder="1" applyAlignment="1">
      <alignment vertical="center"/>
    </xf>
    <xf numFmtId="0" fontId="0" fillId="4" borderId="13" xfId="0" applyFill="1" applyBorder="1"/>
    <xf numFmtId="168" fontId="38" fillId="0" borderId="7" xfId="0" applyNumberFormat="1" applyFont="1" applyBorder="1" applyAlignment="1">
      <alignment horizontal="left" vertical="center"/>
    </xf>
    <xf numFmtId="0" fontId="162" fillId="0" borderId="0" xfId="0" applyFont="1" applyAlignment="1">
      <alignment horizontal="left"/>
    </xf>
    <xf numFmtId="16" fontId="30" fillId="0" borderId="0" xfId="0" applyNumberFormat="1" applyFont="1" applyAlignment="1">
      <alignment horizontal="center"/>
    </xf>
    <xf numFmtId="0" fontId="162" fillId="0" borderId="0" xfId="2" applyFont="1" applyAlignment="1">
      <alignment horizontal="left" vertical="center" indent="1"/>
    </xf>
    <xf numFmtId="0" fontId="134" fillId="0" borderId="38" xfId="0" applyFont="1" applyBorder="1" applyAlignment="1">
      <alignment horizontal="center" vertical="center" wrapText="1"/>
    </xf>
    <xf numFmtId="0" fontId="134" fillId="0" borderId="26" xfId="0" applyFont="1" applyBorder="1" applyAlignment="1">
      <alignment horizontal="center" vertical="center"/>
    </xf>
    <xf numFmtId="0" fontId="134" fillId="0" borderId="28" xfId="0" applyFont="1" applyBorder="1" applyAlignment="1">
      <alignment horizontal="center" vertical="center" wrapText="1"/>
    </xf>
    <xf numFmtId="0" fontId="133" fillId="0" borderId="39" xfId="0" applyFont="1" applyBorder="1" applyAlignment="1">
      <alignment horizontal="center" vertical="top"/>
    </xf>
    <xf numFmtId="0" fontId="162" fillId="2" borderId="0" xfId="2" applyFont="1" applyFill="1" applyAlignment="1">
      <alignment horizontal="left" vertical="center" indent="1"/>
    </xf>
    <xf numFmtId="16" fontId="113" fillId="2" borderId="0" xfId="0" applyNumberFormat="1" applyFont="1" applyFill="1" applyAlignment="1">
      <alignment horizontal="center" vertical="center"/>
    </xf>
    <xf numFmtId="16" fontId="113" fillId="2" borderId="0" xfId="0" applyNumberFormat="1" applyFont="1" applyFill="1" applyAlignment="1">
      <alignment horizontal="left" vertical="center"/>
    </xf>
    <xf numFmtId="1" fontId="113" fillId="2" borderId="0" xfId="0" applyNumberFormat="1" applyFont="1" applyFill="1" applyAlignment="1">
      <alignment horizontal="center" vertical="center"/>
    </xf>
    <xf numFmtId="0" fontId="142" fillId="0" borderId="0" xfId="0" applyFont="1"/>
    <xf numFmtId="0" fontId="29" fillId="2" borderId="0" xfId="0" applyFont="1" applyFill="1" applyAlignment="1">
      <alignment vertical="center"/>
    </xf>
    <xf numFmtId="0" fontId="162" fillId="0" borderId="0" xfId="2" applyFont="1" applyAlignment="1">
      <alignment horizontal="left" vertical="center" wrapText="1" indent="1"/>
    </xf>
    <xf numFmtId="0" fontId="179" fillId="0" borderId="1" xfId="0" applyFont="1" applyBorder="1" applyAlignment="1">
      <alignment horizontal="left" vertical="center" wrapText="1"/>
    </xf>
    <xf numFmtId="0" fontId="179" fillId="0" borderId="5" xfId="0" applyFont="1" applyBorder="1" applyAlignment="1">
      <alignment horizontal="left" vertical="center" wrapText="1"/>
    </xf>
    <xf numFmtId="0" fontId="56" fillId="0" borderId="5" xfId="0" applyFont="1" applyBorder="1" applyAlignment="1">
      <alignment horizontal="left" vertical="center" wrapText="1"/>
    </xf>
    <xf numFmtId="0" fontId="52" fillId="0" borderId="5" xfId="0" applyFont="1" applyBorder="1" applyAlignment="1">
      <alignment horizontal="center" vertical="top"/>
    </xf>
    <xf numFmtId="16" fontId="110" fillId="0" borderId="12" xfId="0" applyNumberFormat="1" applyFont="1" applyBorder="1" applyAlignment="1">
      <alignment horizontal="center" vertical="center"/>
    </xf>
    <xf numFmtId="16" fontId="78" fillId="0" borderId="9" xfId="0" applyNumberFormat="1" applyFont="1" applyBorder="1" applyAlignment="1">
      <alignment horizontal="left" vertical="center"/>
    </xf>
    <xf numFmtId="16" fontId="89" fillId="0" borderId="3" xfId="0" applyNumberFormat="1" applyFont="1" applyBorder="1" applyAlignment="1">
      <alignment horizontal="left" vertical="center"/>
    </xf>
    <xf numFmtId="168" fontId="89" fillId="0" borderId="12" xfId="0" applyNumberFormat="1" applyFont="1" applyBorder="1" applyAlignment="1">
      <alignment horizontal="left" vertical="center"/>
    </xf>
    <xf numFmtId="16" fontId="112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51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51" fillId="0" borderId="10" xfId="0" applyNumberFormat="1" applyFont="1" applyBorder="1" applyAlignment="1">
      <alignment horizontal="left" vertical="center"/>
    </xf>
    <xf numFmtId="16" fontId="110" fillId="0" borderId="10" xfId="0" applyNumberFormat="1" applyFont="1" applyBorder="1" applyAlignment="1">
      <alignment horizontal="center" vertical="center"/>
    </xf>
    <xf numFmtId="16" fontId="110" fillId="4" borderId="12" xfId="0" applyNumberFormat="1" applyFont="1" applyFill="1" applyBorder="1" applyAlignment="1">
      <alignment horizontal="center" vertical="center"/>
    </xf>
    <xf numFmtId="0" fontId="241" fillId="0" borderId="0" xfId="0" applyFont="1"/>
    <xf numFmtId="0" fontId="97" fillId="0" borderId="1" xfId="0" applyFont="1" applyBorder="1" applyAlignment="1">
      <alignment vertical="center"/>
    </xf>
    <xf numFmtId="16" fontId="162" fillId="0" borderId="0" xfId="0" applyNumberFormat="1" applyFont="1" applyAlignment="1" applyProtection="1">
      <alignment horizontal="left" vertical="center"/>
      <protection locked="0"/>
    </xf>
    <xf numFmtId="0" fontId="162" fillId="0" borderId="0" xfId="2" applyFont="1" applyAlignment="1" applyProtection="1">
      <alignment horizontal="right" vertical="center"/>
      <protection locked="0"/>
    </xf>
    <xf numFmtId="16" fontId="113" fillId="2" borderId="7" xfId="0" applyNumberFormat="1" applyFont="1" applyFill="1" applyBorder="1" applyAlignment="1" applyProtection="1">
      <alignment horizontal="center" vertical="center"/>
      <protection locked="0"/>
    </xf>
    <xf numFmtId="16" fontId="113" fillId="2" borderId="12" xfId="0" applyNumberFormat="1" applyFont="1" applyFill="1" applyBorder="1" applyAlignment="1" applyProtection="1">
      <alignment horizontal="center" vertical="center"/>
      <protection locked="0"/>
    </xf>
    <xf numFmtId="16" fontId="202" fillId="0" borderId="0" xfId="0" applyNumberFormat="1" applyFont="1" applyAlignment="1" applyProtection="1">
      <alignment horizontal="right" vertical="center"/>
      <protection locked="0"/>
    </xf>
    <xf numFmtId="16" fontId="113" fillId="0" borderId="2" xfId="0" applyNumberFormat="1" applyFont="1" applyBorder="1" applyAlignment="1" applyProtection="1">
      <alignment horizontal="left" vertical="center"/>
      <protection locked="0"/>
    </xf>
    <xf numFmtId="16" fontId="113" fillId="0" borderId="2" xfId="0" applyNumberFormat="1" applyFont="1" applyBorder="1" applyAlignment="1" applyProtection="1">
      <alignment horizontal="center" vertical="center"/>
      <protection locked="0"/>
    </xf>
    <xf numFmtId="16" fontId="113" fillId="0" borderId="19" xfId="0" applyNumberFormat="1" applyFont="1" applyBorder="1" applyAlignment="1" applyProtection="1">
      <alignment horizontal="center" vertical="center"/>
      <protection locked="0"/>
    </xf>
    <xf numFmtId="16" fontId="162" fillId="0" borderId="0" xfId="0" applyNumberFormat="1" applyFont="1" applyAlignment="1" applyProtection="1">
      <alignment horizontal="center" vertical="center"/>
      <protection locked="0"/>
    </xf>
    <xf numFmtId="16" fontId="113" fillId="0" borderId="1" xfId="0" applyNumberFormat="1" applyFont="1" applyBorder="1" applyAlignment="1" applyProtection="1">
      <alignment horizontal="left" vertical="center"/>
      <protection locked="0"/>
    </xf>
    <xf numFmtId="16" fontId="113" fillId="0" borderId="21" xfId="0" applyNumberFormat="1" applyFont="1" applyBorder="1" applyAlignment="1" applyProtection="1">
      <alignment horizontal="center" vertical="center"/>
      <protection locked="0"/>
    </xf>
    <xf numFmtId="16" fontId="113" fillId="0" borderId="5" xfId="0" applyNumberFormat="1" applyFont="1" applyBorder="1" applyAlignment="1" applyProtection="1">
      <alignment horizontal="left" vertical="center"/>
      <protection locked="0"/>
    </xf>
    <xf numFmtId="16" fontId="134" fillId="0" borderId="5" xfId="0" quotePrefix="1" applyNumberFormat="1" applyFont="1" applyBorder="1" applyAlignment="1" applyProtection="1">
      <alignment horizontal="left" vertical="center"/>
      <protection locked="0"/>
    </xf>
    <xf numFmtId="16" fontId="134" fillId="0" borderId="2" xfId="0" quotePrefix="1" applyNumberFormat="1" applyFont="1" applyBorder="1" applyAlignment="1" applyProtection="1">
      <alignment horizontal="left" vertical="center"/>
      <protection locked="0"/>
    </xf>
    <xf numFmtId="16" fontId="134" fillId="0" borderId="1" xfId="0" quotePrefix="1" applyNumberFormat="1" applyFont="1" applyBorder="1" applyAlignment="1" applyProtection="1">
      <alignment horizontal="left" vertical="center"/>
      <protection locked="0"/>
    </xf>
    <xf numFmtId="1" fontId="202" fillId="0" borderId="0" xfId="0" applyNumberFormat="1" applyFont="1" applyAlignment="1" applyProtection="1">
      <alignment horizontal="center" vertical="center"/>
      <protection locked="0"/>
    </xf>
    <xf numFmtId="16" fontId="113" fillId="2" borderId="9" xfId="0" applyNumberFormat="1" applyFont="1" applyFill="1" applyBorder="1" applyAlignment="1" applyProtection="1">
      <alignment horizontal="left" vertical="center"/>
      <protection locked="0"/>
    </xf>
    <xf numFmtId="16" fontId="134" fillId="2" borderId="3" xfId="0" applyNumberFormat="1" applyFont="1" applyFill="1" applyBorder="1" applyAlignment="1" applyProtection="1">
      <alignment horizontal="left" vertical="center"/>
      <protection locked="0"/>
    </xf>
    <xf numFmtId="1" fontId="134" fillId="2" borderId="12" xfId="0" applyNumberFormat="1" applyFont="1" applyFill="1" applyBorder="1" applyAlignment="1" applyProtection="1">
      <alignment horizontal="center" vertical="center"/>
      <protection locked="0"/>
    </xf>
    <xf numFmtId="16" fontId="113" fillId="2" borderId="3" xfId="0" applyNumberFormat="1" applyFont="1" applyFill="1" applyBorder="1" applyAlignment="1" applyProtection="1">
      <alignment horizontal="left" vertical="center"/>
      <protection locked="0"/>
    </xf>
    <xf numFmtId="16" fontId="54" fillId="0" borderId="12" xfId="0" applyNumberFormat="1" applyFont="1" applyBorder="1" applyAlignment="1">
      <alignment horizontal="center" vertical="center"/>
    </xf>
    <xf numFmtId="0" fontId="232" fillId="0" borderId="0" xfId="0" applyFont="1" applyAlignment="1">
      <alignment wrapText="1"/>
    </xf>
    <xf numFmtId="0" fontId="189" fillId="0" borderId="3" xfId="0" applyFont="1" applyBorder="1" applyAlignment="1">
      <alignment wrapText="1"/>
    </xf>
    <xf numFmtId="0" fontId="189" fillId="0" borderId="1" xfId="0" applyFont="1" applyBorder="1" applyAlignment="1">
      <alignment horizontal="center" wrapText="1"/>
    </xf>
    <xf numFmtId="0" fontId="189" fillId="0" borderId="12" xfId="0" applyFont="1" applyBorder="1" applyAlignment="1">
      <alignment horizontal="center" wrapText="1"/>
    </xf>
    <xf numFmtId="0" fontId="189" fillId="0" borderId="21" xfId="0" applyFont="1" applyBorder="1" applyAlignment="1">
      <alignment horizontal="center" wrapText="1"/>
    </xf>
    <xf numFmtId="0" fontId="231" fillId="0" borderId="13" xfId="0" applyFont="1" applyBorder="1" applyAlignment="1">
      <alignment horizontal="center" wrapText="1"/>
    </xf>
    <xf numFmtId="0" fontId="43" fillId="0" borderId="0" xfId="0" applyFont="1" applyAlignment="1" applyProtection="1">
      <alignment vertical="center"/>
      <protection locked="0"/>
    </xf>
    <xf numFmtId="16" fontId="89" fillId="2" borderId="15" xfId="0" applyNumberFormat="1" applyFont="1" applyFill="1" applyBorder="1" applyAlignment="1">
      <alignment horizontal="center" vertical="center"/>
    </xf>
    <xf numFmtId="0" fontId="62" fillId="0" borderId="0" xfId="13" applyFont="1" applyAlignment="1" applyProtection="1"/>
    <xf numFmtId="0" fontId="62" fillId="0" borderId="0" xfId="13" applyFont="1" applyAlignment="1" applyProtection="1">
      <alignment vertical="center"/>
    </xf>
    <xf numFmtId="0" fontId="75" fillId="0" borderId="0" xfId="13" applyFont="1" applyAlignment="1" applyProtection="1"/>
    <xf numFmtId="16" fontId="0" fillId="0" borderId="0" xfId="0" applyNumberFormat="1"/>
    <xf numFmtId="16" fontId="184" fillId="0" borderId="5" xfId="0" applyNumberFormat="1" applyFont="1" applyBorder="1" applyAlignment="1" applyProtection="1">
      <alignment horizontal="left" vertical="center"/>
      <protection locked="0"/>
    </xf>
    <xf numFmtId="16" fontId="113" fillId="0" borderId="5" xfId="0" applyNumberFormat="1" applyFont="1" applyBorder="1" applyAlignment="1" applyProtection="1">
      <alignment horizontal="center" vertical="center"/>
      <protection locked="0"/>
    </xf>
    <xf numFmtId="16" fontId="202" fillId="0" borderId="0" xfId="0" quotePrefix="1" applyNumberFormat="1" applyFont="1" applyAlignment="1" applyProtection="1">
      <alignment horizontal="right" vertical="center"/>
      <protection locked="0"/>
    </xf>
    <xf numFmtId="16" fontId="51" fillId="0" borderId="70" xfId="0" applyNumberFormat="1" applyFont="1" applyBorder="1" applyAlignment="1">
      <alignment horizontal="center" vertical="center"/>
    </xf>
    <xf numFmtId="0" fontId="226" fillId="0" borderId="0" xfId="0" applyFont="1" applyAlignment="1">
      <alignment wrapText="1"/>
    </xf>
    <xf numFmtId="16" fontId="113" fillId="0" borderId="14" xfId="0" applyNumberFormat="1" applyFont="1" applyBorder="1" applyAlignment="1" applyProtection="1">
      <alignment horizontal="left" vertical="center"/>
      <protection locked="0"/>
    </xf>
    <xf numFmtId="16" fontId="134" fillId="0" borderId="14" xfId="0" quotePrefix="1" applyNumberFormat="1" applyFont="1" applyBorder="1" applyAlignment="1" applyProtection="1">
      <alignment horizontal="left" vertical="center"/>
      <protection locked="0"/>
    </xf>
    <xf numFmtId="16" fontId="113" fillId="0" borderId="14" xfId="0" applyNumberFormat="1" applyFont="1" applyBorder="1" applyAlignment="1" applyProtection="1">
      <alignment horizontal="center" vertical="center"/>
      <protection locked="0"/>
    </xf>
    <xf numFmtId="16" fontId="113" fillId="0" borderId="33" xfId="0" applyNumberFormat="1" applyFont="1" applyBorder="1" applyAlignment="1" applyProtection="1">
      <alignment horizontal="center" vertical="center"/>
      <protection locked="0"/>
    </xf>
    <xf numFmtId="16" fontId="113" fillId="0" borderId="10" xfId="0" applyNumberFormat="1" applyFont="1" applyBorder="1" applyAlignment="1" applyProtection="1">
      <alignment horizontal="center" vertical="center"/>
      <protection locked="0"/>
    </xf>
    <xf numFmtId="16" fontId="113" fillId="0" borderId="61" xfId="0" applyNumberFormat="1" applyFont="1" applyBorder="1" applyAlignment="1" applyProtection="1">
      <alignment horizontal="left" vertical="center"/>
      <protection locked="0"/>
    </xf>
    <xf numFmtId="16" fontId="41" fillId="25" borderId="25" xfId="0" applyNumberFormat="1" applyFont="1" applyFill="1" applyBorder="1" applyAlignment="1" applyProtection="1">
      <alignment horizontal="left" vertical="center"/>
      <protection locked="0"/>
    </xf>
    <xf numFmtId="16" fontId="113" fillId="25" borderId="26" xfId="0" applyNumberFormat="1" applyFont="1" applyFill="1" applyBorder="1" applyAlignment="1" applyProtection="1">
      <alignment horizontal="center" vertical="center"/>
      <protection locked="0"/>
    </xf>
    <xf numFmtId="16" fontId="113" fillId="25" borderId="28" xfId="0" applyNumberFormat="1" applyFont="1" applyFill="1" applyBorder="1" applyAlignment="1" applyProtection="1">
      <alignment horizontal="center" vertical="center"/>
      <protection locked="0"/>
    </xf>
    <xf numFmtId="16" fontId="113" fillId="25" borderId="29" xfId="0" applyNumberFormat="1" applyFont="1" applyFill="1" applyBorder="1" applyAlignment="1" applyProtection="1">
      <alignment horizontal="left" vertical="center"/>
      <protection locked="0"/>
    </xf>
    <xf numFmtId="16" fontId="113" fillId="25" borderId="30" xfId="0" applyNumberFormat="1" applyFont="1" applyFill="1" applyBorder="1" applyAlignment="1" applyProtection="1">
      <alignment horizontal="center" vertical="center"/>
      <protection locked="0"/>
    </xf>
    <xf numFmtId="16" fontId="113" fillId="25" borderId="32" xfId="0" applyNumberFormat="1" applyFont="1" applyFill="1" applyBorder="1" applyAlignment="1" applyProtection="1">
      <alignment horizontal="center" vertical="center"/>
      <protection locked="0"/>
    </xf>
    <xf numFmtId="16" fontId="134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41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8" fillId="0" borderId="3" xfId="0" applyNumberFormat="1" applyFont="1" applyBorder="1" applyAlignment="1">
      <alignment horizontal="right" vertical="center"/>
    </xf>
    <xf numFmtId="16" fontId="113" fillId="0" borderId="2" xfId="0" applyNumberFormat="1" applyFont="1" applyBorder="1" applyAlignment="1">
      <alignment horizontal="center" vertical="center" wrapText="1"/>
    </xf>
    <xf numFmtId="0" fontId="224" fillId="0" borderId="0" xfId="0" applyFont="1" applyAlignment="1">
      <alignment horizontal="center" wrapText="1"/>
    </xf>
    <xf numFmtId="16" fontId="224" fillId="0" borderId="0" xfId="0" applyNumberFormat="1" applyFont="1" applyAlignment="1">
      <alignment horizontal="center" wrapText="1"/>
    </xf>
    <xf numFmtId="0" fontId="134" fillId="0" borderId="49" xfId="0" applyFont="1" applyBorder="1" applyAlignment="1">
      <alignment horizontal="center" vertical="center" wrapText="1"/>
    </xf>
    <xf numFmtId="0" fontId="134" fillId="0" borderId="25" xfId="0" applyFont="1" applyBorder="1" applyAlignment="1">
      <alignment horizontal="left" vertical="center" wrapText="1"/>
    </xf>
    <xf numFmtId="0" fontId="134" fillId="0" borderId="26" xfId="0" applyFont="1" applyBorder="1" applyAlignment="1">
      <alignment horizontal="center" vertical="center" wrapText="1"/>
    </xf>
    <xf numFmtId="0" fontId="134" fillId="0" borderId="11" xfId="0" applyFont="1" applyBorder="1" applyAlignment="1">
      <alignment horizontal="center" vertical="center" wrapText="1"/>
    </xf>
    <xf numFmtId="0" fontId="134" fillId="0" borderId="71" xfId="0" applyFont="1" applyBorder="1" applyAlignment="1">
      <alignment horizontal="left" vertical="center" wrapText="1"/>
    </xf>
    <xf numFmtId="0" fontId="134" fillId="0" borderId="5" xfId="0" applyFont="1" applyBorder="1" applyAlignment="1">
      <alignment horizontal="left" vertical="center" wrapText="1"/>
    </xf>
    <xf numFmtId="16" fontId="113" fillId="0" borderId="66" xfId="0" applyNumberFormat="1" applyFont="1" applyBorder="1" applyAlignment="1" applyProtection="1">
      <alignment horizontal="center" vertical="center"/>
      <protection locked="0"/>
    </xf>
    <xf numFmtId="16" fontId="113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2" fillId="0" borderId="3" xfId="0" applyNumberFormat="1" applyFont="1" applyBorder="1" applyAlignment="1" applyProtection="1">
      <alignment horizontal="center" vertical="center"/>
      <protection locked="0"/>
    </xf>
    <xf numFmtId="16" fontId="113" fillId="0" borderId="74" xfId="0" applyNumberFormat="1" applyFont="1" applyBorder="1" applyAlignment="1" applyProtection="1">
      <alignment horizontal="left" vertical="center"/>
      <protection locked="0"/>
    </xf>
    <xf numFmtId="16" fontId="113" fillId="0" borderId="71" xfId="0" applyNumberFormat="1" applyFont="1" applyBorder="1" applyAlignment="1" applyProtection="1">
      <alignment horizontal="left" vertical="center"/>
      <protection locked="0"/>
    </xf>
    <xf numFmtId="1" fontId="202" fillId="0" borderId="5" xfId="0" applyNumberFormat="1" applyFont="1" applyBorder="1" applyAlignment="1" applyProtection="1">
      <alignment horizontal="center" vertical="center"/>
      <protection locked="0"/>
    </xf>
    <xf numFmtId="16" fontId="162" fillId="0" borderId="5" xfId="0" applyNumberFormat="1" applyFont="1" applyBorder="1" applyAlignment="1" applyProtection="1">
      <alignment horizontal="center" vertical="center"/>
      <protection locked="0"/>
    </xf>
    <xf numFmtId="16" fontId="113" fillId="0" borderId="15" xfId="0" quotePrefix="1" applyNumberFormat="1" applyFont="1" applyBorder="1" applyAlignment="1" applyProtection="1">
      <alignment horizontal="left" vertical="center"/>
      <protection locked="0"/>
    </xf>
    <xf numFmtId="0" fontId="134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2" fillId="0" borderId="0" xfId="0" applyNumberFormat="1" applyFont="1" applyAlignment="1">
      <alignment horizontal="left"/>
    </xf>
    <xf numFmtId="16" fontId="113" fillId="26" borderId="15" xfId="0" applyNumberFormat="1" applyFont="1" applyFill="1" applyBorder="1" applyAlignment="1" applyProtection="1">
      <alignment horizontal="left" vertical="center"/>
      <protection locked="0"/>
    </xf>
    <xf numFmtId="16" fontId="113" fillId="26" borderId="15" xfId="0" applyNumberFormat="1" applyFont="1" applyFill="1" applyBorder="1" applyAlignment="1" applyProtection="1">
      <alignment horizontal="center" vertical="center"/>
      <protection locked="0"/>
    </xf>
    <xf numFmtId="16" fontId="134" fillId="26" borderId="66" xfId="0" applyNumberFormat="1" applyFont="1" applyFill="1" applyBorder="1" applyAlignment="1" applyProtection="1">
      <alignment horizontal="center" vertical="center"/>
      <protection locked="0"/>
    </xf>
    <xf numFmtId="16" fontId="184" fillId="26" borderId="5" xfId="0" applyNumberFormat="1" applyFont="1" applyFill="1" applyBorder="1" applyAlignment="1" applyProtection="1">
      <alignment horizontal="left" vertical="center"/>
      <protection locked="0"/>
    </xf>
    <xf numFmtId="16" fontId="113" fillId="26" borderId="5" xfId="0" applyNumberFormat="1" applyFont="1" applyFill="1" applyBorder="1" applyAlignment="1" applyProtection="1">
      <alignment horizontal="center" vertical="center"/>
      <protection locked="0"/>
    </xf>
    <xf numFmtId="16" fontId="113" fillId="26" borderId="75" xfId="0" applyNumberFormat="1" applyFont="1" applyFill="1" applyBorder="1" applyAlignment="1" applyProtection="1">
      <alignment horizontal="center" vertical="center"/>
      <protection locked="0"/>
    </xf>
    <xf numFmtId="16" fontId="113" fillId="26" borderId="74" xfId="0" applyNumberFormat="1" applyFont="1" applyFill="1" applyBorder="1" applyAlignment="1" applyProtection="1">
      <alignment horizontal="left" vertical="center"/>
      <protection locked="0"/>
    </xf>
    <xf numFmtId="16" fontId="134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4" fillId="26" borderId="72" xfId="0" applyNumberFormat="1" applyFont="1" applyFill="1" applyBorder="1" applyAlignment="1" applyProtection="1">
      <alignment horizontal="right" vertical="center"/>
      <protection locked="0"/>
    </xf>
    <xf numFmtId="16" fontId="113" fillId="26" borderId="2" xfId="0" applyNumberFormat="1" applyFont="1" applyFill="1" applyBorder="1" applyAlignment="1" applyProtection="1">
      <alignment horizontal="left" vertical="center"/>
      <protection locked="0"/>
    </xf>
    <xf numFmtId="16" fontId="113" fillId="26" borderId="2" xfId="0" applyNumberFormat="1" applyFont="1" applyFill="1" applyBorder="1" applyAlignment="1" applyProtection="1">
      <alignment horizontal="center" vertical="center"/>
      <protection locked="0"/>
    </xf>
    <xf numFmtId="16" fontId="113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41" fillId="0" borderId="0" xfId="0" applyNumberFormat="1" applyFont="1" applyAlignment="1" applyProtection="1">
      <alignment horizontal="right" vertical="center"/>
      <protection locked="0"/>
    </xf>
    <xf numFmtId="16" fontId="184" fillId="8" borderId="0" xfId="0" applyNumberFormat="1" applyFont="1" applyFill="1" applyAlignment="1" applyProtection="1">
      <alignment horizontal="left" vertical="center"/>
      <protection locked="0"/>
    </xf>
    <xf numFmtId="16" fontId="113" fillId="8" borderId="0" xfId="0" applyNumberFormat="1" applyFont="1" applyFill="1" applyAlignment="1" applyProtection="1">
      <alignment horizontal="center" vertical="center"/>
      <protection locked="0"/>
    </xf>
    <xf numFmtId="16" fontId="45" fillId="0" borderId="6" xfId="0" applyNumberFormat="1" applyFont="1" applyBorder="1" applyAlignment="1">
      <alignment horizontal="left" vertical="center"/>
    </xf>
    <xf numFmtId="16" fontId="45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4" fillId="0" borderId="1" xfId="0" applyFont="1" applyBorder="1" applyAlignment="1">
      <alignment horizontal="center" vertical="center" wrapText="1"/>
    </xf>
    <xf numFmtId="16" fontId="113" fillId="8" borderId="15" xfId="0" applyNumberFormat="1" applyFont="1" applyFill="1" applyBorder="1" applyAlignment="1" applyProtection="1">
      <alignment horizontal="left" vertical="center"/>
      <protection locked="0"/>
    </xf>
    <xf numFmtId="16" fontId="113" fillId="8" borderId="15" xfId="0" applyNumberFormat="1" applyFont="1" applyFill="1" applyBorder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left" vertical="center"/>
      <protection locked="0"/>
    </xf>
    <xf numFmtId="16" fontId="184" fillId="8" borderId="5" xfId="0" applyNumberFormat="1" applyFont="1" applyFill="1" applyBorder="1" applyAlignment="1" applyProtection="1">
      <alignment horizontal="left" vertical="center"/>
      <protection locked="0"/>
    </xf>
    <xf numFmtId="16" fontId="113" fillId="8" borderId="5" xfId="0" applyNumberFormat="1" applyFont="1" applyFill="1" applyBorder="1" applyAlignment="1" applyProtection="1">
      <alignment horizontal="center" vertical="center"/>
      <protection locked="0"/>
    </xf>
    <xf numFmtId="1" fontId="113" fillId="8" borderId="12" xfId="0" applyNumberFormat="1" applyFont="1" applyFill="1" applyBorder="1" applyAlignment="1" applyProtection="1">
      <alignment horizontal="center" vertical="center"/>
      <protection locked="0"/>
    </xf>
    <xf numFmtId="16" fontId="113" fillId="8" borderId="12" xfId="0" applyNumberFormat="1" applyFont="1" applyFill="1" applyBorder="1" applyAlignment="1" applyProtection="1">
      <alignment horizontal="center" vertical="center"/>
      <protection locked="0"/>
    </xf>
    <xf numFmtId="16" fontId="223" fillId="8" borderId="23" xfId="0" applyNumberFormat="1" applyFont="1" applyFill="1" applyBorder="1" applyAlignment="1" applyProtection="1">
      <alignment horizontal="left" vertical="center"/>
      <protection locked="0"/>
    </xf>
    <xf numFmtId="16" fontId="113" fillId="0" borderId="15" xfId="0" applyNumberFormat="1" applyFont="1" applyBorder="1" applyAlignment="1" applyProtection="1">
      <alignment horizontal="left" vertical="center"/>
      <protection locked="0"/>
    </xf>
    <xf numFmtId="16" fontId="113" fillId="0" borderId="15" xfId="0" applyNumberFormat="1" applyFont="1" applyBorder="1" applyAlignment="1" applyProtection="1">
      <alignment horizontal="center" vertical="center"/>
      <protection locked="0"/>
    </xf>
    <xf numFmtId="16" fontId="113" fillId="0" borderId="9" xfId="0" applyNumberFormat="1" applyFont="1" applyBorder="1" applyAlignment="1" applyProtection="1">
      <alignment horizontal="left" vertical="center"/>
      <protection locked="0"/>
    </xf>
    <xf numFmtId="16" fontId="113" fillId="0" borderId="7" xfId="0" applyNumberFormat="1" applyFont="1" applyBorder="1" applyAlignment="1" applyProtection="1">
      <alignment horizontal="center" vertical="center"/>
      <protection locked="0"/>
    </xf>
    <xf numFmtId="16" fontId="223" fillId="0" borderId="23" xfId="0" applyNumberFormat="1" applyFont="1" applyBorder="1" applyAlignment="1" applyProtection="1">
      <alignment horizontal="left" vertical="center"/>
      <protection locked="0"/>
    </xf>
    <xf numFmtId="1" fontId="113" fillId="0" borderId="12" xfId="0" applyNumberFormat="1" applyFont="1" applyBorder="1" applyAlignment="1" applyProtection="1">
      <alignment horizontal="center" vertical="center"/>
      <protection locked="0"/>
    </xf>
    <xf numFmtId="16" fontId="113" fillId="0" borderId="12" xfId="0" applyNumberFormat="1" applyFont="1" applyBorder="1" applyAlignment="1" applyProtection="1">
      <alignment horizontal="center" vertical="center"/>
      <protection locked="0"/>
    </xf>
    <xf numFmtId="16" fontId="238" fillId="0" borderId="23" xfId="0" applyNumberFormat="1" applyFont="1" applyBorder="1" applyAlignment="1" applyProtection="1">
      <alignment horizontal="left" vertical="center"/>
      <protection locked="0"/>
    </xf>
    <xf numFmtId="16" fontId="41" fillId="0" borderId="15" xfId="0" applyNumberFormat="1" applyFont="1" applyBorder="1" applyAlignment="1" applyProtection="1">
      <alignment horizontal="left" vertical="center"/>
      <protection locked="0"/>
    </xf>
    <xf numFmtId="16" fontId="41" fillId="0" borderId="15" xfId="0" applyNumberFormat="1" applyFont="1" applyBorder="1" applyAlignment="1" applyProtection="1">
      <alignment horizontal="center" vertical="center"/>
      <protection locked="0"/>
    </xf>
    <xf numFmtId="16" fontId="41" fillId="24" borderId="15" xfId="0" applyNumberFormat="1" applyFont="1" applyFill="1" applyBorder="1" applyAlignment="1" applyProtection="1">
      <alignment horizontal="center" vertical="center"/>
      <protection locked="0"/>
    </xf>
    <xf numFmtId="0" fontId="135" fillId="0" borderId="13" xfId="0" applyFont="1" applyBorder="1" applyAlignment="1">
      <alignment horizontal="right" vertical="top"/>
    </xf>
    <xf numFmtId="16" fontId="113" fillId="0" borderId="0" xfId="0" applyNumberFormat="1" applyFont="1" applyAlignment="1" applyProtection="1">
      <alignment horizontal="center" vertical="center"/>
      <protection locked="0"/>
    </xf>
    <xf numFmtId="16" fontId="223" fillId="0" borderId="0" xfId="0" applyNumberFormat="1" applyFont="1" applyAlignment="1" applyProtection="1">
      <alignment horizontal="left" vertical="center"/>
      <protection locked="0"/>
    </xf>
    <xf numFmtId="1" fontId="113" fillId="0" borderId="0" xfId="0" applyNumberFormat="1" applyFont="1" applyAlignment="1" applyProtection="1">
      <alignment horizontal="center" vertical="center"/>
      <protection locked="0"/>
    </xf>
    <xf numFmtId="0" fontId="41" fillId="0" borderId="49" xfId="0" applyFont="1" applyBorder="1" applyAlignment="1">
      <alignment horizontal="center" vertical="center" wrapText="1"/>
    </xf>
    <xf numFmtId="16" fontId="104" fillId="8" borderId="1" xfId="0" applyNumberFormat="1" applyFont="1" applyFill="1" applyBorder="1" applyAlignment="1">
      <alignment horizontal="left" vertical="center"/>
    </xf>
    <xf numFmtId="16" fontId="243" fillId="0" borderId="0" xfId="0" applyNumberFormat="1" applyFont="1" applyAlignment="1">
      <alignment horizontal="left" vertical="center"/>
    </xf>
    <xf numFmtId="0" fontId="243" fillId="0" borderId="0" xfId="0" applyFont="1" applyAlignment="1">
      <alignment horizontal="left"/>
    </xf>
    <xf numFmtId="0" fontId="185" fillId="0" borderId="0" xfId="0" applyFont="1"/>
    <xf numFmtId="16" fontId="243" fillId="0" borderId="0" xfId="0" applyNumberFormat="1" applyFont="1" applyAlignment="1">
      <alignment horizontal="left"/>
    </xf>
    <xf numFmtId="16" fontId="74" fillId="0" borderId="0" xfId="0" quotePrefix="1" applyNumberFormat="1" applyFont="1" applyAlignment="1">
      <alignment horizontal="left" vertical="center"/>
    </xf>
    <xf numFmtId="16" fontId="244" fillId="0" borderId="0" xfId="0" applyNumberFormat="1" applyFont="1" applyAlignment="1">
      <alignment horizontal="left" vertical="center"/>
    </xf>
    <xf numFmtId="16" fontId="245" fillId="0" borderId="0" xfId="0" applyNumberFormat="1" applyFont="1" applyAlignment="1">
      <alignment horizontal="left" vertical="center"/>
    </xf>
    <xf numFmtId="16" fontId="224" fillId="0" borderId="1" xfId="0" applyNumberFormat="1" applyFont="1" applyBorder="1" applyAlignment="1">
      <alignment horizontal="center" wrapText="1"/>
    </xf>
    <xf numFmtId="0" fontId="45" fillId="0" borderId="0" xfId="0" applyFont="1" applyAlignment="1">
      <alignment vertical="center"/>
    </xf>
    <xf numFmtId="16" fontId="45" fillId="0" borderId="0" xfId="0" applyNumberFormat="1" applyFont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38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7" fillId="4" borderId="1" xfId="0" applyNumberFormat="1" applyFont="1" applyFill="1" applyBorder="1" applyAlignment="1" applyProtection="1">
      <alignment horizontal="center" vertical="center"/>
      <protection locked="0"/>
    </xf>
    <xf numFmtId="16" fontId="247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39" fillId="0" borderId="2" xfId="0" applyNumberFormat="1" applyFont="1" applyBorder="1" applyAlignment="1" applyProtection="1">
      <alignment horizontal="center" vertical="center"/>
      <protection locked="0"/>
    </xf>
    <xf numFmtId="16" fontId="248" fillId="0" borderId="0" xfId="0" applyNumberFormat="1" applyFont="1" applyAlignment="1" applyProtection="1">
      <alignment horizontal="left" vertical="center"/>
      <protection locked="0"/>
    </xf>
    <xf numFmtId="16" fontId="248" fillId="0" borderId="0" xfId="0" applyNumberFormat="1" applyFont="1" applyAlignment="1" applyProtection="1">
      <alignment horizontal="center" vertical="center"/>
      <protection locked="0"/>
    </xf>
    <xf numFmtId="0" fontId="39" fillId="0" borderId="1" xfId="0" applyFont="1" applyBorder="1" applyAlignment="1" applyProtection="1">
      <alignment horizontal="center" vertical="center" wrapText="1"/>
      <protection locked="0"/>
    </xf>
    <xf numFmtId="0" fontId="39" fillId="0" borderId="4" xfId="0" applyFont="1" applyBorder="1" applyAlignment="1" applyProtection="1">
      <alignment horizontal="right" vertical="center"/>
      <protection locked="0"/>
    </xf>
    <xf numFmtId="0" fontId="44" fillId="0" borderId="14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49" fillId="0" borderId="5" xfId="0" applyNumberFormat="1" applyFont="1" applyBorder="1" applyAlignment="1" applyProtection="1">
      <alignment horizontal="center" vertical="center"/>
      <protection locked="0"/>
    </xf>
    <xf numFmtId="16" fontId="247" fillId="5" borderId="5" xfId="0" applyNumberFormat="1" applyFont="1" applyFill="1" applyBorder="1" applyAlignment="1" applyProtection="1">
      <alignment horizontal="center" vertical="center"/>
      <protection locked="0"/>
    </xf>
    <xf numFmtId="16" fontId="249" fillId="0" borderId="2" xfId="0" applyNumberFormat="1" applyFont="1" applyBorder="1" applyAlignment="1" applyProtection="1">
      <alignment horizontal="center" vertical="center"/>
      <protection locked="0"/>
    </xf>
    <xf numFmtId="16" fontId="250" fillId="4" borderId="2" xfId="0" applyNumberFormat="1" applyFont="1" applyFill="1" applyBorder="1" applyAlignment="1" applyProtection="1">
      <alignment horizontal="center" vertical="center"/>
      <protection locked="0"/>
    </xf>
    <xf numFmtId="16" fontId="38" fillId="0" borderId="1" xfId="0" applyNumberFormat="1" applyFont="1" applyBorder="1" applyAlignment="1" applyProtection="1">
      <alignment horizontal="left" vertical="center"/>
      <protection locked="0"/>
    </xf>
    <xf numFmtId="16" fontId="249" fillId="0" borderId="1" xfId="0" applyNumberFormat="1" applyFont="1" applyBorder="1" applyAlignment="1" applyProtection="1">
      <alignment horizontal="center" vertical="center"/>
      <protection locked="0"/>
    </xf>
    <xf numFmtId="16" fontId="250" fillId="4" borderId="1" xfId="0" applyNumberFormat="1" applyFont="1" applyFill="1" applyBorder="1" applyAlignment="1" applyProtection="1">
      <alignment horizontal="center" vertical="center"/>
      <protection locked="0"/>
    </xf>
    <xf numFmtId="16" fontId="250" fillId="4" borderId="5" xfId="0" applyNumberFormat="1" applyFont="1" applyFill="1" applyBorder="1" applyAlignment="1" applyProtection="1">
      <alignment horizontal="center" vertical="center"/>
      <protection locked="0"/>
    </xf>
    <xf numFmtId="16" fontId="247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8" fillId="0" borderId="5" xfId="0" applyNumberFormat="1" applyFont="1" applyBorder="1" applyAlignment="1" applyProtection="1">
      <alignment horizontal="left" vertical="center"/>
      <protection locked="0"/>
    </xf>
    <xf numFmtId="16" fontId="247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30" fillId="0" borderId="2" xfId="0" applyFont="1" applyBorder="1" applyAlignment="1" applyProtection="1">
      <alignment horizontal="center" vertical="center" wrapText="1"/>
      <protection locked="0"/>
    </xf>
    <xf numFmtId="0" fontId="71" fillId="0" borderId="4" xfId="0" applyFont="1" applyBorder="1" applyAlignment="1" applyProtection="1">
      <alignment horizontal="center" vertical="center"/>
      <protection locked="0"/>
    </xf>
    <xf numFmtId="16" fontId="69" fillId="4" borderId="1" xfId="0" applyNumberFormat="1" applyFont="1" applyFill="1" applyBorder="1" applyAlignment="1">
      <alignment horizontal="center" vertical="center"/>
    </xf>
    <xf numFmtId="16" fontId="249" fillId="0" borderId="12" xfId="0" applyNumberFormat="1" applyFont="1" applyBorder="1" applyAlignment="1" applyProtection="1">
      <alignment horizontal="center" vertical="center"/>
      <protection locked="0"/>
    </xf>
    <xf numFmtId="16" fontId="251" fillId="0" borderId="6" xfId="0" applyNumberFormat="1" applyFont="1" applyBorder="1" applyAlignment="1">
      <alignment horizontal="left" vertical="center"/>
    </xf>
    <xf numFmtId="16" fontId="248" fillId="0" borderId="7" xfId="0" applyNumberFormat="1" applyFont="1" applyBorder="1" applyAlignment="1">
      <alignment horizontal="center" vertical="center"/>
    </xf>
    <xf numFmtId="16" fontId="248" fillId="0" borderId="8" xfId="0" applyNumberFormat="1" applyFont="1" applyBorder="1" applyAlignment="1">
      <alignment horizontal="center" vertical="center"/>
    </xf>
    <xf numFmtId="0" fontId="237" fillId="0" borderId="0" xfId="0" applyFont="1"/>
    <xf numFmtId="16" fontId="104" fillId="0" borderId="0" xfId="0" applyNumberFormat="1" applyFont="1"/>
    <xf numFmtId="0" fontId="51" fillId="0" borderId="0" xfId="0" applyFont="1" applyAlignment="1">
      <alignment horizontal="right" vertical="center"/>
    </xf>
    <xf numFmtId="0" fontId="252" fillId="0" borderId="0" xfId="0" applyFont="1" applyAlignment="1">
      <alignment horizontal="right" wrapText="1"/>
    </xf>
    <xf numFmtId="16" fontId="48" fillId="0" borderId="0" xfId="0" applyNumberFormat="1" applyFont="1" applyAlignment="1">
      <alignment horizontal="right"/>
    </xf>
    <xf numFmtId="16" fontId="254" fillId="0" borderId="67" xfId="0" applyNumberFormat="1" applyFont="1" applyBorder="1" applyAlignment="1">
      <alignment horizontal="right"/>
    </xf>
    <xf numFmtId="16" fontId="253" fillId="0" borderId="0" xfId="0" applyNumberFormat="1" applyFont="1"/>
    <xf numFmtId="0" fontId="51" fillId="0" borderId="2" xfId="0" applyFont="1" applyBorder="1" applyAlignment="1">
      <alignment vertical="center"/>
    </xf>
    <xf numFmtId="16" fontId="113" fillId="2" borderId="15" xfId="0" applyNumberFormat="1" applyFont="1" applyFill="1" applyBorder="1" applyAlignment="1" applyProtection="1">
      <alignment horizontal="left" vertical="center"/>
      <protection locked="0"/>
    </xf>
    <xf numFmtId="16" fontId="113" fillId="2" borderId="15" xfId="0" applyNumberFormat="1" applyFont="1" applyFill="1" applyBorder="1" applyAlignment="1" applyProtection="1">
      <alignment horizontal="center" vertical="center"/>
      <protection locked="0"/>
    </xf>
    <xf numFmtId="16" fontId="184" fillId="2" borderId="5" xfId="0" applyNumberFormat="1" applyFont="1" applyFill="1" applyBorder="1" applyAlignment="1" applyProtection="1">
      <alignment horizontal="left" vertical="center"/>
      <protection locked="0"/>
    </xf>
    <xf numFmtId="16" fontId="113" fillId="2" borderId="5" xfId="0" applyNumberFormat="1" applyFont="1" applyFill="1" applyBorder="1" applyAlignment="1" applyProtection="1">
      <alignment horizontal="center" vertical="center"/>
      <protection locked="0"/>
    </xf>
    <xf numFmtId="1" fontId="113" fillId="2" borderId="12" xfId="0" applyNumberFormat="1" applyFont="1" applyFill="1" applyBorder="1" applyAlignment="1" applyProtection="1">
      <alignment horizontal="center" vertical="center"/>
      <protection locked="0"/>
    </xf>
    <xf numFmtId="16" fontId="142" fillId="2" borderId="23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16" fontId="250" fillId="4" borderId="12" xfId="0" applyNumberFormat="1" applyFont="1" applyFill="1" applyBorder="1" applyAlignment="1" applyProtection="1">
      <alignment horizontal="center" vertical="center"/>
      <protection locked="0"/>
    </xf>
    <xf numFmtId="16" fontId="76" fillId="4" borderId="2" xfId="0" applyNumberFormat="1" applyFont="1" applyFill="1" applyBorder="1" applyAlignment="1" applyProtection="1">
      <alignment horizontal="center" vertical="center"/>
      <protection locked="0"/>
    </xf>
    <xf numFmtId="0" fontId="258" fillId="0" borderId="0" xfId="0" applyFont="1" applyAlignment="1">
      <alignment vertical="center"/>
    </xf>
    <xf numFmtId="16" fontId="41" fillId="4" borderId="15" xfId="0" applyNumberFormat="1" applyFont="1" applyFill="1" applyBorder="1" applyAlignment="1" applyProtection="1">
      <alignment horizontal="center" vertical="center"/>
      <protection locked="0"/>
    </xf>
    <xf numFmtId="0" fontId="226" fillId="0" borderId="0" xfId="0" applyFont="1" applyAlignment="1">
      <alignment horizontal="right"/>
    </xf>
    <xf numFmtId="0" fontId="226" fillId="0" borderId="0" xfId="0" applyFont="1" applyAlignment="1">
      <alignment horizontal="right" wrapText="1"/>
    </xf>
    <xf numFmtId="16" fontId="48" fillId="2" borderId="9" xfId="0" applyNumberFormat="1" applyFont="1" applyFill="1" applyBorder="1" applyAlignment="1" applyProtection="1">
      <alignment horizontal="left" vertical="center"/>
      <protection locked="0"/>
    </xf>
    <xf numFmtId="0" fontId="144" fillId="0" borderId="0" xfId="0" applyFont="1" applyAlignment="1">
      <alignment horizontal="right" wrapText="1"/>
    </xf>
    <xf numFmtId="16" fontId="48" fillId="0" borderId="0" xfId="0" applyNumberFormat="1" applyFont="1"/>
    <xf numFmtId="16" fontId="76" fillId="0" borderId="0" xfId="0" applyNumberFormat="1" applyFont="1"/>
    <xf numFmtId="16" fontId="259" fillId="0" borderId="0" xfId="0" applyNumberFormat="1" applyFont="1" applyAlignment="1">
      <alignment vertical="center"/>
    </xf>
    <xf numFmtId="16" fontId="257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5" fillId="4" borderId="2" xfId="0" applyNumberFormat="1" applyFont="1" applyFill="1" applyBorder="1" applyAlignment="1" applyProtection="1">
      <alignment horizontal="center" vertical="center"/>
      <protection locked="0"/>
    </xf>
    <xf numFmtId="16" fontId="38" fillId="0" borderId="2" xfId="0" applyNumberFormat="1" applyFont="1" applyBorder="1" applyAlignment="1" applyProtection="1">
      <alignment horizontal="center" vertical="center"/>
      <protection locked="0"/>
    </xf>
    <xf numFmtId="16" fontId="38" fillId="0" borderId="6" xfId="0" applyNumberFormat="1" applyFont="1" applyBorder="1" applyAlignment="1">
      <alignment horizontal="left" vertical="center"/>
    </xf>
    <xf numFmtId="16" fontId="54" fillId="0" borderId="0" xfId="0" applyNumberFormat="1" applyFont="1" applyAlignment="1">
      <alignment vertical="center"/>
    </xf>
    <xf numFmtId="16" fontId="134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8" fillId="0" borderId="0" xfId="0" applyNumberFormat="1" applyFont="1" applyAlignment="1">
      <alignment horizontal="center" vertical="center" wrapText="1"/>
    </xf>
    <xf numFmtId="0" fontId="31" fillId="0" borderId="0" xfId="13" applyAlignment="1" applyProtection="1">
      <alignment vertical="center"/>
    </xf>
    <xf numFmtId="16" fontId="69" fillId="0" borderId="16" xfId="0" applyNumberFormat="1" applyFont="1" applyBorder="1" applyAlignment="1">
      <alignment horizontal="center" vertical="center"/>
    </xf>
    <xf numFmtId="1" fontId="257" fillId="0" borderId="12" xfId="0" applyNumberFormat="1" applyFont="1" applyBorder="1" applyAlignment="1" applyProtection="1">
      <alignment horizontal="center" vertical="center"/>
      <protection locked="0"/>
    </xf>
    <xf numFmtId="16" fontId="257" fillId="0" borderId="12" xfId="0" applyNumberFormat="1" applyFont="1" applyBorder="1" applyAlignment="1" applyProtection="1">
      <alignment horizontal="center" vertical="center"/>
      <protection locked="0"/>
    </xf>
    <xf numFmtId="16" fontId="38" fillId="2" borderId="12" xfId="0" applyNumberFormat="1" applyFont="1" applyFill="1" applyBorder="1" applyAlignment="1" applyProtection="1">
      <alignment horizontal="center" vertical="center"/>
      <protection locked="0"/>
    </xf>
    <xf numFmtId="16" fontId="38" fillId="0" borderId="1" xfId="0" applyNumberFormat="1" applyFont="1" applyBorder="1" applyAlignment="1" applyProtection="1">
      <alignment horizontal="center" vertical="center"/>
      <protection locked="0"/>
    </xf>
    <xf numFmtId="16" fontId="182" fillId="0" borderId="0" xfId="0" applyNumberFormat="1" applyFont="1" applyAlignment="1" applyProtection="1">
      <alignment horizontal="center" vertical="top"/>
      <protection locked="0"/>
    </xf>
    <xf numFmtId="16" fontId="224" fillId="0" borderId="0" xfId="0" applyNumberFormat="1" applyFont="1" applyAlignment="1">
      <alignment horizontal="center"/>
    </xf>
    <xf numFmtId="0" fontId="67" fillId="0" borderId="1" xfId="0" applyFont="1" applyBorder="1" applyAlignment="1">
      <alignment horizontal="center" vertical="center" wrapText="1"/>
    </xf>
    <xf numFmtId="0" fontId="87" fillId="0" borderId="76" xfId="0" applyFont="1" applyBorder="1" applyAlignment="1">
      <alignment vertical="center"/>
    </xf>
    <xf numFmtId="16" fontId="87" fillId="0" borderId="7" xfId="0" applyNumberFormat="1" applyFont="1" applyBorder="1" applyAlignment="1">
      <alignment horizontal="center" vertical="center"/>
    </xf>
    <xf numFmtId="0" fontId="103" fillId="0" borderId="7" xfId="0" applyFont="1" applyBorder="1" applyAlignment="1">
      <alignment vertical="center" wrapText="1"/>
    </xf>
    <xf numFmtId="0" fontId="103" fillId="0" borderId="7" xfId="0" applyFont="1" applyBorder="1" applyAlignment="1">
      <alignment horizontal="center" vertical="center" wrapText="1"/>
    </xf>
    <xf numFmtId="16" fontId="103" fillId="0" borderId="7" xfId="0" applyNumberFormat="1" applyFont="1" applyBorder="1" applyAlignment="1">
      <alignment horizontal="center" vertical="center"/>
    </xf>
    <xf numFmtId="16" fontId="87" fillId="0" borderId="77" xfId="0" applyNumberFormat="1" applyFont="1" applyBorder="1" applyAlignment="1">
      <alignment horizontal="center" vertical="center"/>
    </xf>
    <xf numFmtId="16" fontId="87" fillId="0" borderId="12" xfId="0" applyNumberFormat="1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 wrapText="1"/>
    </xf>
    <xf numFmtId="16" fontId="103" fillId="0" borderId="12" xfId="0" applyNumberFormat="1" applyFont="1" applyBorder="1" applyAlignment="1">
      <alignment horizontal="center" vertical="center"/>
    </xf>
    <xf numFmtId="16" fontId="87" fillId="0" borderId="79" xfId="0" applyNumberFormat="1" applyFont="1" applyBorder="1" applyAlignment="1">
      <alignment horizontal="center" vertical="center"/>
    </xf>
    <xf numFmtId="0" fontId="67" fillId="8" borderId="10" xfId="0" applyFont="1" applyFill="1" applyBorder="1" applyAlignment="1">
      <alignment horizontal="center" vertical="center" wrapText="1"/>
    </xf>
    <xf numFmtId="16" fontId="38" fillId="0" borderId="2" xfId="0" applyNumberFormat="1" applyFont="1" applyBorder="1" applyAlignment="1" applyProtection="1">
      <alignment horizontal="left" vertical="center"/>
      <protection locked="0"/>
    </xf>
    <xf numFmtId="0" fontId="134" fillId="0" borderId="0" xfId="0" applyFont="1" applyAlignment="1">
      <alignment horizontal="center" vertical="top"/>
    </xf>
    <xf numFmtId="16" fontId="247" fillId="4" borderId="10" xfId="0" applyNumberFormat="1" applyFont="1" applyFill="1" applyBorder="1" applyAlignment="1" applyProtection="1">
      <alignment horizontal="center" vertical="center"/>
      <protection locked="0"/>
    </xf>
    <xf numFmtId="16" fontId="266" fillId="0" borderId="0" xfId="0" applyNumberFormat="1" applyFont="1"/>
    <xf numFmtId="0" fontId="32" fillId="0" borderId="0" xfId="13" applyFont="1" applyAlignment="1" applyProtection="1">
      <alignment vertical="center"/>
    </xf>
    <xf numFmtId="16" fontId="248" fillId="4" borderId="10" xfId="0" applyNumberFormat="1" applyFont="1" applyFill="1" applyBorder="1" applyAlignment="1" applyProtection="1">
      <alignment horizontal="center" vertical="center"/>
      <protection locked="0"/>
    </xf>
    <xf numFmtId="16" fontId="38" fillId="0" borderId="10" xfId="0" applyNumberFormat="1" applyFont="1" applyBorder="1" applyAlignment="1" applyProtection="1">
      <alignment horizontal="left" vertical="center"/>
      <protection locked="0"/>
    </xf>
    <xf numFmtId="16" fontId="38" fillId="0" borderId="10" xfId="0" applyNumberFormat="1" applyFont="1" applyBorder="1" applyAlignment="1" applyProtection="1">
      <alignment horizontal="center" vertical="center"/>
      <protection locked="0"/>
    </xf>
    <xf numFmtId="0" fontId="267" fillId="0" borderId="0" xfId="0" applyFont="1" applyAlignment="1">
      <alignment horizontal="right"/>
    </xf>
    <xf numFmtId="0" fontId="268" fillId="0" borderId="0" xfId="0" applyFont="1" applyAlignment="1">
      <alignment horizontal="right"/>
    </xf>
    <xf numFmtId="0" fontId="267" fillId="0" borderId="0" xfId="2" applyFont="1" applyAlignment="1">
      <alignment horizontal="right" vertical="center"/>
    </xf>
    <xf numFmtId="0" fontId="269" fillId="0" borderId="0" xfId="0" applyFont="1" applyAlignment="1">
      <alignment horizontal="right"/>
    </xf>
    <xf numFmtId="16" fontId="87" fillId="0" borderId="10" xfId="0" applyNumberFormat="1" applyFont="1" applyBorder="1" applyAlignment="1">
      <alignment horizontal="center" vertical="center"/>
    </xf>
    <xf numFmtId="0" fontId="103" fillId="0" borderId="10" xfId="0" applyFont="1" applyBorder="1" applyAlignment="1">
      <alignment horizontal="center" vertical="center" wrapText="1"/>
    </xf>
    <xf numFmtId="16" fontId="103" fillId="0" borderId="10" xfId="0" applyNumberFormat="1" applyFont="1" applyBorder="1" applyAlignment="1">
      <alignment horizontal="center" vertical="center"/>
    </xf>
    <xf numFmtId="16" fontId="87" fillId="0" borderId="81" xfId="0" applyNumberFormat="1" applyFont="1" applyBorder="1" applyAlignment="1">
      <alignment horizontal="center" vertical="center"/>
    </xf>
    <xf numFmtId="16" fontId="30" fillId="0" borderId="5" xfId="0" applyNumberFormat="1" applyFont="1" applyBorder="1" applyAlignment="1" applyProtection="1">
      <alignment horizontal="left" vertical="center"/>
      <protection locked="0"/>
    </xf>
    <xf numFmtId="16" fontId="30" fillId="0" borderId="5" xfId="0" applyNumberFormat="1" applyFont="1" applyBorder="1" applyAlignment="1" applyProtection="1">
      <alignment horizontal="center" vertical="center"/>
      <protection locked="0"/>
    </xf>
    <xf numFmtId="16" fontId="48" fillId="2" borderId="12" xfId="0" applyNumberFormat="1" applyFont="1" applyFill="1" applyBorder="1" applyAlignment="1">
      <alignment horizontal="center" vertical="center"/>
    </xf>
    <xf numFmtId="16" fontId="41" fillId="2" borderId="12" xfId="0" applyNumberFormat="1" applyFont="1" applyFill="1" applyBorder="1" applyAlignment="1">
      <alignment horizontal="center" vertical="center"/>
    </xf>
    <xf numFmtId="16" fontId="48" fillId="2" borderId="3" xfId="0" applyNumberFormat="1" applyFont="1" applyFill="1" applyBorder="1" applyAlignment="1" applyProtection="1">
      <alignment horizontal="left" vertical="center"/>
      <protection locked="0"/>
    </xf>
    <xf numFmtId="16" fontId="87" fillId="0" borderId="6" xfId="0" applyNumberFormat="1" applyFont="1" applyBorder="1" applyAlignment="1">
      <alignment horizontal="center" vertical="center"/>
    </xf>
    <xf numFmtId="16" fontId="22" fillId="0" borderId="0" xfId="2" applyNumberFormat="1" applyFont="1" applyAlignment="1">
      <alignment vertical="center" wrapText="1"/>
    </xf>
    <xf numFmtId="0" fontId="227" fillId="0" borderId="0" xfId="0" applyFont="1"/>
    <xf numFmtId="16" fontId="270" fillId="2" borderId="5" xfId="0" applyNumberFormat="1" applyFont="1" applyFill="1" applyBorder="1" applyAlignment="1" applyProtection="1">
      <alignment horizontal="left" vertical="center"/>
      <protection locked="0"/>
    </xf>
    <xf numFmtId="16" fontId="270" fillId="2" borderId="5" xfId="0" applyNumberFormat="1" applyFont="1" applyFill="1" applyBorder="1" applyAlignment="1" applyProtection="1">
      <alignment horizontal="center" vertical="center"/>
      <protection locked="0"/>
    </xf>
    <xf numFmtId="16" fontId="270" fillId="0" borderId="5" xfId="0" applyNumberFormat="1" applyFont="1" applyBorder="1" applyAlignment="1" applyProtection="1">
      <alignment horizontal="center" vertical="center"/>
      <protection locked="0"/>
    </xf>
    <xf numFmtId="0" fontId="31" fillId="0" borderId="0" xfId="13" applyFill="1" applyAlignment="1" applyProtection="1">
      <alignment vertical="center"/>
    </xf>
    <xf numFmtId="16" fontId="271" fillId="0" borderId="0" xfId="0" applyNumberFormat="1" applyFont="1" applyAlignment="1">
      <alignment horizontal="left" vertical="center"/>
    </xf>
    <xf numFmtId="16" fontId="272" fillId="0" borderId="0" xfId="0" applyNumberFormat="1" applyFont="1" applyAlignment="1">
      <alignment horizontal="left" vertical="center"/>
    </xf>
    <xf numFmtId="16" fontId="270" fillId="0" borderId="15" xfId="0" applyNumberFormat="1" applyFont="1" applyBorder="1" applyAlignment="1" applyProtection="1">
      <alignment horizontal="left" vertical="center"/>
      <protection locked="0"/>
    </xf>
    <xf numFmtId="16" fontId="270" fillId="0" borderId="15" xfId="0" applyNumberFormat="1" applyFont="1" applyBorder="1" applyAlignment="1" applyProtection="1">
      <alignment horizontal="center" vertical="center"/>
      <protection locked="0"/>
    </xf>
    <xf numFmtId="16" fontId="142" fillId="2" borderId="3" xfId="0" applyNumberFormat="1" applyFont="1" applyFill="1" applyBorder="1" applyAlignment="1" applyProtection="1">
      <alignment horizontal="left" vertical="center"/>
      <protection locked="0"/>
    </xf>
    <xf numFmtId="0" fontId="93" fillId="3" borderId="1" xfId="0" applyFont="1" applyFill="1" applyBorder="1" applyAlignment="1">
      <alignment horizontal="center" vertical="center" wrapText="1"/>
    </xf>
    <xf numFmtId="16" fontId="87" fillId="0" borderId="15" xfId="0" applyNumberFormat="1" applyFont="1" applyBorder="1" applyAlignment="1">
      <alignment horizontal="center" vertical="center"/>
    </xf>
    <xf numFmtId="16" fontId="104" fillId="0" borderId="1" xfId="0" applyNumberFormat="1" applyFont="1" applyBorder="1" applyAlignment="1">
      <alignment horizontal="left" vertical="center"/>
    </xf>
    <xf numFmtId="16" fontId="87" fillId="0" borderId="2" xfId="0" applyNumberFormat="1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39" fillId="0" borderId="14" xfId="0" applyFont="1" applyBorder="1" applyAlignment="1">
      <alignment horizontal="center" vertical="center" wrapText="1"/>
    </xf>
    <xf numFmtId="0" fontId="93" fillId="0" borderId="14" xfId="0" applyFont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" fontId="274" fillId="0" borderId="0" xfId="0" applyNumberFormat="1" applyFont="1" applyAlignment="1">
      <alignment horizontal="left" vertical="center"/>
    </xf>
    <xf numFmtId="0" fontId="89" fillId="0" borderId="0" xfId="0" applyFont="1" applyAlignment="1">
      <alignment horizontal="left"/>
    </xf>
    <xf numFmtId="16" fontId="87" fillId="0" borderId="34" xfId="0" applyNumberFormat="1" applyFont="1" applyBorder="1" applyAlignment="1">
      <alignment horizontal="center" vertical="center"/>
    </xf>
    <xf numFmtId="0" fontId="84" fillId="0" borderId="0" xfId="0" applyFont="1" applyAlignment="1">
      <alignment horizontal="right"/>
    </xf>
    <xf numFmtId="0" fontId="82" fillId="0" borderId="0" xfId="0" applyFont="1" applyAlignment="1">
      <alignment horizontal="right"/>
    </xf>
    <xf numFmtId="0" fontId="90" fillId="0" borderId="0" xfId="0" applyFont="1" applyAlignment="1">
      <alignment horizontal="right" vertical="center"/>
    </xf>
    <xf numFmtId="16" fontId="275" fillId="2" borderId="5" xfId="0" applyNumberFormat="1" applyFont="1" applyFill="1" applyBorder="1" applyAlignment="1" applyProtection="1">
      <alignment horizontal="center" vertical="center"/>
      <protection locked="0"/>
    </xf>
    <xf numFmtId="16" fontId="38" fillId="0" borderId="13" xfId="0" applyNumberFormat="1" applyFont="1" applyBorder="1" applyAlignment="1">
      <alignment horizontal="center" vertical="center"/>
    </xf>
    <xf numFmtId="16" fontId="38" fillId="0" borderId="34" xfId="0" applyNumberFormat="1" applyFont="1" applyBorder="1" applyAlignment="1">
      <alignment horizontal="left" vertical="center"/>
    </xf>
    <xf numFmtId="16" fontId="38" fillId="0" borderId="75" xfId="0" applyNumberFormat="1" applyFont="1" applyBorder="1" applyAlignment="1">
      <alignment horizontal="left" vertical="center"/>
    </xf>
    <xf numFmtId="16" fontId="112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39" fillId="4" borderId="1" xfId="0" applyNumberFormat="1" applyFont="1" applyFill="1" applyBorder="1" applyAlignment="1" applyProtection="1">
      <alignment horizontal="center" vertical="center"/>
      <protection locked="0"/>
    </xf>
    <xf numFmtId="16" fontId="89" fillId="0" borderId="12" xfId="0" applyNumberFormat="1" applyFont="1" applyBorder="1" applyAlignment="1">
      <alignment horizontal="center" vertical="center"/>
    </xf>
    <xf numFmtId="16" fontId="113" fillId="4" borderId="7" xfId="0" applyNumberFormat="1" applyFont="1" applyFill="1" applyBorder="1" applyAlignment="1" applyProtection="1">
      <alignment horizontal="center" vertical="center"/>
      <protection locked="0"/>
    </xf>
    <xf numFmtId="16" fontId="76" fillId="4" borderId="14" xfId="0" applyNumberFormat="1" applyFont="1" applyFill="1" applyBorder="1" applyAlignment="1" applyProtection="1">
      <alignment horizontal="center" vertical="center"/>
      <protection locked="0"/>
    </xf>
    <xf numFmtId="16" fontId="278" fillId="0" borderId="15" xfId="0" applyNumberFormat="1" applyFont="1" applyBorder="1" applyAlignment="1" applyProtection="1">
      <alignment horizontal="left" vertical="center"/>
      <protection locked="0"/>
    </xf>
    <xf numFmtId="16" fontId="278" fillId="0" borderId="15" xfId="0" applyNumberFormat="1" applyFont="1" applyBorder="1" applyAlignment="1" applyProtection="1">
      <alignment horizontal="center" vertical="center"/>
      <protection locked="0"/>
    </xf>
    <xf numFmtId="16" fontId="279" fillId="0" borderId="15" xfId="0" applyNumberFormat="1" applyFont="1" applyBorder="1" applyAlignment="1" applyProtection="1">
      <alignment horizontal="center" vertical="center"/>
      <protection locked="0"/>
    </xf>
    <xf numFmtId="0" fontId="53" fillId="0" borderId="0" xfId="13" applyFont="1" applyAlignment="1" applyProtection="1">
      <alignment vertical="center"/>
    </xf>
    <xf numFmtId="0" fontId="134" fillId="15" borderId="1" xfId="0" applyFont="1" applyFill="1" applyBorder="1" applyAlignment="1">
      <alignment horizontal="center" vertical="center" wrapText="1"/>
    </xf>
    <xf numFmtId="16" fontId="113" fillId="2" borderId="0" xfId="0" applyNumberFormat="1" applyFont="1" applyFill="1" applyAlignment="1" applyProtection="1">
      <alignment horizontal="center" vertical="center"/>
      <protection locked="0"/>
    </xf>
    <xf numFmtId="0" fontId="255" fillId="0" borderId="0" xfId="0" applyFont="1"/>
    <xf numFmtId="16" fontId="227" fillId="0" borderId="19" xfId="0" applyNumberFormat="1" applyFont="1" applyBorder="1" applyAlignment="1">
      <alignment horizontal="center"/>
    </xf>
    <xf numFmtId="0" fontId="225" fillId="0" borderId="0" xfId="0" applyFont="1"/>
    <xf numFmtId="16" fontId="225" fillId="0" borderId="0" xfId="0" applyNumberFormat="1" applyFont="1" applyAlignment="1">
      <alignment horizontal="center"/>
    </xf>
    <xf numFmtId="0" fontId="265" fillId="0" borderId="0" xfId="0" applyFont="1"/>
    <xf numFmtId="16" fontId="152" fillId="4" borderId="7" xfId="0" applyNumberFormat="1" applyFont="1" applyFill="1" applyBorder="1" applyAlignment="1" applyProtection="1">
      <alignment horizontal="center" vertical="center"/>
      <protection locked="0"/>
    </xf>
    <xf numFmtId="16" fontId="227" fillId="0" borderId="21" xfId="0" applyNumberFormat="1" applyFont="1" applyBorder="1" applyAlignment="1">
      <alignment horizontal="center"/>
    </xf>
    <xf numFmtId="16" fontId="152" fillId="2" borderId="7" xfId="0" applyNumberFormat="1" applyFont="1" applyFill="1" applyBorder="1" applyAlignment="1" applyProtection="1">
      <alignment horizontal="center" vertical="center"/>
      <protection locked="0"/>
    </xf>
    <xf numFmtId="0" fontId="32" fillId="0" borderId="0" xfId="13" applyFont="1" applyAlignment="1" applyProtection="1"/>
    <xf numFmtId="16" fontId="41" fillId="0" borderId="9" xfId="0" applyNumberFormat="1" applyFont="1" applyBorder="1" applyAlignment="1" applyProtection="1">
      <alignment horizontal="left" vertical="center"/>
      <protection locked="0"/>
    </xf>
    <xf numFmtId="16" fontId="113" fillId="4" borderId="12" xfId="0" applyNumberFormat="1" applyFont="1" applyFill="1" applyBorder="1" applyAlignment="1" applyProtection="1">
      <alignment horizontal="center" vertical="center"/>
      <protection locked="0"/>
    </xf>
    <xf numFmtId="16" fontId="113" fillId="2" borderId="8" xfId="0" applyNumberFormat="1" applyFont="1" applyFill="1" applyBorder="1" applyAlignment="1" applyProtection="1">
      <alignment horizontal="center" vertical="center"/>
      <protection locked="0"/>
    </xf>
    <xf numFmtId="0" fontId="134" fillId="0" borderId="7" xfId="0" applyFont="1" applyBorder="1" applyAlignment="1">
      <alignment horizontal="center" vertical="center" wrapText="1"/>
    </xf>
    <xf numFmtId="0" fontId="82" fillId="0" borderId="0" xfId="0" applyFont="1" applyAlignment="1">
      <alignment horizontal="right" vertical="center"/>
    </xf>
    <xf numFmtId="0" fontId="256" fillId="0" borderId="0" xfId="0" applyFont="1" applyAlignment="1">
      <alignment horizontal="right" vertical="center"/>
    </xf>
    <xf numFmtId="16" fontId="134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51" fillId="4" borderId="1" xfId="0" applyNumberFormat="1" applyFont="1" applyFill="1" applyBorder="1" applyAlignment="1">
      <alignment horizontal="center" vertical="center"/>
    </xf>
    <xf numFmtId="16" fontId="134" fillId="0" borderId="9" xfId="0" applyNumberFormat="1" applyFont="1" applyBorder="1" applyAlignment="1" applyProtection="1">
      <alignment horizontal="left" vertical="center"/>
      <protection locked="0"/>
    </xf>
    <xf numFmtId="16" fontId="30" fillId="0" borderId="0" xfId="0" applyNumberFormat="1" applyFont="1" applyAlignment="1" applyProtection="1">
      <alignment horizontal="left" vertical="center"/>
      <protection locked="0"/>
    </xf>
    <xf numFmtId="16" fontId="30" fillId="0" borderId="0" xfId="0" applyNumberFormat="1" applyFont="1" applyAlignment="1" applyProtection="1">
      <alignment horizontal="center" vertical="center"/>
      <protection locked="0"/>
    </xf>
    <xf numFmtId="16" fontId="70" fillId="0" borderId="0" xfId="0" applyNumberFormat="1" applyFont="1" applyAlignment="1" applyProtection="1">
      <alignment horizontal="left" vertical="center"/>
      <protection locked="0"/>
    </xf>
    <xf numFmtId="1" fontId="30" fillId="0" borderId="0" xfId="0" applyNumberFormat="1" applyFont="1" applyAlignment="1" applyProtection="1">
      <alignment horizontal="center" vertical="center"/>
      <protection locked="0"/>
    </xf>
    <xf numFmtId="16" fontId="87" fillId="0" borderId="7" xfId="0" applyNumberFormat="1" applyFont="1" applyBorder="1" applyAlignment="1" applyProtection="1">
      <alignment horizontal="center" vertical="center"/>
      <protection locked="0"/>
    </xf>
    <xf numFmtId="16" fontId="87" fillId="0" borderId="12" xfId="0" applyNumberFormat="1" applyFont="1" applyBorder="1" applyAlignment="1" applyProtection="1">
      <alignment horizontal="center" vertical="center"/>
      <protection locked="0"/>
    </xf>
    <xf numFmtId="16" fontId="214" fillId="0" borderId="12" xfId="0" applyNumberFormat="1" applyFont="1" applyBorder="1" applyAlignment="1" applyProtection="1">
      <alignment horizontal="left" vertical="center"/>
      <protection locked="0"/>
    </xf>
    <xf numFmtId="16" fontId="214" fillId="0" borderId="10" xfId="0" applyNumberFormat="1" applyFont="1" applyBorder="1" applyAlignment="1" applyProtection="1">
      <alignment horizontal="left" vertical="center"/>
      <protection locked="0"/>
    </xf>
    <xf numFmtId="16" fontId="199" fillId="2" borderId="5" xfId="0" applyNumberFormat="1" applyFont="1" applyFill="1" applyBorder="1" applyAlignment="1" applyProtection="1">
      <alignment horizontal="left" vertical="center"/>
      <protection locked="0"/>
    </xf>
    <xf numFmtId="16" fontId="199" fillId="2" borderId="5" xfId="0" applyNumberFormat="1" applyFont="1" applyFill="1" applyBorder="1" applyAlignment="1" applyProtection="1">
      <alignment horizontal="center" vertical="center"/>
      <protection locked="0"/>
    </xf>
    <xf numFmtId="16" fontId="87" fillId="0" borderId="11" xfId="0" applyNumberFormat="1" applyFont="1" applyBorder="1" applyAlignment="1">
      <alignment horizontal="center" vertical="center"/>
    </xf>
    <xf numFmtId="16" fontId="198" fillId="0" borderId="3" xfId="0" applyNumberFormat="1" applyFont="1" applyBorder="1" applyAlignment="1" applyProtection="1">
      <alignment horizontal="left" vertical="center"/>
      <protection locked="0"/>
    </xf>
    <xf numFmtId="16" fontId="214" fillId="0" borderId="13" xfId="0" applyNumberFormat="1" applyFont="1" applyBorder="1" applyAlignment="1" applyProtection="1">
      <alignment horizontal="left" vertical="center"/>
      <protection locked="0"/>
    </xf>
    <xf numFmtId="16" fontId="45" fillId="0" borderId="66" xfId="0" applyNumberFormat="1" applyFont="1" applyBorder="1" applyAlignment="1">
      <alignment horizontal="left" vertical="center"/>
    </xf>
    <xf numFmtId="16" fontId="41" fillId="4" borderId="7" xfId="0" applyNumberFormat="1" applyFont="1" applyFill="1" applyBorder="1" applyAlignment="1" applyProtection="1">
      <alignment horizontal="center" vertical="center"/>
      <protection locked="0"/>
    </xf>
    <xf numFmtId="1" fontId="215" fillId="2" borderId="12" xfId="0" applyNumberFormat="1" applyFont="1" applyFill="1" applyBorder="1" applyAlignment="1" applyProtection="1">
      <alignment horizontal="left" vertical="center"/>
      <protection locked="0"/>
    </xf>
    <xf numFmtId="16" fontId="134" fillId="2" borderId="12" xfId="0" applyNumberFormat="1" applyFont="1" applyFill="1" applyBorder="1" applyAlignment="1" applyProtection="1">
      <alignment horizontal="center" vertical="center"/>
      <protection locked="0"/>
    </xf>
    <xf numFmtId="169" fontId="152" fillId="4" borderId="7" xfId="0" applyNumberFormat="1" applyFont="1" applyFill="1" applyBorder="1" applyAlignment="1" applyProtection="1">
      <alignment horizontal="center" vertical="center"/>
      <protection locked="0"/>
    </xf>
    <xf numFmtId="169" fontId="113" fillId="2" borderId="12" xfId="0" applyNumberFormat="1" applyFont="1" applyFill="1" applyBorder="1" applyAlignment="1" applyProtection="1">
      <alignment horizontal="center" vertical="center"/>
      <protection locked="0"/>
    </xf>
    <xf numFmtId="169" fontId="113" fillId="2" borderId="7" xfId="0" applyNumberFormat="1" applyFont="1" applyFill="1" applyBorder="1" applyAlignment="1" applyProtection="1">
      <alignment horizontal="center" vertical="center"/>
      <protection locked="0"/>
    </xf>
    <xf numFmtId="169" fontId="113" fillId="0" borderId="12" xfId="0" applyNumberFormat="1" applyFont="1" applyBorder="1" applyAlignment="1" applyProtection="1">
      <alignment horizontal="center" vertical="center"/>
      <protection locked="0"/>
    </xf>
    <xf numFmtId="169" fontId="134" fillId="2" borderId="12" xfId="0" applyNumberFormat="1" applyFont="1" applyFill="1" applyBorder="1" applyAlignment="1" applyProtection="1">
      <alignment horizontal="center" vertical="center"/>
      <protection locked="0"/>
    </xf>
    <xf numFmtId="169" fontId="275" fillId="0" borderId="15" xfId="0" applyNumberFormat="1" applyFont="1" applyBorder="1" applyAlignment="1" applyProtection="1">
      <alignment horizontal="center" vertical="center"/>
      <protection locked="0"/>
    </xf>
    <xf numFmtId="169" fontId="270" fillId="0" borderId="15" xfId="0" applyNumberFormat="1" applyFont="1" applyBorder="1" applyAlignment="1" applyProtection="1">
      <alignment horizontal="center" vertical="center"/>
      <protection locked="0"/>
    </xf>
    <xf numFmtId="169" fontId="275" fillId="2" borderId="5" xfId="0" applyNumberFormat="1" applyFont="1" applyFill="1" applyBorder="1" applyAlignment="1" applyProtection="1">
      <alignment horizontal="center" vertical="center"/>
      <protection locked="0"/>
    </xf>
    <xf numFmtId="169" fontId="270" fillId="0" borderId="5" xfId="0" applyNumberFormat="1" applyFont="1" applyBorder="1" applyAlignment="1" applyProtection="1">
      <alignment horizontal="center" vertical="center"/>
      <protection locked="0"/>
    </xf>
    <xf numFmtId="169" fontId="41" fillId="0" borderId="15" xfId="0" applyNumberFormat="1" applyFont="1" applyBorder="1" applyAlignment="1" applyProtection="1">
      <alignment horizontal="center" vertical="center"/>
      <protection locked="0"/>
    </xf>
    <xf numFmtId="169" fontId="270" fillId="2" borderId="5" xfId="0" applyNumberFormat="1" applyFont="1" applyFill="1" applyBorder="1" applyAlignment="1" applyProtection="1">
      <alignment horizontal="center" vertical="center"/>
      <protection locked="0"/>
    </xf>
    <xf numFmtId="169" fontId="48" fillId="4" borderId="15" xfId="0" applyNumberFormat="1" applyFont="1" applyFill="1" applyBorder="1" applyAlignment="1" applyProtection="1">
      <alignment horizontal="center" vertical="center"/>
      <protection locked="0"/>
    </xf>
    <xf numFmtId="169" fontId="199" fillId="2" borderId="5" xfId="0" applyNumberFormat="1" applyFont="1" applyFill="1" applyBorder="1" applyAlignment="1" applyProtection="1">
      <alignment horizontal="center" vertical="center"/>
      <protection locked="0"/>
    </xf>
    <xf numFmtId="169" fontId="199" fillId="0" borderId="5" xfId="0" applyNumberFormat="1" applyFont="1" applyBorder="1" applyAlignment="1" applyProtection="1">
      <alignment horizontal="center" vertical="center"/>
      <protection locked="0"/>
    </xf>
    <xf numFmtId="0" fontId="283" fillId="0" borderId="0" xfId="0" applyFont="1" applyAlignment="1">
      <alignment horizontal="right"/>
    </xf>
    <xf numFmtId="169" fontId="113" fillId="4" borderId="7" xfId="0" applyNumberFormat="1" applyFont="1" applyFill="1" applyBorder="1" applyAlignment="1" applyProtection="1">
      <alignment horizontal="center" vertical="center"/>
      <protection locked="0"/>
    </xf>
    <xf numFmtId="16" fontId="30" fillId="2" borderId="15" xfId="0" applyNumberFormat="1" applyFont="1" applyFill="1" applyBorder="1" applyAlignment="1">
      <alignment horizontal="center" vertical="center"/>
    </xf>
    <xf numFmtId="16" fontId="30" fillId="0" borderId="5" xfId="0" applyNumberFormat="1" applyFont="1" applyBorder="1" applyAlignment="1">
      <alignment horizontal="left" vertical="center"/>
    </xf>
    <xf numFmtId="16" fontId="30" fillId="2" borderId="12" xfId="0" applyNumberFormat="1" applyFont="1" applyFill="1" applyBorder="1" applyAlignment="1">
      <alignment horizontal="center" vertical="center"/>
    </xf>
    <xf numFmtId="0" fontId="67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7" fillId="8" borderId="17" xfId="0" applyFont="1" applyFill="1" applyBorder="1" applyAlignment="1">
      <alignment horizontal="center" vertical="center" wrapText="1"/>
    </xf>
    <xf numFmtId="0" fontId="184" fillId="0" borderId="0" xfId="0" applyFont="1" applyAlignment="1">
      <alignment horizontal="left"/>
    </xf>
    <xf numFmtId="16" fontId="76" fillId="0" borderId="2" xfId="0" applyNumberFormat="1" applyFont="1" applyBorder="1" applyAlignment="1" applyProtection="1">
      <alignment horizontal="left" vertical="center"/>
      <protection locked="0"/>
    </xf>
    <xf numFmtId="16" fontId="76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41" fillId="0" borderId="0" xfId="0" applyFont="1" applyAlignment="1">
      <alignment horizontal="center"/>
    </xf>
    <xf numFmtId="16" fontId="113" fillId="15" borderId="7" xfId="0" applyNumberFormat="1" applyFont="1" applyFill="1" applyBorder="1" applyAlignment="1" applyProtection="1">
      <alignment horizontal="center" vertical="center"/>
      <protection locked="0"/>
    </xf>
    <xf numFmtId="16" fontId="113" fillId="15" borderId="12" xfId="0" applyNumberFormat="1" applyFont="1" applyFill="1" applyBorder="1" applyAlignment="1" applyProtection="1">
      <alignment horizontal="center" vertical="center"/>
      <protection locked="0"/>
    </xf>
    <xf numFmtId="16" fontId="284" fillId="0" borderId="3" xfId="0" applyNumberFormat="1" applyFont="1" applyBorder="1" applyAlignment="1">
      <alignment horizontal="left" vertical="center"/>
    </xf>
    <xf numFmtId="0" fontId="29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8" fillId="0" borderId="0" xfId="0" applyNumberFormat="1" applyFont="1" applyAlignment="1">
      <alignment horizontal="right" vertical="center"/>
    </xf>
    <xf numFmtId="16" fontId="78" fillId="0" borderId="0" xfId="0" applyNumberFormat="1" applyFont="1" applyAlignment="1">
      <alignment horizontal="center" vertical="center"/>
    </xf>
    <xf numFmtId="16" fontId="203" fillId="0" borderId="12" xfId="0" applyNumberFormat="1" applyFont="1" applyBorder="1" applyAlignment="1">
      <alignment horizontal="center" vertical="center"/>
    </xf>
    <xf numFmtId="169" fontId="152" fillId="2" borderId="12" xfId="0" applyNumberFormat="1" applyFont="1" applyFill="1" applyBorder="1" applyAlignment="1" applyProtection="1">
      <alignment horizontal="center" vertical="center"/>
      <protection locked="0"/>
    </xf>
    <xf numFmtId="16" fontId="152" fillId="2" borderId="12" xfId="0" applyNumberFormat="1" applyFont="1" applyFill="1" applyBorder="1" applyAlignment="1" applyProtection="1">
      <alignment horizontal="center" vertical="center"/>
      <protection locked="0"/>
    </xf>
    <xf numFmtId="169" fontId="152" fillId="2" borderId="7" xfId="0" applyNumberFormat="1" applyFont="1" applyFill="1" applyBorder="1" applyAlignment="1" applyProtection="1">
      <alignment horizontal="center" vertical="center"/>
      <protection locked="0"/>
    </xf>
    <xf numFmtId="16" fontId="87" fillId="0" borderId="10" xfId="0" applyNumberFormat="1" applyFont="1" applyBorder="1" applyAlignment="1" applyProtection="1">
      <alignment horizontal="center" vertical="center"/>
      <protection locked="0"/>
    </xf>
    <xf numFmtId="16" fontId="286" fillId="4" borderId="7" xfId="0" applyNumberFormat="1" applyFont="1" applyFill="1" applyBorder="1" applyAlignment="1" applyProtection="1">
      <alignment horizontal="center" vertical="center"/>
      <protection locked="0"/>
    </xf>
    <xf numFmtId="16" fontId="51" fillId="0" borderId="3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6" fontId="131" fillId="15" borderId="2" xfId="0" applyNumberFormat="1" applyFont="1" applyFill="1" applyBorder="1" applyAlignment="1">
      <alignment horizontal="left" vertical="center"/>
    </xf>
    <xf numFmtId="16" fontId="131" fillId="15" borderId="2" xfId="0" applyNumberFormat="1" applyFont="1" applyFill="1" applyBorder="1" applyAlignment="1">
      <alignment horizontal="center" vertical="center"/>
    </xf>
    <xf numFmtId="16" fontId="131" fillId="15" borderId="15" xfId="0" applyNumberFormat="1" applyFont="1" applyFill="1" applyBorder="1" applyAlignment="1">
      <alignment horizontal="center" vertical="center"/>
    </xf>
    <xf numFmtId="16" fontId="201" fillId="15" borderId="9" xfId="0" applyNumberFormat="1" applyFont="1" applyFill="1" applyBorder="1" applyAlignment="1" applyProtection="1">
      <alignment horizontal="left" vertical="center"/>
      <protection locked="0"/>
    </xf>
    <xf numFmtId="16" fontId="152" fillId="15" borderId="7" xfId="0" applyNumberFormat="1" applyFont="1" applyFill="1" applyBorder="1" applyAlignment="1" applyProtection="1">
      <alignment horizontal="center" vertical="center"/>
      <protection locked="0"/>
    </xf>
    <xf numFmtId="16" fontId="131" fillId="15" borderId="5" xfId="0" applyNumberFormat="1" applyFont="1" applyFill="1" applyBorder="1" applyAlignment="1">
      <alignment horizontal="left" vertical="center"/>
    </xf>
    <xf numFmtId="16" fontId="131" fillId="15" borderId="5" xfId="0" applyNumberFormat="1" applyFont="1" applyFill="1" applyBorder="1" applyAlignment="1">
      <alignment horizontal="center" vertical="center"/>
    </xf>
    <xf numFmtId="16" fontId="131" fillId="15" borderId="12" xfId="0" applyNumberFormat="1" applyFont="1" applyFill="1" applyBorder="1" applyAlignment="1">
      <alignment horizontal="center" vertical="center"/>
    </xf>
    <xf numFmtId="16" fontId="285" fillId="15" borderId="3" xfId="0" applyNumberFormat="1" applyFont="1" applyFill="1" applyBorder="1" applyAlignment="1" applyProtection="1">
      <alignment horizontal="left" vertical="center"/>
      <protection locked="0"/>
    </xf>
    <xf numFmtId="1" fontId="152" fillId="15" borderId="12" xfId="0" applyNumberFormat="1" applyFont="1" applyFill="1" applyBorder="1" applyAlignment="1" applyProtection="1">
      <alignment horizontal="center" vertical="center"/>
      <protection locked="0"/>
    </xf>
    <xf numFmtId="16" fontId="198" fillId="15" borderId="9" xfId="0" applyNumberFormat="1" applyFont="1" applyFill="1" applyBorder="1" applyAlignment="1" applyProtection="1">
      <alignment horizontal="left" vertical="center"/>
      <protection locked="0"/>
    </xf>
    <xf numFmtId="16" fontId="30" fillId="15" borderId="5" xfId="0" applyNumberFormat="1" applyFont="1" applyFill="1" applyBorder="1" applyAlignment="1">
      <alignment horizontal="left" vertical="center"/>
    </xf>
    <xf numFmtId="16" fontId="30" fillId="15" borderId="5" xfId="0" applyNumberFormat="1" applyFont="1" applyFill="1" applyBorder="1" applyAlignment="1">
      <alignment horizontal="center" vertical="center"/>
    </xf>
    <xf numFmtId="16" fontId="30" fillId="15" borderId="2" xfId="0" applyNumberFormat="1" applyFont="1" applyFill="1" applyBorder="1" applyAlignment="1">
      <alignment horizontal="left" vertical="center"/>
    </xf>
    <xf numFmtId="0" fontId="255" fillId="0" borderId="0" xfId="0" applyFont="1" applyAlignment="1">
      <alignment horizontal="center"/>
    </xf>
    <xf numFmtId="16" fontId="249" fillId="0" borderId="10" xfId="0" applyNumberFormat="1" applyFont="1" applyBorder="1" applyAlignment="1" applyProtection="1">
      <alignment horizontal="center" vertical="center"/>
      <protection locked="0"/>
    </xf>
    <xf numFmtId="0" fontId="231" fillId="0" borderId="3" xfId="0" applyFont="1" applyBorder="1" applyAlignment="1">
      <alignment horizontal="center" wrapText="1"/>
    </xf>
    <xf numFmtId="0" fontId="231" fillId="0" borderId="12" xfId="0" applyFont="1" applyBorder="1" applyAlignment="1">
      <alignment horizontal="center" wrapText="1"/>
    </xf>
    <xf numFmtId="0" fontId="189" fillId="0" borderId="2" xfId="0" applyFont="1" applyBorder="1" applyAlignment="1">
      <alignment horizontal="center" wrapText="1"/>
    </xf>
    <xf numFmtId="0" fontId="189" fillId="0" borderId="19" xfId="0" applyFont="1" applyBorder="1" applyAlignment="1">
      <alignment horizontal="center" wrapText="1"/>
    </xf>
    <xf numFmtId="16" fontId="248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29" fillId="6" borderId="1" xfId="0" applyFont="1" applyFill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77" fillId="0" borderId="9" xfId="0" applyFont="1" applyBorder="1"/>
    <xf numFmtId="0" fontId="277" fillId="0" borderId="0" xfId="0" applyFont="1"/>
    <xf numFmtId="0" fontId="227" fillId="0" borderId="0" xfId="0" applyFont="1" applyAlignment="1">
      <alignment horizontal="center"/>
    </xf>
    <xf numFmtId="0" fontId="219" fillId="0" borderId="1" xfId="0" applyFont="1" applyBorder="1"/>
    <xf numFmtId="0" fontId="219" fillId="0" borderId="2" xfId="0" applyFont="1" applyBorder="1"/>
    <xf numFmtId="0" fontId="219" fillId="0" borderId="21" xfId="0" applyFont="1" applyBorder="1" applyAlignment="1">
      <alignment horizontal="center"/>
    </xf>
    <xf numFmtId="0" fontId="219" fillId="0" borderId="19" xfId="0" applyFont="1" applyBorder="1" applyAlignment="1">
      <alignment horizontal="center"/>
    </xf>
    <xf numFmtId="16" fontId="219" fillId="0" borderId="19" xfId="0" applyNumberFormat="1" applyFont="1" applyBorder="1" applyAlignment="1">
      <alignment horizontal="center"/>
    </xf>
    <xf numFmtId="0" fontId="234" fillId="0" borderId="0" xfId="0" applyFont="1" applyAlignment="1">
      <alignment horizontal="right" wrapText="1"/>
    </xf>
    <xf numFmtId="16" fontId="76" fillId="4" borderId="1" xfId="0" applyNumberFormat="1" applyFont="1" applyFill="1" applyBorder="1" applyAlignment="1" applyProtection="1">
      <alignment horizontal="center" vertical="center"/>
      <protection locked="0"/>
    </xf>
    <xf numFmtId="0" fontId="134" fillId="0" borderId="17" xfId="0" applyFont="1" applyBorder="1" applyAlignment="1">
      <alignment horizontal="center" vertical="center" wrapText="1"/>
    </xf>
    <xf numFmtId="16" fontId="76" fillId="4" borderId="12" xfId="0" applyNumberFormat="1" applyFont="1" applyFill="1" applyBorder="1" applyAlignment="1" applyProtection="1">
      <alignment horizontal="center" vertical="center"/>
      <protection locked="0"/>
    </xf>
    <xf numFmtId="16" fontId="41" fillId="0" borderId="2" xfId="0" applyNumberFormat="1" applyFont="1" applyBorder="1" applyAlignment="1">
      <alignment horizontal="left" vertical="center"/>
    </xf>
    <xf numFmtId="16" fontId="219" fillId="0" borderId="21" xfId="0" applyNumberFormat="1" applyFont="1" applyBorder="1" applyAlignment="1">
      <alignment horizontal="center"/>
    </xf>
    <xf numFmtId="0" fontId="71" fillId="8" borderId="2" xfId="0" applyFont="1" applyFill="1" applyBorder="1" applyAlignment="1">
      <alignment horizontal="center" vertical="center"/>
    </xf>
    <xf numFmtId="16" fontId="103" fillId="0" borderId="20" xfId="0" applyNumberFormat="1" applyFont="1" applyBorder="1" applyAlignment="1">
      <alignment horizontal="center" vertical="center"/>
    </xf>
    <xf numFmtId="0" fontId="66" fillId="8" borderId="2" xfId="0" applyFont="1" applyFill="1" applyBorder="1" applyAlignment="1">
      <alignment horizontal="center" vertical="center" wrapText="1"/>
    </xf>
    <xf numFmtId="0" fontId="67" fillId="8" borderId="33" xfId="0" applyFont="1" applyFill="1" applyBorder="1" applyAlignment="1">
      <alignment horizontal="center" vertical="center" wrapText="1"/>
    </xf>
    <xf numFmtId="0" fontId="67" fillId="8" borderId="16" xfId="0" applyFont="1" applyFill="1" applyBorder="1" applyAlignment="1">
      <alignment horizontal="center" vertical="center" wrapText="1"/>
    </xf>
    <xf numFmtId="16" fontId="30" fillId="0" borderId="78" xfId="0" applyNumberFormat="1" applyFont="1" applyBorder="1" applyAlignment="1">
      <alignment horizontal="left" vertical="center"/>
    </xf>
    <xf numFmtId="16" fontId="182" fillId="0" borderId="0" xfId="0" applyNumberFormat="1" applyFont="1" applyAlignment="1" applyProtection="1">
      <alignment horizontal="center" vertical="center"/>
      <protection locked="0"/>
    </xf>
    <xf numFmtId="170" fontId="51" fillId="2" borderId="0" xfId="0" applyNumberFormat="1" applyFont="1" applyFill="1" applyAlignment="1">
      <alignment horizontal="center" vertical="center"/>
    </xf>
    <xf numFmtId="16" fontId="76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6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7" fillId="0" borderId="1" xfId="0" applyNumberFormat="1" applyFont="1" applyBorder="1" applyAlignment="1">
      <alignment horizontal="center"/>
    </xf>
    <xf numFmtId="0" fontId="219" fillId="0" borderId="1" xfId="0" applyFont="1" applyBorder="1" applyAlignment="1">
      <alignment horizontal="center"/>
    </xf>
    <xf numFmtId="0" fontId="219" fillId="19" borderId="1" xfId="0" applyFont="1" applyFill="1" applyBorder="1"/>
    <xf numFmtId="0" fontId="219" fillId="19" borderId="1" xfId="0" applyFont="1" applyFill="1" applyBorder="1" applyAlignment="1">
      <alignment horizontal="center"/>
    </xf>
    <xf numFmtId="16" fontId="227" fillId="19" borderId="1" xfId="0" applyNumberFormat="1" applyFont="1" applyFill="1" applyBorder="1" applyAlignment="1">
      <alignment horizontal="center"/>
    </xf>
    <xf numFmtId="0" fontId="219" fillId="30" borderId="2" xfId="0" applyFont="1" applyFill="1" applyBorder="1"/>
    <xf numFmtId="0" fontId="219" fillId="30" borderId="19" xfId="0" applyFont="1" applyFill="1" applyBorder="1" applyAlignment="1">
      <alignment horizontal="center"/>
    </xf>
    <xf numFmtId="16" fontId="219" fillId="30" borderId="19" xfId="0" applyNumberFormat="1" applyFont="1" applyFill="1" applyBorder="1" applyAlignment="1">
      <alignment horizontal="center"/>
    </xf>
    <xf numFmtId="16" fontId="227" fillId="30" borderId="19" xfId="0" applyNumberFormat="1" applyFont="1" applyFill="1" applyBorder="1" applyAlignment="1">
      <alignment horizontal="center"/>
    </xf>
    <xf numFmtId="16" fontId="38" fillId="0" borderId="12" xfId="0" applyNumberFormat="1" applyFont="1" applyBorder="1" applyAlignment="1" applyProtection="1">
      <alignment horizontal="left" vertical="center"/>
      <protection locked="0"/>
    </xf>
    <xf numFmtId="16" fontId="48" fillId="0" borderId="5" xfId="0" applyNumberFormat="1" applyFont="1" applyBorder="1" applyAlignment="1">
      <alignment horizontal="left" vertical="center"/>
    </xf>
    <xf numFmtId="16" fontId="250" fillId="0" borderId="7" xfId="0" applyNumberFormat="1" applyFont="1" applyBorder="1" applyAlignment="1">
      <alignment horizontal="center" vertical="center"/>
    </xf>
    <xf numFmtId="0" fontId="224" fillId="9" borderId="1" xfId="0" applyFont="1" applyFill="1" applyBorder="1" applyAlignment="1">
      <alignment horizontal="center" wrapText="1"/>
    </xf>
    <xf numFmtId="16" fontId="224" fillId="9" borderId="1" xfId="0" applyNumberFormat="1" applyFont="1" applyFill="1" applyBorder="1" applyAlignment="1">
      <alignment horizontal="center" wrapText="1"/>
    </xf>
    <xf numFmtId="16" fontId="51" fillId="20" borderId="2" xfId="0" applyNumberFormat="1" applyFont="1" applyFill="1" applyBorder="1" applyAlignment="1">
      <alignment horizontal="center" vertical="center"/>
    </xf>
    <xf numFmtId="0" fontId="227" fillId="0" borderId="1" xfId="0" applyFont="1" applyBorder="1"/>
    <xf numFmtId="0" fontId="224" fillId="0" borderId="1" xfId="0" applyFont="1" applyBorder="1" applyAlignment="1">
      <alignment horizontal="center" wrapText="1"/>
    </xf>
    <xf numFmtId="0" fontId="293" fillId="0" borderId="1" xfId="0" applyFont="1" applyBorder="1"/>
    <xf numFmtId="16" fontId="224" fillId="4" borderId="1" xfId="0" applyNumberFormat="1" applyFont="1" applyFill="1" applyBorder="1" applyAlignment="1">
      <alignment horizontal="center" wrapText="1"/>
    </xf>
    <xf numFmtId="16" fontId="294" fillId="30" borderId="19" xfId="0" applyNumberFormat="1" applyFont="1" applyFill="1" applyBorder="1" applyAlignment="1">
      <alignment horizontal="center"/>
    </xf>
    <xf numFmtId="16" fontId="76" fillId="20" borderId="2" xfId="0" applyNumberFormat="1" applyFont="1" applyFill="1" applyBorder="1" applyAlignment="1" applyProtection="1">
      <alignment horizontal="center" vertical="center"/>
      <protection locked="0"/>
    </xf>
    <xf numFmtId="16" fontId="294" fillId="0" borderId="1" xfId="0" applyNumberFormat="1" applyFont="1" applyBorder="1" applyAlignment="1">
      <alignment horizontal="center"/>
    </xf>
    <xf numFmtId="16" fontId="225" fillId="0" borderId="1" xfId="0" applyNumberFormat="1" applyFont="1" applyBorder="1" applyAlignment="1">
      <alignment horizontal="center" wrapText="1"/>
    </xf>
    <xf numFmtId="16" fontId="246" fillId="0" borderId="0" xfId="0" applyNumberFormat="1" applyFont="1" applyAlignment="1" applyProtection="1">
      <alignment horizontal="center" vertical="center"/>
      <protection locked="0"/>
    </xf>
    <xf numFmtId="0" fontId="263" fillId="0" borderId="0" xfId="0" applyFont="1" applyAlignment="1">
      <alignment wrapText="1"/>
    </xf>
    <xf numFmtId="16" fontId="78" fillId="4" borderId="2" xfId="0" applyNumberFormat="1" applyFont="1" applyFill="1" applyBorder="1" applyAlignment="1">
      <alignment horizontal="center" vertical="center"/>
    </xf>
    <xf numFmtId="16" fontId="105" fillId="0" borderId="0" xfId="13" applyNumberFormat="1" applyFont="1" applyAlignment="1" applyProtection="1"/>
    <xf numFmtId="0" fontId="225" fillId="0" borderId="4" xfId="0" applyFont="1" applyBorder="1" applyAlignment="1">
      <alignment horizontal="center" wrapText="1"/>
    </xf>
    <xf numFmtId="0" fontId="224" fillId="0" borderId="4" xfId="0" applyFont="1" applyBorder="1" applyAlignment="1">
      <alignment horizontal="center"/>
    </xf>
    <xf numFmtId="0" fontId="224" fillId="0" borderId="4" xfId="0" applyFont="1" applyBorder="1" applyAlignment="1">
      <alignment horizontal="center" wrapText="1"/>
    </xf>
    <xf numFmtId="0" fontId="230" fillId="0" borderId="0" xfId="0" applyFont="1" applyAlignment="1">
      <alignment horizontal="center" wrapText="1"/>
    </xf>
    <xf numFmtId="0" fontId="233" fillId="0" borderId="3" xfId="0" applyFont="1" applyBorder="1" applyAlignment="1">
      <alignment horizontal="center" wrapText="1"/>
    </xf>
    <xf numFmtId="0" fontId="291" fillId="0" borderId="0" xfId="0" applyFont="1" applyAlignment="1">
      <alignment horizontal="center"/>
    </xf>
    <xf numFmtId="16" fontId="227" fillId="4" borderId="1" xfId="0" applyNumberFormat="1" applyFont="1" applyFill="1" applyBorder="1" applyAlignment="1">
      <alignment horizontal="center"/>
    </xf>
    <xf numFmtId="0" fontId="228" fillId="0" borderId="20" xfId="0" applyFont="1" applyBorder="1" applyAlignment="1">
      <alignment horizontal="center" vertical="center" wrapText="1"/>
    </xf>
    <xf numFmtId="16" fontId="227" fillId="0" borderId="0" xfId="0" applyNumberFormat="1" applyFont="1" applyAlignment="1">
      <alignment horizontal="center"/>
    </xf>
    <xf numFmtId="0" fontId="189" fillId="0" borderId="89" xfId="0" applyFont="1" applyBorder="1" applyAlignment="1">
      <alignment horizontal="center" wrapText="1"/>
    </xf>
    <xf numFmtId="0" fontId="189" fillId="0" borderId="13" xfId="0" applyFont="1" applyBorder="1" applyAlignment="1">
      <alignment horizontal="center" wrapText="1"/>
    </xf>
    <xf numFmtId="0" fontId="221" fillId="0" borderId="88" xfId="0" applyFont="1" applyBorder="1"/>
    <xf numFmtId="0" fontId="53" fillId="0" borderId="0" xfId="13" applyFont="1" applyAlignment="1" applyProtection="1"/>
    <xf numFmtId="16" fontId="294" fillId="19" borderId="1" xfId="0" applyNumberFormat="1" applyFont="1" applyFill="1" applyBorder="1" applyAlignment="1">
      <alignment horizontal="center"/>
    </xf>
    <xf numFmtId="16" fontId="76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4" fillId="0" borderId="90" xfId="0" applyNumberFormat="1" applyFont="1" applyBorder="1" applyAlignment="1">
      <alignment horizontal="center"/>
    </xf>
    <xf numFmtId="0" fontId="281" fillId="0" borderId="0" xfId="0" applyFont="1" applyAlignment="1">
      <alignment horizontal="right" vertical="center"/>
    </xf>
    <xf numFmtId="0" fontId="214" fillId="0" borderId="0" xfId="0" applyFont="1" applyAlignment="1">
      <alignment horizontal="right" vertical="center"/>
    </xf>
    <xf numFmtId="16" fontId="292" fillId="0" borderId="2" xfId="0" applyNumberFormat="1" applyFont="1" applyBorder="1" applyAlignment="1">
      <alignment horizontal="left" vertical="center"/>
    </xf>
    <xf numFmtId="16" fontId="292" fillId="0" borderId="2" xfId="0" applyNumberFormat="1" applyFont="1" applyBorder="1" applyAlignment="1">
      <alignment horizontal="center" vertical="center"/>
    </xf>
    <xf numFmtId="16" fontId="295" fillId="0" borderId="0" xfId="0" applyNumberFormat="1" applyFont="1" applyAlignment="1">
      <alignment horizontal="center"/>
    </xf>
    <xf numFmtId="16" fontId="296" fillId="0" borderId="0" xfId="0" applyNumberFormat="1" applyFont="1" applyAlignment="1">
      <alignment horizontal="center"/>
    </xf>
    <xf numFmtId="16" fontId="286" fillId="4" borderId="12" xfId="0" applyNumberFormat="1" applyFont="1" applyFill="1" applyBorder="1" applyAlignment="1" applyProtection="1">
      <alignment horizontal="center" vertical="center"/>
      <protection locked="0"/>
    </xf>
    <xf numFmtId="0" fontId="153" fillId="0" borderId="1" xfId="0" applyFont="1" applyBorder="1" applyAlignment="1">
      <alignment horizontal="center"/>
    </xf>
    <xf numFmtId="16" fontId="157" fillId="0" borderId="1" xfId="0" applyNumberFormat="1" applyFont="1" applyBorder="1" applyAlignment="1">
      <alignment horizontal="center"/>
    </xf>
    <xf numFmtId="16" fontId="297" fillId="0" borderId="1" xfId="0" applyNumberFormat="1" applyFont="1" applyBorder="1" applyAlignment="1">
      <alignment horizontal="center"/>
    </xf>
    <xf numFmtId="16" fontId="153" fillId="0" borderId="1" xfId="0" applyNumberFormat="1" applyFont="1" applyBorder="1" applyAlignment="1">
      <alignment horizontal="center"/>
    </xf>
    <xf numFmtId="16" fontId="297" fillId="33" borderId="1" xfId="0" applyNumberFormat="1" applyFont="1" applyFill="1" applyBorder="1" applyAlignment="1">
      <alignment horizontal="center"/>
    </xf>
    <xf numFmtId="0" fontId="153" fillId="19" borderId="1" xfId="0" applyFont="1" applyFill="1" applyBorder="1"/>
    <xf numFmtId="0" fontId="153" fillId="19" borderId="1" xfId="0" applyFont="1" applyFill="1" applyBorder="1" applyAlignment="1">
      <alignment horizontal="center"/>
    </xf>
    <xf numFmtId="16" fontId="157" fillId="19" borderId="1" xfId="0" applyNumberFormat="1" applyFont="1" applyFill="1" applyBorder="1" applyAlignment="1">
      <alignment horizontal="center"/>
    </xf>
    <xf numFmtId="16" fontId="153" fillId="19" borderId="1" xfId="0" applyNumberFormat="1" applyFont="1" applyFill="1" applyBorder="1" applyAlignment="1">
      <alignment horizontal="center"/>
    </xf>
    <xf numFmtId="0" fontId="153" fillId="0" borderId="1" xfId="0" applyFont="1" applyBorder="1"/>
    <xf numFmtId="16" fontId="97" fillId="0" borderId="0" xfId="0" applyNumberFormat="1" applyFont="1" applyAlignment="1">
      <alignment horizontal="center" vertical="center"/>
    </xf>
    <xf numFmtId="16" fontId="294" fillId="0" borderId="0" xfId="0" applyNumberFormat="1" applyFont="1" applyAlignment="1">
      <alignment horizontal="center"/>
    </xf>
    <xf numFmtId="0" fontId="145" fillId="0" borderId="0" xfId="0" applyFont="1"/>
    <xf numFmtId="0" fontId="299" fillId="0" borderId="0" xfId="0" applyFont="1"/>
    <xf numFmtId="0" fontId="89" fillId="0" borderId="0" xfId="0" applyFont="1"/>
    <xf numFmtId="16" fontId="300" fillId="0" borderId="0" xfId="0" applyNumberFormat="1" applyFont="1" applyAlignment="1">
      <alignment horizontal="center" vertical="center"/>
    </xf>
    <xf numFmtId="0" fontId="288" fillId="0" borderId="0" xfId="0" applyFont="1" applyAlignment="1">
      <alignment horizontal="right"/>
    </xf>
    <xf numFmtId="0" fontId="153" fillId="19" borderId="14" xfId="0" applyFont="1" applyFill="1" applyBorder="1"/>
    <xf numFmtId="0" fontId="153" fillId="19" borderId="14" xfId="0" applyFont="1" applyFill="1" applyBorder="1" applyAlignment="1">
      <alignment horizontal="center"/>
    </xf>
    <xf numFmtId="16" fontId="153" fillId="19" borderId="14" xfId="0" applyNumberFormat="1" applyFont="1" applyFill="1" applyBorder="1" applyAlignment="1">
      <alignment horizontal="center"/>
    </xf>
    <xf numFmtId="0" fontId="153" fillId="0" borderId="0" xfId="0" applyFont="1"/>
    <xf numFmtId="0" fontId="153" fillId="0" borderId="0" xfId="0" applyFont="1" applyAlignment="1">
      <alignment horizontal="center"/>
    </xf>
    <xf numFmtId="16" fontId="153" fillId="0" borderId="0" xfId="0" applyNumberFormat="1" applyFont="1" applyAlignment="1">
      <alignment horizontal="center"/>
    </xf>
    <xf numFmtId="0" fontId="297" fillId="0" borderId="1" xfId="0" applyFont="1" applyBorder="1" applyAlignment="1">
      <alignment vertical="center"/>
    </xf>
    <xf numFmtId="16" fontId="297" fillId="0" borderId="1" xfId="0" applyNumberFormat="1" applyFont="1" applyBorder="1" applyAlignment="1">
      <alignment horizontal="center" vertical="center"/>
    </xf>
    <xf numFmtId="0" fontId="297" fillId="9" borderId="1" xfId="0" applyFont="1" applyFill="1" applyBorder="1"/>
    <xf numFmtId="16" fontId="301" fillId="9" borderId="1" xfId="0" applyNumberFormat="1" applyFont="1" applyFill="1" applyBorder="1" applyAlignment="1">
      <alignment horizontal="center" wrapText="1"/>
    </xf>
    <xf numFmtId="0" fontId="297" fillId="0" borderId="1" xfId="0" applyFont="1" applyBorder="1"/>
    <xf numFmtId="16" fontId="301" fillId="0" borderId="1" xfId="0" applyNumberFormat="1" applyFont="1" applyBorder="1" applyAlignment="1">
      <alignment horizontal="center" wrapText="1"/>
    </xf>
    <xf numFmtId="0" fontId="304" fillId="0" borderId="1" xfId="0" applyFont="1" applyBorder="1" applyAlignment="1" applyProtection="1">
      <alignment vertical="center"/>
      <protection locked="0"/>
    </xf>
    <xf numFmtId="16" fontId="297" fillId="0" borderId="1" xfId="0" applyNumberFormat="1" applyFont="1" applyBorder="1" applyAlignment="1" applyProtection="1">
      <alignment horizontal="center" vertical="center"/>
      <protection locked="0"/>
    </xf>
    <xf numFmtId="16" fontId="302" fillId="0" borderId="1" xfId="0" applyNumberFormat="1" applyFont="1" applyBorder="1" applyAlignment="1" applyProtection="1">
      <alignment horizontal="center" vertical="center"/>
      <protection locked="0"/>
    </xf>
    <xf numFmtId="0" fontId="297" fillId="0" borderId="1" xfId="0" applyFont="1" applyBorder="1" applyAlignment="1" applyProtection="1">
      <alignment vertical="center"/>
      <protection locked="0"/>
    </xf>
    <xf numFmtId="0" fontId="304" fillId="32" borderId="1" xfId="0" applyFont="1" applyFill="1" applyBorder="1" applyAlignment="1" applyProtection="1">
      <alignment vertical="center"/>
      <protection locked="0"/>
    </xf>
    <xf numFmtId="16" fontId="297" fillId="32" borderId="1" xfId="0" applyNumberFormat="1" applyFont="1" applyFill="1" applyBorder="1" applyAlignment="1" applyProtection="1">
      <alignment horizontal="center" vertical="center"/>
      <protection locked="0"/>
    </xf>
    <xf numFmtId="16" fontId="297" fillId="4" borderId="1" xfId="0" applyNumberFormat="1" applyFont="1" applyFill="1" applyBorder="1" applyAlignment="1" applyProtection="1">
      <alignment horizontal="center" vertical="center"/>
      <protection locked="0"/>
    </xf>
    <xf numFmtId="16" fontId="302" fillId="32" borderId="1" xfId="0" applyNumberFormat="1" applyFont="1" applyFill="1" applyBorder="1" applyAlignment="1" applyProtection="1">
      <alignment horizontal="center" vertical="center"/>
      <protection locked="0"/>
    </xf>
    <xf numFmtId="16" fontId="97" fillId="0" borderId="0" xfId="0" applyNumberFormat="1" applyFont="1" applyAlignment="1">
      <alignment horizontal="center"/>
    </xf>
    <xf numFmtId="16" fontId="297" fillId="0" borderId="0" xfId="0" applyNumberFormat="1" applyFont="1" applyAlignment="1">
      <alignment horizontal="center"/>
    </xf>
    <xf numFmtId="0" fontId="155" fillId="0" borderId="1" xfId="0" applyFont="1" applyBorder="1"/>
    <xf numFmtId="16" fontId="153" fillId="4" borderId="1" xfId="0" applyNumberFormat="1" applyFont="1" applyFill="1" applyBorder="1" applyAlignment="1">
      <alignment horizontal="center"/>
    </xf>
    <xf numFmtId="0" fontId="87" fillId="0" borderId="7" xfId="0" applyFont="1" applyBorder="1" applyAlignment="1">
      <alignment vertical="center" wrapText="1"/>
    </xf>
    <xf numFmtId="0" fontId="252" fillId="0" borderId="0" xfId="0" applyFont="1" applyAlignment="1">
      <alignment horizontal="center" vertical="center" wrapText="1"/>
    </xf>
    <xf numFmtId="16" fontId="303" fillId="4" borderId="1" xfId="0" applyNumberFormat="1" applyFont="1" applyFill="1" applyBorder="1" applyAlignment="1">
      <alignment horizontal="center" wrapText="1"/>
    </xf>
    <xf numFmtId="16" fontId="303" fillId="9" borderId="1" xfId="0" applyNumberFormat="1" applyFont="1" applyFill="1" applyBorder="1" applyAlignment="1">
      <alignment horizontal="center" wrapText="1"/>
    </xf>
    <xf numFmtId="16" fontId="302" fillId="0" borderId="1" xfId="0" applyNumberFormat="1" applyFont="1" applyBorder="1" applyAlignment="1">
      <alignment horizontal="center" vertical="center"/>
    </xf>
    <xf numFmtId="16" fontId="153" fillId="0" borderId="1" xfId="0" applyNumberFormat="1" applyFont="1" applyBorder="1" applyAlignment="1">
      <alignment horizontal="center" vertical="center"/>
    </xf>
    <xf numFmtId="16" fontId="30" fillId="4" borderId="15" xfId="0" applyNumberFormat="1" applyFont="1" applyFill="1" applyBorder="1" applyAlignment="1">
      <alignment horizontal="center" vertical="center"/>
    </xf>
    <xf numFmtId="16" fontId="30" fillId="4" borderId="12" xfId="0" applyNumberFormat="1" applyFont="1" applyFill="1" applyBorder="1" applyAlignment="1">
      <alignment horizontal="center" vertical="center"/>
    </xf>
    <xf numFmtId="0" fontId="153" fillId="0" borderId="14" xfId="0" applyFont="1" applyBorder="1"/>
    <xf numFmtId="0" fontId="153" fillId="0" borderId="14" xfId="0" applyFont="1" applyBorder="1" applyAlignment="1">
      <alignment horizontal="center"/>
    </xf>
    <xf numFmtId="16" fontId="153" fillId="0" borderId="14" xfId="0" applyNumberFormat="1" applyFont="1" applyBorder="1" applyAlignment="1">
      <alignment horizontal="center"/>
    </xf>
    <xf numFmtId="0" fontId="38" fillId="4" borderId="0" xfId="0" applyFont="1" applyFill="1"/>
    <xf numFmtId="16" fontId="243" fillId="0" borderId="0" xfId="0" applyNumberFormat="1" applyFont="1" applyAlignment="1">
      <alignment horizontal="center" vertical="center"/>
    </xf>
    <xf numFmtId="16" fontId="48" fillId="0" borderId="0" xfId="0" applyNumberFormat="1" applyFont="1" applyAlignment="1" applyProtection="1">
      <alignment horizontal="center" vertical="center"/>
      <protection locked="0"/>
    </xf>
    <xf numFmtId="16" fontId="308" fillId="0" borderId="0" xfId="0" applyNumberFormat="1" applyFont="1" applyAlignment="1">
      <alignment horizontal="center" vertical="center" wrapText="1"/>
    </xf>
    <xf numFmtId="0" fontId="92" fillId="0" borderId="0" xfId="0" applyFont="1" applyAlignment="1">
      <alignment horizontal="left" vertical="top"/>
    </xf>
    <xf numFmtId="16" fontId="209" fillId="0" borderId="0" xfId="0" applyNumberFormat="1" applyFont="1" applyAlignment="1">
      <alignment horizontal="left" vertical="center"/>
    </xf>
    <xf numFmtId="16" fontId="30" fillId="2" borderId="0" xfId="0" applyNumberFormat="1" applyFont="1" applyFill="1" applyAlignment="1">
      <alignment horizontal="center" vertical="center"/>
    </xf>
    <xf numFmtId="16" fontId="29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top"/>
    </xf>
    <xf numFmtId="0" fontId="29" fillId="0" borderId="5" xfId="0" applyFont="1" applyBorder="1" applyAlignment="1">
      <alignment horizontal="center" vertical="top"/>
    </xf>
    <xf numFmtId="0" fontId="29" fillId="0" borderId="5" xfId="0" applyFont="1" applyBorder="1" applyAlignment="1">
      <alignment horizontal="center" vertical="top" wrapText="1"/>
    </xf>
    <xf numFmtId="0" fontId="68" fillId="0" borderId="18" xfId="0" applyFont="1" applyBorder="1" applyAlignment="1">
      <alignment horizontal="center" vertical="top"/>
    </xf>
    <xf numFmtId="16" fontId="41" fillId="2" borderId="2" xfId="0" applyNumberFormat="1" applyFont="1" applyFill="1" applyBorder="1" applyAlignment="1">
      <alignment horizontal="center" vertical="center"/>
    </xf>
    <xf numFmtId="16" fontId="29" fillId="0" borderId="7" xfId="0" applyNumberFormat="1" applyFont="1" applyBorder="1" applyAlignment="1">
      <alignment horizontal="center" vertical="center"/>
    </xf>
    <xf numFmtId="16" fontId="29" fillId="0" borderId="12" xfId="0" applyNumberFormat="1" applyFont="1" applyBorder="1" applyAlignment="1">
      <alignment horizontal="center" vertical="center"/>
    </xf>
    <xf numFmtId="16" fontId="69" fillId="2" borderId="5" xfId="0" applyNumberFormat="1" applyFont="1" applyFill="1" applyBorder="1" applyAlignment="1">
      <alignment horizontal="center" vertical="center"/>
    </xf>
    <xf numFmtId="16" fontId="30" fillId="0" borderId="15" xfId="0" applyNumberFormat="1" applyFont="1" applyBorder="1" applyAlignment="1">
      <alignment horizontal="left" vertical="center"/>
    </xf>
    <xf numFmtId="16" fontId="69" fillId="2" borderId="2" xfId="0" applyNumberFormat="1" applyFont="1" applyFill="1" applyBorder="1" applyAlignment="1">
      <alignment horizontal="center" vertical="center"/>
    </xf>
    <xf numFmtId="16" fontId="29" fillId="0" borderId="15" xfId="0" applyNumberFormat="1" applyFont="1" applyBorder="1" applyAlignment="1">
      <alignment horizontal="center" vertical="center"/>
    </xf>
    <xf numFmtId="16" fontId="184" fillId="0" borderId="12" xfId="0" applyNumberFormat="1" applyFont="1" applyBorder="1" applyAlignment="1">
      <alignment horizontal="center" vertical="center"/>
    </xf>
    <xf numFmtId="16" fontId="48" fillId="0" borderId="15" xfId="0" applyNumberFormat="1" applyFont="1" applyBorder="1" applyAlignment="1">
      <alignment horizontal="left" vertical="center"/>
    </xf>
    <xf numFmtId="16" fontId="48" fillId="0" borderId="5" xfId="0" applyNumberFormat="1" applyFont="1" applyBorder="1" applyAlignment="1">
      <alignment horizontal="center" vertical="center"/>
    </xf>
    <xf numFmtId="16" fontId="69" fillId="2" borderId="15" xfId="0" applyNumberFormat="1" applyFont="1" applyFill="1" applyBorder="1" applyAlignment="1">
      <alignment horizontal="center" vertical="center"/>
    </xf>
    <xf numFmtId="16" fontId="30" fillId="2" borderId="18" xfId="0" applyNumberFormat="1" applyFont="1" applyFill="1" applyBorder="1" applyAlignment="1">
      <alignment horizontal="center" vertical="center"/>
    </xf>
    <xf numFmtId="16" fontId="48" fillId="0" borderId="12" xfId="0" applyNumberFormat="1" applyFont="1" applyBorder="1" applyAlignment="1">
      <alignment horizontal="left" vertical="center"/>
    </xf>
    <xf numFmtId="16" fontId="69" fillId="2" borderId="12" xfId="0" applyNumberFormat="1" applyFont="1" applyFill="1" applyBorder="1" applyAlignment="1">
      <alignment horizontal="center" vertical="center"/>
    </xf>
    <xf numFmtId="16" fontId="30" fillId="0" borderId="10" xfId="0" applyNumberFormat="1" applyFont="1" applyBorder="1" applyAlignment="1">
      <alignment horizontal="left" vertical="center"/>
    </xf>
    <xf numFmtId="16" fontId="30" fillId="2" borderId="10" xfId="0" applyNumberFormat="1" applyFont="1" applyFill="1" applyBorder="1" applyAlignment="1">
      <alignment horizontal="center" vertical="center"/>
    </xf>
    <xf numFmtId="16" fontId="29" fillId="0" borderId="10" xfId="0" applyNumberFormat="1" applyFont="1" applyBorder="1" applyAlignment="1">
      <alignment horizontal="center" vertical="center"/>
    </xf>
    <xf numFmtId="16" fontId="48" fillId="2" borderId="2" xfId="0" applyNumberFormat="1" applyFont="1" applyFill="1" applyBorder="1" applyAlignment="1">
      <alignment horizontal="center" vertical="center"/>
    </xf>
    <xf numFmtId="16" fontId="48" fillId="2" borderId="5" xfId="0" applyNumberFormat="1" applyFont="1" applyFill="1" applyBorder="1" applyAlignment="1">
      <alignment horizontal="center" vertical="center"/>
    </xf>
    <xf numFmtId="16" fontId="29" fillId="0" borderId="70" xfId="0" applyNumberFormat="1" applyFont="1" applyBorder="1" applyAlignment="1">
      <alignment horizontal="center" vertical="center"/>
    </xf>
    <xf numFmtId="16" fontId="30" fillId="0" borderId="70" xfId="0" applyNumberFormat="1" applyFont="1" applyBorder="1" applyAlignment="1">
      <alignment horizontal="center" vertical="center"/>
    </xf>
    <xf numFmtId="16" fontId="41" fillId="0" borderId="7" xfId="0" applyNumberFormat="1" applyFont="1" applyBorder="1" applyAlignment="1">
      <alignment horizontal="center" vertical="center"/>
    </xf>
    <xf numFmtId="16" fontId="30" fillId="4" borderId="10" xfId="0" applyNumberFormat="1" applyFont="1" applyFill="1" applyBorder="1" applyAlignment="1">
      <alignment horizontal="center" vertical="center"/>
    </xf>
    <xf numFmtId="16" fontId="41" fillId="0" borderId="5" xfId="0" applyNumberFormat="1" applyFont="1" applyBorder="1" applyAlignment="1">
      <alignment horizontal="left" vertical="center"/>
    </xf>
    <xf numFmtId="16" fontId="41" fillId="0" borderId="5" xfId="0" applyNumberFormat="1" applyFont="1" applyBorder="1" applyAlignment="1">
      <alignment horizontal="center" vertical="center"/>
    </xf>
    <xf numFmtId="16" fontId="131" fillId="0" borderId="2" xfId="0" applyNumberFormat="1" applyFont="1" applyBorder="1" applyAlignment="1">
      <alignment horizontal="left" vertical="center"/>
    </xf>
    <xf numFmtId="16" fontId="131" fillId="0" borderId="2" xfId="0" applyNumberFormat="1" applyFont="1" applyBorder="1" applyAlignment="1">
      <alignment horizontal="center" vertical="center"/>
    </xf>
    <xf numFmtId="16" fontId="29" fillId="0" borderId="0" xfId="0" applyNumberFormat="1" applyFont="1" applyAlignment="1">
      <alignment horizontal="center" vertical="center"/>
    </xf>
    <xf numFmtId="0" fontId="309" fillId="0" borderId="0" xfId="0" applyFont="1" applyAlignment="1">
      <alignment vertical="center"/>
    </xf>
    <xf numFmtId="0" fontId="79" fillId="0" borderId="0" xfId="13" applyFont="1" applyAlignment="1" applyProtection="1">
      <alignment vertical="center"/>
    </xf>
    <xf numFmtId="0" fontId="22" fillId="0" borderId="0" xfId="0" applyFont="1" applyAlignment="1">
      <alignment vertical="center"/>
    </xf>
    <xf numFmtId="16" fontId="311" fillId="0" borderId="67" xfId="0" applyNumberFormat="1" applyFont="1" applyBorder="1" applyAlignment="1">
      <alignment horizontal="right"/>
    </xf>
    <xf numFmtId="0" fontId="312" fillId="0" borderId="0" xfId="0" applyFont="1" applyAlignment="1">
      <alignment horizontal="right" wrapText="1"/>
    </xf>
    <xf numFmtId="16" fontId="180" fillId="0" borderId="0" xfId="0" applyNumberFormat="1" applyFont="1"/>
    <xf numFmtId="0" fontId="185" fillId="0" borderId="0" xfId="0" applyFont="1" applyAlignment="1">
      <alignment vertical="center"/>
    </xf>
    <xf numFmtId="0" fontId="262" fillId="0" borderId="0" xfId="0" applyFont="1"/>
    <xf numFmtId="170" fontId="30" fillId="2" borderId="0" xfId="0" applyNumberFormat="1" applyFont="1" applyFill="1" applyAlignment="1">
      <alignment horizontal="center" vertical="center"/>
    </xf>
    <xf numFmtId="0" fontId="41" fillId="0" borderId="19" xfId="0" applyFont="1" applyBorder="1" applyAlignment="1">
      <alignment vertical="top"/>
    </xf>
    <xf numFmtId="16" fontId="41" fillId="0" borderId="10" xfId="0" applyNumberFormat="1" applyFont="1" applyBorder="1" applyAlignment="1">
      <alignment horizontal="center" vertical="center"/>
    </xf>
    <xf numFmtId="16" fontId="113" fillId="31" borderId="10" xfId="0" applyNumberFormat="1" applyFont="1" applyFill="1" applyBorder="1" applyAlignment="1">
      <alignment horizontal="center" vertical="center"/>
    </xf>
    <xf numFmtId="16" fontId="134" fillId="31" borderId="7" xfId="0" applyNumberFormat="1" applyFont="1" applyFill="1" applyBorder="1" applyAlignment="1">
      <alignment horizontal="center" vertical="center"/>
    </xf>
    <xf numFmtId="16" fontId="113" fillId="31" borderId="7" xfId="0" applyNumberFormat="1" applyFont="1" applyFill="1" applyBorder="1" applyAlignment="1">
      <alignment horizontal="center" vertical="center"/>
    </xf>
    <xf numFmtId="16" fontId="134" fillId="31" borderId="12" xfId="0" applyNumberFormat="1" applyFont="1" applyFill="1" applyBorder="1" applyAlignment="1">
      <alignment horizontal="center" vertical="center"/>
    </xf>
    <xf numFmtId="16" fontId="113" fillId="31" borderId="12" xfId="0" applyNumberFormat="1" applyFont="1" applyFill="1" applyBorder="1" applyAlignment="1">
      <alignment horizontal="center" vertical="center"/>
    </xf>
    <xf numFmtId="0" fontId="310" fillId="0" borderId="0" xfId="13" applyFont="1" applyAlignment="1" applyProtection="1">
      <alignment vertical="center"/>
    </xf>
    <xf numFmtId="16" fontId="224" fillId="17" borderId="90" xfId="0" applyNumberFormat="1" applyFont="1" applyFill="1" applyBorder="1" applyAlignment="1">
      <alignment horizontal="center"/>
    </xf>
    <xf numFmtId="16" fontId="41" fillId="4" borderId="15" xfId="0" applyNumberFormat="1" applyFont="1" applyFill="1" applyBorder="1" applyAlignment="1">
      <alignment horizontal="center" vertical="center"/>
    </xf>
    <xf numFmtId="0" fontId="307" fillId="0" borderId="1" xfId="0" applyFont="1" applyBorder="1" applyAlignment="1">
      <alignment horizontal="center" vertical="center"/>
    </xf>
    <xf numFmtId="0" fontId="306" fillId="0" borderId="1" xfId="0" applyFont="1" applyBorder="1" applyAlignment="1">
      <alignment horizontal="center" vertical="center"/>
    </xf>
    <xf numFmtId="0" fontId="307" fillId="0" borderId="1" xfId="0" applyFont="1" applyBorder="1" applyAlignment="1">
      <alignment horizontal="center" vertical="center" wrapText="1"/>
    </xf>
    <xf numFmtId="16" fontId="157" fillId="19" borderId="14" xfId="0" applyNumberFormat="1" applyFont="1" applyFill="1" applyBorder="1" applyAlignment="1">
      <alignment horizontal="center"/>
    </xf>
    <xf numFmtId="16" fontId="224" fillId="0" borderId="90" xfId="0" applyNumberFormat="1" applyFont="1" applyBorder="1" applyAlignment="1">
      <alignment horizontal="center" wrapText="1"/>
    </xf>
    <xf numFmtId="16" fontId="303" fillId="0" borderId="1" xfId="0" applyNumberFormat="1" applyFont="1" applyBorder="1" applyAlignment="1">
      <alignment horizontal="center" wrapText="1"/>
    </xf>
    <xf numFmtId="16" fontId="301" fillId="4" borderId="1" xfId="0" applyNumberFormat="1" applyFont="1" applyFill="1" applyBorder="1" applyAlignment="1">
      <alignment horizontal="center" wrapText="1"/>
    </xf>
    <xf numFmtId="0" fontId="41" fillId="0" borderId="0" xfId="0" applyFont="1" applyAlignment="1">
      <alignment horizontal="left" vertical="center"/>
    </xf>
    <xf numFmtId="16" fontId="157" fillId="0" borderId="14" xfId="0" applyNumberFormat="1" applyFont="1" applyBorder="1" applyAlignment="1">
      <alignment horizontal="center"/>
    </xf>
    <xf numFmtId="16" fontId="69" fillId="4" borderId="10" xfId="0" applyNumberFormat="1" applyFont="1" applyFill="1" applyBorder="1" applyAlignment="1">
      <alignment horizontal="center" vertical="center"/>
    </xf>
    <xf numFmtId="16" fontId="69" fillId="4" borderId="12" xfId="0" applyNumberFormat="1" applyFont="1" applyFill="1" applyBorder="1" applyAlignment="1">
      <alignment horizontal="center" vertical="center"/>
    </xf>
    <xf numFmtId="16" fontId="243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5" fillId="0" borderId="92" xfId="0" applyFont="1" applyBorder="1" applyAlignment="1">
      <alignment horizontal="center" vertical="center" wrapText="1"/>
    </xf>
    <xf numFmtId="0" fontId="156" fillId="19" borderId="1" xfId="0" applyFont="1" applyFill="1" applyBorder="1"/>
    <xf numFmtId="0" fontId="30" fillId="0" borderId="14" xfId="0" applyFont="1" applyBorder="1" applyAlignment="1">
      <alignment vertical="center"/>
    </xf>
    <xf numFmtId="0" fontId="30" fillId="0" borderId="21" xfId="0" applyFont="1" applyBorder="1" applyAlignment="1">
      <alignment horizontal="center" vertical="center"/>
    </xf>
    <xf numFmtId="0" fontId="172" fillId="0" borderId="5" xfId="0" applyFont="1" applyBorder="1" applyAlignment="1">
      <alignment horizontal="center" vertical="center"/>
    </xf>
    <xf numFmtId="16" fontId="89" fillId="4" borderId="15" xfId="0" applyNumberFormat="1" applyFont="1" applyFill="1" applyBorder="1" applyAlignment="1">
      <alignment horizontal="center" vertical="center"/>
    </xf>
    <xf numFmtId="16" fontId="297" fillId="0" borderId="14" xfId="0" applyNumberFormat="1" applyFont="1" applyBorder="1" applyAlignment="1" applyProtection="1">
      <alignment horizontal="center" vertical="center"/>
      <protection locked="0"/>
    </xf>
    <xf numFmtId="16" fontId="297" fillId="32" borderId="14" xfId="0" applyNumberFormat="1" applyFont="1" applyFill="1" applyBorder="1" applyAlignment="1" applyProtection="1">
      <alignment horizontal="center" vertical="center"/>
      <protection locked="0"/>
    </xf>
    <xf numFmtId="16" fontId="105" fillId="0" borderId="0" xfId="13" applyNumberFormat="1" applyFont="1" applyFill="1" applyBorder="1" applyAlignment="1" applyProtection="1"/>
    <xf numFmtId="16" fontId="254" fillId="0" borderId="0" xfId="0" applyNumberFormat="1" applyFont="1" applyAlignment="1">
      <alignment horizontal="right"/>
    </xf>
    <xf numFmtId="0" fontId="73" fillId="0" borderId="2" xfId="0" applyFont="1" applyBorder="1" applyAlignment="1">
      <alignment vertical="center"/>
    </xf>
    <xf numFmtId="16" fontId="306" fillId="4" borderId="1" xfId="0" applyNumberFormat="1" applyFont="1" applyFill="1" applyBorder="1" applyAlignment="1" applyProtection="1">
      <alignment horizontal="center" vertical="center"/>
      <protection locked="0"/>
    </xf>
    <xf numFmtId="0" fontId="171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7" fillId="33" borderId="1" xfId="0" applyFont="1" applyFill="1" applyBorder="1" applyAlignment="1">
      <alignment vertical="center"/>
    </xf>
    <xf numFmtId="16" fontId="297" fillId="33" borderId="1" xfId="0" applyNumberFormat="1" applyFont="1" applyFill="1" applyBorder="1" applyAlignment="1">
      <alignment horizontal="center" vertical="center"/>
    </xf>
    <xf numFmtId="16" fontId="300" fillId="0" borderId="1" xfId="0" applyNumberFormat="1" applyFont="1" applyBorder="1" applyAlignment="1">
      <alignment horizontal="center" vertical="center"/>
    </xf>
    <xf numFmtId="16" fontId="300" fillId="33" borderId="1" xfId="0" applyNumberFormat="1" applyFont="1" applyFill="1" applyBorder="1" applyAlignment="1">
      <alignment horizontal="center" vertical="center"/>
    </xf>
    <xf numFmtId="0" fontId="297" fillId="33" borderId="14" xfId="0" applyFont="1" applyFill="1" applyBorder="1" applyAlignment="1">
      <alignment vertical="center"/>
    </xf>
    <xf numFmtId="16" fontId="297" fillId="33" borderId="14" xfId="0" applyNumberFormat="1" applyFont="1" applyFill="1" applyBorder="1" applyAlignment="1">
      <alignment horizontal="center" vertical="center"/>
    </xf>
    <xf numFmtId="0" fontId="39" fillId="0" borderId="12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2" fillId="33" borderId="1" xfId="0" applyNumberFormat="1" applyFont="1" applyFill="1" applyBorder="1" applyAlignment="1">
      <alignment horizontal="center" vertical="center"/>
    </xf>
    <xf numFmtId="0" fontId="304" fillId="9" borderId="1" xfId="0" applyFont="1" applyFill="1" applyBorder="1" applyAlignment="1">
      <alignment vertical="center"/>
    </xf>
    <xf numFmtId="0" fontId="315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2" fillId="0" borderId="14" xfId="0" applyNumberFormat="1" applyFont="1" applyBorder="1" applyAlignment="1" applyProtection="1">
      <alignment horizontal="center" vertical="center"/>
      <protection locked="0"/>
    </xf>
    <xf numFmtId="16" fontId="267" fillId="0" borderId="0" xfId="0" applyNumberFormat="1" applyFont="1" applyAlignment="1">
      <alignment horizontal="right"/>
    </xf>
    <xf numFmtId="0" fontId="297" fillId="9" borderId="1" xfId="0" applyFont="1" applyFill="1" applyBorder="1" applyAlignment="1">
      <alignment vertical="center"/>
    </xf>
    <xf numFmtId="16" fontId="89" fillId="0" borderId="15" xfId="0" applyNumberFormat="1" applyFont="1" applyBorder="1" applyAlignment="1">
      <alignment horizontal="center" vertical="center"/>
    </xf>
    <xf numFmtId="16" fontId="113" fillId="0" borderId="16" xfId="0" applyNumberFormat="1" applyFont="1" applyBorder="1" applyAlignment="1" applyProtection="1">
      <alignment horizontal="center" wrapText="1"/>
      <protection locked="0"/>
    </xf>
    <xf numFmtId="16" fontId="30" fillId="0" borderId="2" xfId="0" applyNumberFormat="1" applyFont="1" applyBorder="1" applyAlignment="1" applyProtection="1">
      <alignment horizontal="left" vertical="center"/>
      <protection locked="0"/>
    </xf>
    <xf numFmtId="16" fontId="30" fillId="0" borderId="2" xfId="0" applyNumberFormat="1" applyFont="1" applyBorder="1" applyAlignment="1" applyProtection="1">
      <alignment horizontal="center" vertical="center"/>
      <protection locked="0"/>
    </xf>
    <xf numFmtId="16" fontId="30" fillId="2" borderId="15" xfId="0" applyNumberFormat="1" applyFont="1" applyFill="1" applyBorder="1" applyAlignment="1" applyProtection="1">
      <alignment horizontal="center" vertical="center"/>
      <protection locked="0"/>
    </xf>
    <xf numFmtId="16" fontId="29" fillId="0" borderId="2" xfId="0" applyNumberFormat="1" applyFont="1" applyBorder="1" applyAlignment="1" applyProtection="1">
      <alignment horizontal="center" vertical="center"/>
      <protection locked="0"/>
    </xf>
    <xf numFmtId="16" fontId="30" fillId="2" borderId="12" xfId="0" applyNumberFormat="1" applyFont="1" applyFill="1" applyBorder="1" applyAlignment="1" applyProtection="1">
      <alignment horizontal="center" vertical="center"/>
      <protection locked="0"/>
    </xf>
    <xf numFmtId="0" fontId="277" fillId="0" borderId="9" xfId="0" applyFont="1" applyBorder="1" applyProtection="1">
      <protection locked="0"/>
    </xf>
    <xf numFmtId="16" fontId="113" fillId="23" borderId="16" xfId="0" applyNumberFormat="1" applyFont="1" applyFill="1" applyBorder="1" applyAlignment="1" applyProtection="1">
      <alignment horizontal="center" wrapText="1"/>
      <protection locked="0"/>
    </xf>
    <xf numFmtId="16" fontId="113" fillId="21" borderId="16" xfId="0" applyNumberFormat="1" applyFont="1" applyFill="1" applyBorder="1" applyAlignment="1" applyProtection="1">
      <alignment horizontal="center" wrapText="1"/>
      <protection locked="0"/>
    </xf>
    <xf numFmtId="0" fontId="135" fillId="0" borderId="5" xfId="0" applyFont="1" applyBorder="1" applyAlignment="1" applyProtection="1">
      <alignment horizontal="center" vertical="top"/>
      <protection locked="0"/>
    </xf>
    <xf numFmtId="16" fontId="30" fillId="2" borderId="5" xfId="0" applyNumberFormat="1" applyFont="1" applyFill="1" applyBorder="1" applyAlignment="1" applyProtection="1">
      <alignment horizontal="center" vertical="center"/>
      <protection locked="0"/>
    </xf>
    <xf numFmtId="16" fontId="29" fillId="0" borderId="0" xfId="0" applyNumberFormat="1" applyFont="1" applyAlignment="1" applyProtection="1">
      <alignment horizontal="center" vertical="center"/>
      <protection locked="0"/>
    </xf>
    <xf numFmtId="16" fontId="30" fillId="2" borderId="0" xfId="0" applyNumberFormat="1" applyFont="1" applyFill="1" applyAlignment="1" applyProtection="1">
      <alignment horizontal="center" vertical="center"/>
      <protection locked="0"/>
    </xf>
    <xf numFmtId="0" fontId="30" fillId="0" borderId="0" xfId="0" applyFont="1" applyProtection="1">
      <protection locked="0"/>
    </xf>
    <xf numFmtId="0" fontId="71" fillId="0" borderId="5" xfId="0" applyFont="1" applyBorder="1" applyAlignment="1" applyProtection="1">
      <alignment horizontal="center" vertical="center"/>
      <protection locked="0"/>
    </xf>
    <xf numFmtId="16" fontId="41" fillId="2" borderId="15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Font="1" applyAlignment="1" applyProtection="1">
      <alignment horizontal="center" vertical="top"/>
      <protection locked="0"/>
    </xf>
    <xf numFmtId="0" fontId="134" fillId="0" borderId="16" xfId="0" applyFont="1" applyBorder="1" applyAlignment="1" applyProtection="1">
      <alignment horizontal="center" vertical="top"/>
      <protection locked="0"/>
    </xf>
    <xf numFmtId="0" fontId="134" fillId="0" borderId="14" xfId="0" applyFont="1" applyBorder="1" applyAlignment="1" applyProtection="1">
      <alignment horizontal="center" vertical="center" wrapText="1"/>
      <protection locked="0"/>
    </xf>
    <xf numFmtId="0" fontId="41" fillId="0" borderId="49" xfId="0" applyFont="1" applyBorder="1" applyAlignment="1" applyProtection="1">
      <alignment horizontal="center" vertical="center" wrapText="1"/>
      <protection locked="0"/>
    </xf>
    <xf numFmtId="0" fontId="134" fillId="0" borderId="25" xfId="0" applyFont="1" applyBorder="1" applyAlignment="1" applyProtection="1">
      <alignment horizontal="left" vertical="center" wrapText="1"/>
      <protection locked="0"/>
    </xf>
    <xf numFmtId="0" fontId="134" fillId="0" borderId="26" xfId="0" applyFont="1" applyBorder="1" applyAlignment="1" applyProtection="1">
      <alignment horizontal="center" vertical="center" wrapText="1"/>
      <protection locked="0"/>
    </xf>
    <xf numFmtId="0" fontId="134" fillId="0" borderId="26" xfId="0" applyFont="1" applyBorder="1" applyAlignment="1" applyProtection="1">
      <alignment horizontal="center" vertical="top" wrapText="1"/>
      <protection locked="0"/>
    </xf>
    <xf numFmtId="0" fontId="134" fillId="0" borderId="3" xfId="0" applyFont="1" applyBorder="1" applyAlignment="1" applyProtection="1">
      <alignment horizontal="center" vertical="top"/>
      <protection locked="0"/>
    </xf>
    <xf numFmtId="0" fontId="135" fillId="0" borderId="13" xfId="0" applyFont="1" applyBorder="1" applyAlignment="1" applyProtection="1">
      <alignment horizontal="right" vertical="top"/>
      <protection locked="0"/>
    </xf>
    <xf numFmtId="0" fontId="134" fillId="0" borderId="12" xfId="0" applyFont="1" applyBorder="1" applyAlignment="1" applyProtection="1">
      <alignment horizontal="center" vertical="center" wrapText="1"/>
      <protection locked="0"/>
    </xf>
    <xf numFmtId="0" fontId="41" fillId="0" borderId="11" xfId="0" applyFont="1" applyBorder="1" applyAlignment="1" applyProtection="1">
      <alignment horizontal="center" vertical="center" wrapText="1"/>
      <protection locked="0"/>
    </xf>
    <xf numFmtId="0" fontId="134" fillId="0" borderId="71" xfId="0" applyFont="1" applyBorder="1" applyAlignment="1" applyProtection="1">
      <alignment horizontal="left" vertical="center" wrapText="1"/>
      <protection locked="0"/>
    </xf>
    <xf numFmtId="0" fontId="134" fillId="0" borderId="5" xfId="0" applyFont="1" applyBorder="1" applyAlignment="1" applyProtection="1">
      <alignment horizontal="left" vertical="center" wrapText="1"/>
      <protection locked="0"/>
    </xf>
    <xf numFmtId="0" fontId="30" fillId="0" borderId="0" xfId="0" applyFont="1" applyAlignment="1" applyProtection="1">
      <alignment vertical="center"/>
      <protection locked="0"/>
    </xf>
    <xf numFmtId="0" fontId="30" fillId="0" borderId="14" xfId="0" applyFont="1" applyBorder="1" applyAlignment="1">
      <alignment horizontal="center" vertical="center"/>
    </xf>
    <xf numFmtId="16" fontId="30" fillId="2" borderId="14" xfId="0" applyNumberFormat="1" applyFont="1" applyFill="1" applyBorder="1" applyAlignment="1">
      <alignment horizontal="center" vertical="center"/>
    </xf>
    <xf numFmtId="0" fontId="29" fillId="6" borderId="12" xfId="0" applyFont="1" applyFill="1" applyBorder="1" applyAlignment="1">
      <alignment horizontal="center" vertical="center" wrapText="1"/>
    </xf>
    <xf numFmtId="0" fontId="68" fillId="6" borderId="12" xfId="0" applyFont="1" applyFill="1" applyBorder="1" applyAlignment="1">
      <alignment horizontal="center" vertical="top"/>
    </xf>
    <xf numFmtId="0" fontId="29" fillId="6" borderId="93" xfId="0" applyFont="1" applyFill="1" applyBorder="1" applyAlignment="1">
      <alignment horizontal="center" vertical="top" wrapText="1"/>
    </xf>
    <xf numFmtId="0" fontId="227" fillId="0" borderId="1" xfId="0" applyFont="1" applyBorder="1" applyAlignment="1">
      <alignment wrapText="1"/>
    </xf>
    <xf numFmtId="0" fontId="21" fillId="0" borderId="0" xfId="0" applyFont="1" applyProtection="1">
      <protection locked="0"/>
    </xf>
    <xf numFmtId="16" fontId="41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1" fillId="0" borderId="15" xfId="0" applyFont="1" applyBorder="1" applyAlignment="1" applyProtection="1">
      <alignment horizontal="center" vertical="top" wrapText="1"/>
      <protection locked="0"/>
    </xf>
    <xf numFmtId="0" fontId="135" fillId="0" borderId="0" xfId="0" applyFont="1" applyAlignment="1" applyProtection="1">
      <alignment horizontal="center" vertical="top"/>
      <protection locked="0"/>
    </xf>
    <xf numFmtId="16" fontId="113" fillId="2" borderId="11" xfId="0" applyNumberFormat="1" applyFont="1" applyFill="1" applyBorder="1" applyAlignment="1" applyProtection="1">
      <alignment horizontal="center" vertical="center"/>
      <protection locked="0"/>
    </xf>
    <xf numFmtId="0" fontId="304" fillId="32" borderId="14" xfId="0" applyFont="1" applyFill="1" applyBorder="1" applyAlignment="1" applyProtection="1">
      <alignment vertical="center"/>
      <protection locked="0"/>
    </xf>
    <xf numFmtId="0" fontId="297" fillId="0" borderId="14" xfId="0" applyFont="1" applyBorder="1" applyAlignment="1">
      <alignment vertical="center"/>
    </xf>
    <xf numFmtId="16" fontId="297" fillId="0" borderId="14" xfId="0" applyNumberFormat="1" applyFont="1" applyBorder="1" applyAlignment="1">
      <alignment horizontal="center" vertical="center"/>
    </xf>
    <xf numFmtId="16" fontId="300" fillId="0" borderId="14" xfId="0" applyNumberFormat="1" applyFont="1" applyBorder="1" applyAlignment="1">
      <alignment horizontal="center" vertical="center"/>
    </xf>
    <xf numFmtId="16" fontId="297" fillId="0" borderId="14" xfId="0" applyNumberFormat="1" applyFont="1" applyBorder="1" applyAlignment="1">
      <alignment horizontal="center"/>
    </xf>
    <xf numFmtId="0" fontId="30" fillId="33" borderId="0" xfId="0" applyFont="1" applyFill="1" applyAlignment="1">
      <alignment horizontal="center" vertical="center"/>
    </xf>
    <xf numFmtId="16" fontId="56" fillId="0" borderId="2" xfId="0" applyNumberFormat="1" applyFont="1" applyBorder="1" applyAlignment="1">
      <alignment horizontal="left" vertical="center"/>
    </xf>
    <xf numFmtId="16" fontId="308" fillId="0" borderId="0" xfId="0" applyNumberFormat="1" applyFont="1" applyAlignment="1">
      <alignment horizontal="left"/>
    </xf>
    <xf numFmtId="16" fontId="41" fillId="4" borderId="1" xfId="0" applyNumberFormat="1" applyFont="1" applyFill="1" applyBorder="1" applyAlignment="1" applyProtection="1">
      <alignment horizontal="center" vertical="center"/>
      <protection locked="0"/>
    </xf>
    <xf numFmtId="16" fontId="134" fillId="0" borderId="1" xfId="0" applyNumberFormat="1" applyFont="1" applyBorder="1" applyAlignment="1" applyProtection="1">
      <alignment horizontal="center" vertical="center"/>
      <protection locked="0"/>
    </xf>
    <xf numFmtId="16" fontId="113" fillId="4" borderId="1" xfId="0" applyNumberFormat="1" applyFont="1" applyFill="1" applyBorder="1" applyAlignment="1" applyProtection="1">
      <alignment horizontal="center" vertical="center"/>
      <protection locked="0"/>
    </xf>
    <xf numFmtId="16" fontId="113" fillId="0" borderId="1" xfId="0" applyNumberFormat="1" applyFont="1" applyBorder="1" applyAlignment="1" applyProtection="1">
      <alignment horizontal="center" vertical="center"/>
      <protection locked="0"/>
    </xf>
    <xf numFmtId="0" fontId="317" fillId="0" borderId="0" xfId="0" applyFont="1"/>
    <xf numFmtId="0" fontId="182" fillId="0" borderId="0" xfId="2" applyFont="1" applyAlignment="1">
      <alignment vertical="center"/>
    </xf>
    <xf numFmtId="0" fontId="162" fillId="0" borderId="0" xfId="0" applyFont="1" applyAlignment="1">
      <alignment vertical="center"/>
    </xf>
    <xf numFmtId="0" fontId="32" fillId="0" borderId="0" xfId="13" applyFont="1" applyFill="1" applyAlignment="1" applyProtection="1">
      <alignment horizontal="left" vertical="center"/>
    </xf>
    <xf numFmtId="0" fontId="32" fillId="0" borderId="0" xfId="13" applyFont="1" applyFill="1" applyAlignment="1" applyProtection="1">
      <alignment horizontal="left"/>
    </xf>
    <xf numFmtId="0" fontId="134" fillId="0" borderId="11" xfId="0" applyFont="1" applyBorder="1" applyAlignment="1" applyProtection="1">
      <alignment horizontal="center" vertical="center" wrapText="1"/>
      <protection locked="0"/>
    </xf>
    <xf numFmtId="0" fontId="183" fillId="0" borderId="0" xfId="0" applyFont="1" applyProtection="1">
      <protection locked="0"/>
    </xf>
    <xf numFmtId="16" fontId="180" fillId="0" borderId="0" xfId="0" applyNumberFormat="1" applyFont="1" applyAlignment="1">
      <alignment horizontal="right"/>
    </xf>
    <xf numFmtId="0" fontId="21" fillId="0" borderId="0" xfId="0" applyFont="1" applyAlignment="1">
      <alignment horizontal="right" vertical="top"/>
    </xf>
    <xf numFmtId="0" fontId="21" fillId="0" borderId="0" xfId="0" applyFont="1" applyAlignment="1">
      <alignment horizontal="left" vertical="top"/>
    </xf>
    <xf numFmtId="0" fontId="119" fillId="0" borderId="0" xfId="0" applyFont="1"/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 vertical="center"/>
    </xf>
    <xf numFmtId="0" fontId="318" fillId="0" borderId="0" xfId="0" applyFont="1" applyAlignment="1">
      <alignment horizontal="right" vertical="center"/>
    </xf>
    <xf numFmtId="0" fontId="184" fillId="0" borderId="0" xfId="2" applyFont="1" applyAlignment="1">
      <alignment vertical="center"/>
    </xf>
    <xf numFmtId="16" fontId="292" fillId="2" borderId="15" xfId="0" applyNumberFormat="1" applyFont="1" applyFill="1" applyBorder="1" applyAlignment="1">
      <alignment horizontal="center" vertical="center"/>
    </xf>
    <xf numFmtId="0" fontId="48" fillId="0" borderId="0" xfId="0" applyFont="1"/>
    <xf numFmtId="16" fontId="300" fillId="4" borderId="1" xfId="0" applyNumberFormat="1" applyFont="1" applyFill="1" applyBorder="1" applyAlignment="1" applyProtection="1">
      <alignment horizontal="center" vertical="center"/>
      <protection locked="0"/>
    </xf>
    <xf numFmtId="0" fontId="297" fillId="32" borderId="1" xfId="0" applyFont="1" applyFill="1" applyBorder="1" applyAlignment="1" applyProtection="1">
      <alignment vertical="center"/>
      <protection locked="0"/>
    </xf>
    <xf numFmtId="0" fontId="134" fillId="0" borderId="37" xfId="0" applyFont="1" applyBorder="1" applyAlignment="1">
      <alignment horizontal="center" vertical="center" wrapText="1"/>
    </xf>
    <xf numFmtId="0" fontId="137" fillId="0" borderId="0" xfId="0" applyFont="1" applyAlignment="1">
      <alignment horizontal="right"/>
    </xf>
    <xf numFmtId="0" fontId="137" fillId="0" borderId="0" xfId="0" applyFont="1" applyAlignment="1">
      <alignment horizontal="right" vertical="center"/>
    </xf>
    <xf numFmtId="0" fontId="184" fillId="0" borderId="0" xfId="2" applyFont="1" applyAlignment="1">
      <alignment horizontal="right" vertical="center"/>
    </xf>
    <xf numFmtId="16" fontId="308" fillId="0" borderId="0" xfId="0" applyNumberFormat="1" applyFont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128" fillId="0" borderId="0" xfId="13" applyFont="1" applyFill="1" applyAlignment="1" applyProtection="1">
      <alignment horizontal="left" vertical="center"/>
      <protection locked="0"/>
    </xf>
    <xf numFmtId="0" fontId="128" fillId="0" borderId="0" xfId="13" applyFont="1" applyAlignment="1" applyProtection="1">
      <alignment horizontal="left" vertical="center"/>
      <protection locked="0"/>
    </xf>
    <xf numFmtId="0" fontId="22" fillId="0" borderId="0" xfId="1" applyFont="1" applyAlignment="1" applyProtection="1">
      <alignment horizontal="center" vertical="center"/>
      <protection locked="0"/>
    </xf>
    <xf numFmtId="0" fontId="23" fillId="0" borderId="0" xfId="1" applyFont="1" applyAlignment="1" applyProtection="1">
      <alignment horizontal="left" vertical="center" wrapText="1"/>
      <protection locked="0"/>
    </xf>
    <xf numFmtId="0" fontId="26" fillId="0" borderId="0" xfId="0" applyFont="1" applyAlignment="1" applyProtection="1">
      <alignment horizontal="left" vertical="center"/>
      <protection locked="0"/>
    </xf>
    <xf numFmtId="0" fontId="25" fillId="0" borderId="0" xfId="0" applyFont="1" applyAlignment="1" applyProtection="1">
      <alignment horizontal="right" vertical="center"/>
      <protection locked="0"/>
    </xf>
    <xf numFmtId="0" fontId="25" fillId="0" borderId="0" xfId="0" quotePrefix="1" applyFont="1" applyAlignment="1" applyProtection="1">
      <alignment horizontal="center" vertical="center"/>
      <protection locked="0"/>
    </xf>
    <xf numFmtId="0" fontId="289" fillId="0" borderId="0" xfId="13" applyFont="1" applyFill="1" applyAlignment="1" applyProtection="1">
      <alignment horizontal="left" vertical="center"/>
      <protection locked="0"/>
    </xf>
    <xf numFmtId="0" fontId="290" fillId="0" borderId="0" xfId="0" applyFont="1" applyProtection="1">
      <protection locked="0"/>
    </xf>
    <xf numFmtId="0" fontId="289" fillId="0" borderId="0" xfId="0" applyFont="1" applyProtection="1">
      <protection locked="0"/>
    </xf>
    <xf numFmtId="0" fontId="41" fillId="0" borderId="26" xfId="0" applyFont="1" applyBorder="1" applyAlignment="1" applyProtection="1">
      <alignment horizontal="center" vertical="center" wrapText="1"/>
      <protection locked="0"/>
    </xf>
    <xf numFmtId="0" fontId="133" fillId="0" borderId="5" xfId="0" applyFont="1" applyBorder="1" applyAlignment="1" applyProtection="1">
      <alignment horizontal="center" vertical="top"/>
      <protection locked="0"/>
    </xf>
    <xf numFmtId="0" fontId="134" fillId="0" borderId="12" xfId="0" applyFont="1" applyBorder="1" applyAlignment="1" applyProtection="1">
      <alignment horizontal="left" vertical="center" wrapText="1"/>
      <protection locked="0"/>
    </xf>
    <xf numFmtId="0" fontId="29" fillId="0" borderId="0" xfId="0" applyFont="1" applyAlignment="1" applyProtection="1">
      <alignment vertical="center"/>
      <protection locked="0"/>
    </xf>
    <xf numFmtId="0" fontId="224" fillId="21" borderId="16" xfId="0" applyFont="1" applyFill="1" applyBorder="1"/>
    <xf numFmtId="0" fontId="210" fillId="0" borderId="3" xfId="0" applyFont="1" applyBorder="1"/>
    <xf numFmtId="0" fontId="211" fillId="0" borderId="13" xfId="0" applyFont="1" applyBorder="1"/>
    <xf numFmtId="0" fontId="227" fillId="21" borderId="13" xfId="0" applyFont="1" applyFill="1" applyBorder="1"/>
    <xf numFmtId="0" fontId="231" fillId="21" borderId="13" xfId="0" applyFont="1" applyFill="1" applyBorder="1" applyAlignment="1">
      <alignment horizontal="center"/>
    </xf>
    <xf numFmtId="16" fontId="29" fillId="2" borderId="15" xfId="0" applyNumberFormat="1" applyFont="1" applyFill="1" applyBorder="1" applyAlignment="1" applyProtection="1">
      <alignment horizontal="center" vertical="center"/>
      <protection locked="0"/>
    </xf>
    <xf numFmtId="16" fontId="306" fillId="0" borderId="1" xfId="0" applyNumberFormat="1" applyFont="1" applyBorder="1" applyAlignment="1" applyProtection="1">
      <alignment horizontal="center" vertical="center"/>
      <protection locked="0"/>
    </xf>
    <xf numFmtId="0" fontId="319" fillId="3" borderId="0" xfId="0" applyFont="1" applyFill="1" applyAlignment="1">
      <alignment horizontal="left"/>
    </xf>
    <xf numFmtId="0" fontId="320" fillId="3" borderId="0" xfId="0" applyFont="1" applyFill="1"/>
    <xf numFmtId="0" fontId="319" fillId="3" borderId="0" xfId="0" applyFont="1" applyFill="1" applyAlignment="1" applyProtection="1">
      <alignment horizontal="left"/>
      <protection locked="0"/>
    </xf>
    <xf numFmtId="0" fontId="320" fillId="3" borderId="0" xfId="0" applyFont="1" applyFill="1" applyProtection="1">
      <protection locked="0"/>
    </xf>
    <xf numFmtId="0" fontId="227" fillId="0" borderId="0" xfId="0" applyFont="1" applyAlignment="1">
      <alignment wrapText="1"/>
    </xf>
    <xf numFmtId="0" fontId="227" fillId="0" borderId="0" xfId="0" applyFont="1" applyAlignment="1">
      <alignment horizontal="center" wrapText="1"/>
    </xf>
    <xf numFmtId="16" fontId="227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4" fillId="0" borderId="11" xfId="0" applyNumberFormat="1" applyFont="1" applyBorder="1" applyAlignment="1">
      <alignment horizontal="left" vertical="center"/>
    </xf>
    <xf numFmtId="16" fontId="284" fillId="0" borderId="34" xfId="0" applyNumberFormat="1" applyFont="1" applyBorder="1" applyAlignment="1">
      <alignment horizontal="left" vertical="center"/>
    </xf>
    <xf numFmtId="0" fontId="185" fillId="9" borderId="0" xfId="0" applyFont="1" applyFill="1"/>
    <xf numFmtId="169" fontId="182" fillId="2" borderId="5" xfId="0" applyNumberFormat="1" applyFont="1" applyFill="1" applyBorder="1" applyAlignment="1" applyProtection="1">
      <alignment horizontal="center" vertical="center"/>
      <protection locked="0"/>
    </xf>
    <xf numFmtId="0" fontId="38" fillId="0" borderId="14" xfId="0" applyFont="1" applyBorder="1" applyAlignment="1">
      <alignment vertical="center"/>
    </xf>
    <xf numFmtId="16" fontId="38" fillId="0" borderId="16" xfId="0" applyNumberFormat="1" applyFont="1" applyBorder="1" applyAlignment="1">
      <alignment horizontal="center"/>
    </xf>
    <xf numFmtId="0" fontId="67" fillId="0" borderId="17" xfId="0" applyFont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16" fontId="306" fillId="32" borderId="1" xfId="0" applyNumberFormat="1" applyFont="1" applyFill="1" applyBorder="1" applyAlignment="1" applyProtection="1">
      <alignment horizontal="center" vertical="center"/>
      <protection locked="0"/>
    </xf>
    <xf numFmtId="16" fontId="302" fillId="0" borderId="14" xfId="0" applyNumberFormat="1" applyFont="1" applyBorder="1" applyAlignment="1">
      <alignment horizontal="center" vertical="center"/>
    </xf>
    <xf numFmtId="0" fontId="133" fillId="0" borderId="94" xfId="0" applyFont="1" applyBorder="1" applyAlignment="1">
      <alignment horizontal="center" vertical="top"/>
    </xf>
    <xf numFmtId="16" fontId="321" fillId="0" borderId="0" xfId="0" applyNumberFormat="1" applyFont="1" applyAlignment="1">
      <alignment horizontal="center"/>
    </xf>
    <xf numFmtId="16" fontId="306" fillId="0" borderId="14" xfId="0" applyNumberFormat="1" applyFont="1" applyBorder="1" applyAlignment="1" applyProtection="1">
      <alignment horizontal="center" vertical="center"/>
      <protection locked="0"/>
    </xf>
    <xf numFmtId="16" fontId="87" fillId="2" borderId="12" xfId="0" applyNumberFormat="1" applyFont="1" applyFill="1" applyBorder="1" applyAlignment="1" applyProtection="1">
      <alignment horizontal="center" vertical="center"/>
      <protection locked="0"/>
    </xf>
    <xf numFmtId="16" fontId="30" fillId="2" borderId="11" xfId="0" applyNumberFormat="1" applyFont="1" applyFill="1" applyBorder="1" applyAlignment="1" applyProtection="1">
      <alignment horizontal="center" vertical="center"/>
      <protection locked="0"/>
    </xf>
    <xf numFmtId="16" fontId="113" fillId="2" borderId="16" xfId="0" applyNumberFormat="1" applyFont="1" applyFill="1" applyBorder="1" applyAlignment="1" applyProtection="1">
      <alignment horizontal="left" vertical="center"/>
      <protection locked="0"/>
    </xf>
    <xf numFmtId="0" fontId="76" fillId="0" borderId="14" xfId="0" applyFont="1" applyBorder="1" applyAlignment="1">
      <alignment vertical="center"/>
    </xf>
    <xf numFmtId="0" fontId="48" fillId="0" borderId="21" xfId="0" applyFont="1" applyBorder="1" applyAlignment="1">
      <alignment horizontal="center" vertical="center"/>
    </xf>
    <xf numFmtId="0" fontId="134" fillId="2" borderId="0" xfId="0" applyFont="1" applyFill="1" applyAlignment="1">
      <alignment horizontal="center" vertical="center" wrapText="1"/>
    </xf>
    <xf numFmtId="0" fontId="134" fillId="2" borderId="80" xfId="0" applyFont="1" applyFill="1" applyBorder="1" applyAlignment="1">
      <alignment horizontal="center" vertical="center" wrapText="1"/>
    </xf>
    <xf numFmtId="16" fontId="297" fillId="4" borderId="14" xfId="0" applyNumberFormat="1" applyFont="1" applyFill="1" applyBorder="1" applyAlignment="1" applyProtection="1">
      <alignment horizontal="center" vertical="center"/>
      <protection locked="0"/>
    </xf>
    <xf numFmtId="16" fontId="306" fillId="4" borderId="14" xfId="0" applyNumberFormat="1" applyFont="1" applyFill="1" applyBorder="1" applyAlignment="1" applyProtection="1">
      <alignment horizontal="center" vertical="center"/>
      <protection locked="0"/>
    </xf>
    <xf numFmtId="0" fontId="300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8" fillId="0" borderId="11" xfId="0" applyNumberFormat="1" applyFont="1" applyBorder="1" applyAlignment="1">
      <alignment horizontal="left" vertical="center"/>
    </xf>
    <xf numFmtId="0" fontId="322" fillId="0" borderId="0" xfId="0" applyFont="1" applyAlignment="1">
      <alignment horizontal="center" vertical="top" wrapText="1"/>
    </xf>
    <xf numFmtId="16" fontId="323" fillId="0" borderId="0" xfId="0" applyNumberFormat="1" applyFont="1" applyAlignment="1">
      <alignment horizontal="left"/>
    </xf>
    <xf numFmtId="0" fontId="113" fillId="0" borderId="0" xfId="0" applyFont="1" applyAlignment="1">
      <alignment horizontal="right" vertical="center"/>
    </xf>
    <xf numFmtId="0" fontId="133" fillId="0" borderId="0" xfId="0" applyFont="1" applyAlignment="1">
      <alignment horizontal="right" vertical="top"/>
    </xf>
    <xf numFmtId="16" fontId="134" fillId="0" borderId="1" xfId="0" applyNumberFormat="1" applyFont="1" applyBorder="1" applyAlignment="1" applyProtection="1">
      <alignment horizontal="left" vertical="center"/>
      <protection locked="0"/>
    </xf>
    <xf numFmtId="0" fontId="134" fillId="0" borderId="96" xfId="0" applyFont="1" applyBorder="1" applyAlignment="1">
      <alignment horizontal="center" vertical="center" wrapText="1"/>
    </xf>
    <xf numFmtId="0" fontId="133" fillId="0" borderId="10" xfId="0" applyFont="1" applyBorder="1" applyAlignment="1">
      <alignment horizontal="center" vertical="top"/>
    </xf>
    <xf numFmtId="0" fontId="133" fillId="0" borderId="51" xfId="0" applyFont="1" applyBorder="1" applyAlignment="1">
      <alignment horizontal="center" vertical="top"/>
    </xf>
    <xf numFmtId="0" fontId="134" fillId="0" borderId="36" xfId="0" applyFont="1" applyBorder="1" applyAlignment="1" applyProtection="1">
      <alignment horizontal="left" vertical="center" wrapText="1"/>
      <protection locked="0"/>
    </xf>
    <xf numFmtId="0" fontId="135" fillId="0" borderId="12" xfId="0" applyFont="1" applyBorder="1" applyAlignment="1" applyProtection="1">
      <alignment horizontal="center" vertical="top"/>
      <protection locked="0"/>
    </xf>
    <xf numFmtId="0" fontId="134" fillId="0" borderId="74" xfId="0" applyFont="1" applyBorder="1" applyAlignment="1" applyProtection="1">
      <alignment horizontal="left" vertical="center" wrapText="1"/>
      <protection locked="0"/>
    </xf>
    <xf numFmtId="0" fontId="134" fillId="0" borderId="15" xfId="0" applyFont="1" applyBorder="1" applyAlignment="1" applyProtection="1">
      <alignment horizontal="center" vertical="center" wrapText="1"/>
      <protection locked="0"/>
    </xf>
    <xf numFmtId="16" fontId="254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4" fillId="32" borderId="20" xfId="0" applyFont="1" applyFill="1" applyBorder="1" applyAlignment="1" applyProtection="1">
      <alignment vertical="center"/>
      <protection locked="0"/>
    </xf>
    <xf numFmtId="16" fontId="266" fillId="0" borderId="0" xfId="0" applyNumberFormat="1" applyFont="1" applyAlignment="1">
      <alignment horizontal="center"/>
    </xf>
    <xf numFmtId="0" fontId="297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51" fillId="0" borderId="19" xfId="0" applyFont="1" applyBorder="1" applyAlignment="1">
      <alignment horizontal="center" vertical="center"/>
    </xf>
    <xf numFmtId="16" fontId="51" fillId="0" borderId="19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16" fontId="51" fillId="3" borderId="10" xfId="0" applyNumberFormat="1" applyFont="1" applyFill="1" applyBorder="1" applyAlignment="1">
      <alignment horizontal="center" vertical="center"/>
    </xf>
    <xf numFmtId="0" fontId="326" fillId="2" borderId="43" xfId="13" applyFont="1" applyFill="1" applyBorder="1" applyAlignment="1" applyProtection="1">
      <alignment horizontal="center" vertical="center" wrapText="1"/>
    </xf>
    <xf numFmtId="0" fontId="41" fillId="0" borderId="0" xfId="0" applyFont="1" applyAlignment="1">
      <alignment horizontal="right" vertical="center"/>
    </xf>
    <xf numFmtId="16" fontId="51" fillId="37" borderId="15" xfId="0" applyNumberFormat="1" applyFont="1" applyFill="1" applyBorder="1" applyAlignment="1">
      <alignment horizontal="center" vertical="center"/>
    </xf>
    <xf numFmtId="16" fontId="51" fillId="37" borderId="7" xfId="0" applyNumberFormat="1" applyFont="1" applyFill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16" fontId="87" fillId="0" borderId="1" xfId="13" applyNumberFormat="1" applyFont="1" applyBorder="1" applyAlignment="1" applyProtection="1">
      <alignment horizontal="center" vertical="center"/>
    </xf>
    <xf numFmtId="16" fontId="87" fillId="4" borderId="1" xfId="13" applyNumberFormat="1" applyFont="1" applyFill="1" applyBorder="1" applyAlignment="1" applyProtection="1">
      <alignment horizontal="center" vertical="center"/>
    </xf>
    <xf numFmtId="0" fontId="327" fillId="2" borderId="0" xfId="13" applyFont="1" applyFill="1" applyAlignment="1" applyProtection="1">
      <alignment horizontal="center" vertical="center" wrapText="1"/>
    </xf>
    <xf numFmtId="16" fontId="97" fillId="0" borderId="1" xfId="13" applyNumberFormat="1" applyFont="1" applyBorder="1" applyAlignment="1" applyProtection="1">
      <alignment horizontal="center" vertical="center"/>
    </xf>
    <xf numFmtId="16" fontId="32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5" fillId="0" borderId="0" xfId="0" applyFont="1" applyAlignment="1">
      <alignment horizontal="center" vertical="center"/>
    </xf>
    <xf numFmtId="0" fontId="192" fillId="0" borderId="0" xfId="0" applyFont="1" applyAlignment="1">
      <alignment horizontal="center" vertical="center" wrapText="1"/>
    </xf>
    <xf numFmtId="0" fontId="240" fillId="0" borderId="0" xfId="0" applyFont="1" applyAlignment="1">
      <alignment horizontal="center" vertical="center" wrapText="1"/>
    </xf>
    <xf numFmtId="0" fontId="228" fillId="0" borderId="14" xfId="0" applyFont="1" applyBorder="1" applyAlignment="1">
      <alignment horizontal="center" vertical="center" wrapText="1"/>
    </xf>
    <xf numFmtId="0" fontId="193" fillId="0" borderId="14" xfId="0" applyFont="1" applyBorder="1" applyAlignment="1">
      <alignment horizontal="center" vertical="center" wrapText="1"/>
    </xf>
    <xf numFmtId="0" fontId="168" fillId="0" borderId="1" xfId="669" applyBorder="1" applyAlignment="1">
      <alignment vertical="center"/>
    </xf>
    <xf numFmtId="0" fontId="168" fillId="0" borderId="1" xfId="670" applyBorder="1" applyAlignment="1">
      <alignment vertical="center"/>
    </xf>
    <xf numFmtId="0" fontId="168" fillId="0" borderId="1" xfId="671" applyBorder="1" applyAlignment="1">
      <alignment vertical="center"/>
    </xf>
    <xf numFmtId="0" fontId="153" fillId="19" borderId="90" xfId="0" applyFont="1" applyFill="1" applyBorder="1"/>
    <xf numFmtId="0" fontId="153" fillId="19" borderId="90" xfId="0" applyFont="1" applyFill="1" applyBorder="1" applyAlignment="1">
      <alignment horizontal="center"/>
    </xf>
    <xf numFmtId="16" fontId="153" fillId="19" borderId="90" xfId="0" applyNumberFormat="1" applyFont="1" applyFill="1" applyBorder="1" applyAlignment="1">
      <alignment horizontal="center"/>
    </xf>
    <xf numFmtId="0" fontId="153" fillId="19" borderId="95" xfId="0" applyFont="1" applyFill="1" applyBorder="1" applyAlignment="1">
      <alignment horizontal="center"/>
    </xf>
    <xf numFmtId="16" fontId="153" fillId="19" borderId="95" xfId="0" applyNumberFormat="1" applyFont="1" applyFill="1" applyBorder="1" applyAlignment="1">
      <alignment horizontal="center"/>
    </xf>
    <xf numFmtId="0" fontId="153" fillId="0" borderId="90" xfId="0" applyFont="1" applyBorder="1"/>
    <xf numFmtId="0" fontId="153" fillId="0" borderId="90" xfId="0" applyFont="1" applyBorder="1" applyAlignment="1">
      <alignment horizontal="center"/>
    </xf>
    <xf numFmtId="16" fontId="153" fillId="0" borderId="90" xfId="0" applyNumberFormat="1" applyFont="1" applyBorder="1" applyAlignment="1">
      <alignment horizontal="center"/>
    </xf>
    <xf numFmtId="0" fontId="330" fillId="0" borderId="0" xfId="0" applyFont="1" applyAlignment="1">
      <alignment horizontal="center"/>
    </xf>
    <xf numFmtId="16" fontId="331" fillId="0" borderId="0" xfId="0" applyNumberFormat="1" applyFont="1" applyAlignment="1">
      <alignment horizontal="center"/>
    </xf>
    <xf numFmtId="16" fontId="329" fillId="0" borderId="0" xfId="0" applyNumberFormat="1" applyFont="1" applyAlignment="1">
      <alignment horizontal="center"/>
    </xf>
    <xf numFmtId="0" fontId="330" fillId="4" borderId="0" xfId="0" applyFont="1" applyFill="1" applyAlignment="1">
      <alignment horizontal="center"/>
    </xf>
    <xf numFmtId="16" fontId="331" fillId="4" borderId="0" xfId="0" applyNumberFormat="1" applyFont="1" applyFill="1" applyAlignment="1">
      <alignment horizontal="center"/>
    </xf>
    <xf numFmtId="16" fontId="330" fillId="0" borderId="0" xfId="0" applyNumberFormat="1" applyFont="1" applyAlignment="1">
      <alignment horizontal="center"/>
    </xf>
    <xf numFmtId="16" fontId="300" fillId="33" borderId="0" xfId="0" applyNumberFormat="1" applyFont="1" applyFill="1" applyAlignment="1">
      <alignment horizontal="center" vertical="center"/>
    </xf>
    <xf numFmtId="0" fontId="297" fillId="0" borderId="0" xfId="0" applyFont="1" applyAlignment="1">
      <alignment vertical="center"/>
    </xf>
    <xf numFmtId="16" fontId="297" fillId="0" borderId="0" xfId="0" applyNumberFormat="1" applyFont="1" applyAlignment="1">
      <alignment horizontal="center" vertical="center"/>
    </xf>
    <xf numFmtId="0" fontId="297" fillId="33" borderId="90" xfId="0" applyFont="1" applyFill="1" applyBorder="1" applyAlignment="1">
      <alignment vertical="center"/>
    </xf>
    <xf numFmtId="16" fontId="297" fillId="33" borderId="90" xfId="0" applyNumberFormat="1" applyFont="1" applyFill="1" applyBorder="1" applyAlignment="1">
      <alignment horizontal="center" vertical="center"/>
    </xf>
    <xf numFmtId="0" fontId="297" fillId="0" borderId="90" xfId="0" applyFont="1" applyBorder="1" applyAlignment="1">
      <alignment vertical="center"/>
    </xf>
    <xf numFmtId="16" fontId="297" fillId="0" borderId="90" xfId="0" applyNumberFormat="1" applyFont="1" applyBorder="1" applyAlignment="1">
      <alignment horizontal="center" vertical="center"/>
    </xf>
    <xf numFmtId="0" fontId="228" fillId="0" borderId="0" xfId="0" applyFont="1" applyAlignment="1">
      <alignment horizontal="center" vertical="center" wrapText="1"/>
    </xf>
    <xf numFmtId="0" fontId="193" fillId="0" borderId="0" xfId="0" applyFont="1" applyAlignment="1">
      <alignment horizontal="center" vertical="center" wrapText="1"/>
    </xf>
    <xf numFmtId="16" fontId="303" fillId="0" borderId="0" xfId="0" applyNumberFormat="1" applyFont="1" applyAlignment="1">
      <alignment horizontal="center" wrapText="1"/>
    </xf>
    <xf numFmtId="16" fontId="333" fillId="0" borderId="0" xfId="0" applyNumberFormat="1" applyFont="1" applyAlignment="1">
      <alignment horizontal="center" vertical="center"/>
    </xf>
    <xf numFmtId="0" fontId="224" fillId="0" borderId="14" xfId="0" applyFont="1" applyBorder="1" applyAlignment="1">
      <alignment horizontal="center" wrapText="1"/>
    </xf>
    <xf numFmtId="16" fontId="224" fillId="0" borderId="14" xfId="0" applyNumberFormat="1" applyFont="1" applyBorder="1" applyAlignment="1">
      <alignment horizontal="center" wrapText="1"/>
    </xf>
    <xf numFmtId="16" fontId="303" fillId="0" borderId="14" xfId="0" applyNumberFormat="1" applyFont="1" applyBorder="1" applyAlignment="1">
      <alignment horizontal="center" wrapText="1"/>
    </xf>
    <xf numFmtId="16" fontId="301" fillId="0" borderId="14" xfId="0" applyNumberFormat="1" applyFont="1" applyBorder="1" applyAlignment="1">
      <alignment horizontal="center" wrapText="1"/>
    </xf>
    <xf numFmtId="0" fontId="224" fillId="9" borderId="90" xfId="0" applyFont="1" applyFill="1" applyBorder="1" applyAlignment="1">
      <alignment horizontal="center" wrapText="1"/>
    </xf>
    <xf numFmtId="16" fontId="224" fillId="9" borderId="90" xfId="0" applyNumberFormat="1" applyFont="1" applyFill="1" applyBorder="1" applyAlignment="1">
      <alignment horizontal="center" wrapText="1"/>
    </xf>
    <xf numFmtId="16" fontId="303" fillId="9" borderId="90" xfId="0" applyNumberFormat="1" applyFont="1" applyFill="1" applyBorder="1" applyAlignment="1">
      <alignment horizontal="center" wrapText="1"/>
    </xf>
    <xf numFmtId="16" fontId="301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0" fontId="227" fillId="0" borderId="90" xfId="0" applyFont="1" applyBorder="1"/>
    <xf numFmtId="0" fontId="227" fillId="0" borderId="90" xfId="0" applyFont="1" applyBorder="1" applyAlignment="1">
      <alignment horizontal="center"/>
    </xf>
    <xf numFmtId="16" fontId="335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center"/>
    </xf>
    <xf numFmtId="0" fontId="227" fillId="0" borderId="1" xfId="0" applyFont="1" applyBorder="1" applyAlignment="1">
      <alignment horizontal="center" wrapText="1"/>
    </xf>
    <xf numFmtId="16" fontId="227" fillId="0" borderId="1" xfId="0" applyNumberFormat="1" applyFont="1" applyBorder="1" applyAlignment="1">
      <alignment horizontal="center" wrapText="1"/>
    </xf>
    <xf numFmtId="16" fontId="323" fillId="31" borderId="0" xfId="0" applyNumberFormat="1" applyFont="1" applyFill="1" applyAlignment="1">
      <alignment horizontal="left"/>
    </xf>
    <xf numFmtId="0" fontId="297" fillId="32" borderId="14" xfId="0" applyFont="1" applyFill="1" applyBorder="1" applyAlignment="1" applyProtection="1">
      <alignment vertical="center"/>
      <protection locked="0"/>
    </xf>
    <xf numFmtId="16" fontId="185" fillId="0" borderId="0" xfId="0" applyNumberFormat="1" applyFont="1" applyAlignment="1">
      <alignment horizontal="center" vertical="center"/>
    </xf>
    <xf numFmtId="0" fontId="297" fillId="0" borderId="22" xfId="0" applyFont="1" applyBorder="1" applyAlignment="1" applyProtection="1">
      <alignment vertical="center"/>
      <protection locked="0"/>
    </xf>
    <xf numFmtId="16" fontId="297" fillId="0" borderId="22" xfId="0" applyNumberFormat="1" applyFont="1" applyBorder="1" applyAlignment="1" applyProtection="1">
      <alignment horizontal="center" vertical="center"/>
      <protection locked="0"/>
    </xf>
    <xf numFmtId="16" fontId="306" fillId="0" borderId="22" xfId="0" applyNumberFormat="1" applyFont="1" applyBorder="1" applyAlignment="1" applyProtection="1">
      <alignment horizontal="center" vertical="center"/>
      <protection locked="0"/>
    </xf>
    <xf numFmtId="0" fontId="89" fillId="0" borderId="1" xfId="0" applyFont="1" applyBorder="1" applyAlignment="1">
      <alignment horizontal="center" vertical="top" wrapText="1"/>
    </xf>
    <xf numFmtId="16" fontId="78" fillId="0" borderId="1" xfId="0" applyNumberFormat="1" applyFont="1" applyBorder="1" applyAlignment="1">
      <alignment horizontal="center" vertical="center"/>
    </xf>
    <xf numFmtId="0" fontId="224" fillId="0" borderId="0" xfId="0" applyFont="1" applyAlignment="1">
      <alignment horizontal="center"/>
    </xf>
    <xf numFmtId="0" fontId="224" fillId="0" borderId="90" xfId="0" applyFont="1" applyBorder="1" applyAlignment="1">
      <alignment horizontal="center"/>
    </xf>
    <xf numFmtId="0" fontId="224" fillId="17" borderId="90" xfId="0" applyFont="1" applyFill="1" applyBorder="1" applyAlignment="1">
      <alignment horizontal="center"/>
    </xf>
    <xf numFmtId="0" fontId="224" fillId="0" borderId="90" xfId="0" applyFont="1" applyBorder="1" applyAlignment="1">
      <alignment wrapText="1"/>
    </xf>
    <xf numFmtId="0" fontId="227" fillId="0" borderId="90" xfId="0" applyFont="1" applyBorder="1" applyAlignment="1">
      <alignment horizontal="center" wrapText="1"/>
    </xf>
    <xf numFmtId="0" fontId="336" fillId="0" borderId="0" xfId="0" applyFont="1" applyAlignment="1">
      <alignment horizontal="center"/>
    </xf>
    <xf numFmtId="0" fontId="337" fillId="0" borderId="0" xfId="0" applyFont="1" applyAlignment="1">
      <alignment horizontal="center" vertical="center"/>
    </xf>
    <xf numFmtId="0" fontId="337" fillId="0" borderId="0" xfId="0" applyFont="1" applyAlignment="1">
      <alignment horizontal="center"/>
    </xf>
    <xf numFmtId="16" fontId="336" fillId="0" borderId="0" xfId="0" applyNumberFormat="1" applyFont="1" applyAlignment="1">
      <alignment horizontal="center" vertical="center"/>
    </xf>
    <xf numFmtId="16" fontId="337" fillId="0" borderId="0" xfId="0" applyNumberFormat="1" applyFont="1" applyAlignment="1">
      <alignment horizontal="center"/>
    </xf>
    <xf numFmtId="0" fontId="332" fillId="0" borderId="0" xfId="0" applyFont="1" applyAlignment="1">
      <alignment horizontal="center" vertical="center"/>
    </xf>
    <xf numFmtId="0" fontId="168" fillId="0" borderId="14" xfId="671" applyBorder="1" applyAlignment="1">
      <alignment vertical="center"/>
    </xf>
    <xf numFmtId="16" fontId="302" fillId="0" borderId="0" xfId="0" applyNumberFormat="1" applyFont="1" applyAlignment="1">
      <alignment horizontal="center" vertical="center"/>
    </xf>
    <xf numFmtId="16" fontId="297" fillId="33" borderId="20" xfId="0" applyNumberFormat="1" applyFont="1" applyFill="1" applyBorder="1" applyAlignment="1">
      <alignment horizontal="center" vertical="center"/>
    </xf>
    <xf numFmtId="16" fontId="87" fillId="0" borderId="76" xfId="0" applyNumberFormat="1" applyFont="1" applyBorder="1" applyAlignment="1" applyProtection="1">
      <alignment horizontal="left" vertical="center"/>
      <protection locked="0"/>
    </xf>
    <xf numFmtId="16" fontId="87" fillId="2" borderId="7" xfId="0" applyNumberFormat="1" applyFont="1" applyFill="1" applyBorder="1" applyAlignment="1" applyProtection="1">
      <alignment horizontal="center" vertical="center"/>
      <protection locked="0"/>
    </xf>
    <xf numFmtId="16" fontId="87" fillId="0" borderId="78" xfId="0" applyNumberFormat="1" applyFont="1" applyBorder="1" applyAlignment="1" applyProtection="1">
      <alignment horizontal="left" vertical="center"/>
      <protection locked="0"/>
    </xf>
    <xf numFmtId="16" fontId="87" fillId="0" borderId="83" xfId="0" applyNumberFormat="1" applyFont="1" applyBorder="1" applyAlignment="1" applyProtection="1">
      <alignment horizontal="left" vertical="center"/>
      <protection locked="0"/>
    </xf>
    <xf numFmtId="16" fontId="87" fillId="2" borderId="10" xfId="0" applyNumberFormat="1" applyFont="1" applyFill="1" applyBorder="1" applyAlignment="1" applyProtection="1">
      <alignment horizontal="center" vertical="center"/>
      <protection locked="0"/>
    </xf>
    <xf numFmtId="0" fontId="227" fillId="0" borderId="95" xfId="0" applyFont="1" applyBorder="1" applyAlignment="1">
      <alignment horizontal="center" wrapText="1"/>
    </xf>
    <xf numFmtId="16" fontId="224" fillId="0" borderId="95" xfId="0" applyNumberFormat="1" applyFont="1" applyBorder="1" applyAlignment="1">
      <alignment horizontal="center"/>
    </xf>
    <xf numFmtId="16" fontId="301" fillId="9" borderId="95" xfId="0" applyNumberFormat="1" applyFont="1" applyFill="1" applyBorder="1" applyAlignment="1">
      <alignment horizontal="center" wrapText="1"/>
    </xf>
    <xf numFmtId="16" fontId="303" fillId="9" borderId="95" xfId="0" applyNumberFormat="1" applyFont="1" applyFill="1" applyBorder="1" applyAlignment="1">
      <alignment horizontal="center" wrapText="1"/>
    </xf>
    <xf numFmtId="0" fontId="297" fillId="9" borderId="95" xfId="0" applyFont="1" applyFill="1" applyBorder="1" applyAlignment="1">
      <alignment vertical="center"/>
    </xf>
    <xf numFmtId="0" fontId="224" fillId="9" borderId="95" xfId="0" applyFont="1" applyFill="1" applyBorder="1" applyAlignment="1">
      <alignment horizontal="center" wrapText="1"/>
    </xf>
    <xf numFmtId="16" fontId="224" fillId="9" borderId="95" xfId="0" applyNumberFormat="1" applyFont="1" applyFill="1" applyBorder="1" applyAlignment="1">
      <alignment horizontal="center" wrapText="1"/>
    </xf>
    <xf numFmtId="0" fontId="224" fillId="0" borderId="90" xfId="0" applyFont="1" applyBorder="1" applyAlignment="1">
      <alignment horizontal="center" wrapText="1"/>
    </xf>
    <xf numFmtId="16" fontId="303" fillId="0" borderId="90" xfId="0" applyNumberFormat="1" applyFont="1" applyBorder="1" applyAlignment="1">
      <alignment horizontal="center" wrapText="1"/>
    </xf>
    <xf numFmtId="16" fontId="301" fillId="0" borderId="90" xfId="0" applyNumberFormat="1" applyFont="1" applyBorder="1" applyAlignment="1">
      <alignment horizontal="center" wrapText="1"/>
    </xf>
    <xf numFmtId="0" fontId="301" fillId="0" borderId="14" xfId="0" applyFont="1" applyBorder="1" applyAlignment="1">
      <alignment vertical="center"/>
    </xf>
    <xf numFmtId="0" fontId="52" fillId="0" borderId="5" xfId="0" applyFont="1" applyBorder="1" applyAlignment="1" applyProtection="1">
      <alignment horizontal="center" vertical="center"/>
      <protection locked="0"/>
    </xf>
    <xf numFmtId="0" fontId="64" fillId="0" borderId="0" xfId="0" applyFont="1"/>
    <xf numFmtId="0" fontId="32" fillId="0" borderId="0" xfId="13" applyFont="1" applyAlignment="1" applyProtection="1">
      <alignment horizontal="left" vertical="center"/>
    </xf>
    <xf numFmtId="0" fontId="30" fillId="0" borderId="0" xfId="0" quotePrefix="1" applyFont="1" applyAlignment="1">
      <alignment horizontal="left" vertical="center"/>
    </xf>
    <xf numFmtId="16" fontId="261" fillId="4" borderId="9" xfId="13" applyNumberFormat="1" applyFont="1" applyFill="1" applyBorder="1" applyAlignment="1" applyProtection="1">
      <alignment horizontal="left" vertical="center"/>
      <protection locked="0"/>
    </xf>
    <xf numFmtId="0" fontId="38" fillId="0" borderId="1" xfId="0" applyFont="1" applyBorder="1" applyAlignment="1">
      <alignment vertical="center"/>
    </xf>
    <xf numFmtId="16" fontId="113" fillId="8" borderId="1" xfId="0" applyNumberFormat="1" applyFont="1" applyFill="1" applyBorder="1" applyAlignment="1" applyProtection="1">
      <alignment horizontal="left" vertical="center"/>
      <protection locked="0"/>
    </xf>
    <xf numFmtId="16" fontId="113" fillId="8" borderId="1" xfId="0" applyNumberFormat="1" applyFont="1" applyFill="1" applyBorder="1" applyAlignment="1" applyProtection="1">
      <alignment horizontal="center" vertical="center"/>
      <protection locked="0"/>
    </xf>
    <xf numFmtId="0" fontId="38" fillId="0" borderId="91" xfId="0" applyFont="1" applyBorder="1" applyAlignment="1">
      <alignment vertical="center"/>
    </xf>
    <xf numFmtId="16" fontId="227" fillId="4" borderId="1" xfId="0" applyNumberFormat="1" applyFont="1" applyFill="1" applyBorder="1" applyAlignment="1">
      <alignment horizontal="center" wrapText="1"/>
    </xf>
    <xf numFmtId="16" fontId="225" fillId="0" borderId="90" xfId="0" applyNumberFormat="1" applyFont="1" applyBorder="1" applyAlignment="1">
      <alignment horizontal="center"/>
    </xf>
    <xf numFmtId="0" fontId="134" fillId="2" borderId="52" xfId="0" applyFont="1" applyFill="1" applyBorder="1" applyAlignment="1">
      <alignment horizontal="center" vertical="center" wrapText="1"/>
    </xf>
    <xf numFmtId="0" fontId="134" fillId="0" borderId="7" xfId="0" applyFont="1" applyBorder="1" applyAlignment="1">
      <alignment horizontal="left" vertical="center" wrapText="1"/>
    </xf>
    <xf numFmtId="16" fontId="134" fillId="8" borderId="1" xfId="0" applyNumberFormat="1" applyFont="1" applyFill="1" applyBorder="1" applyAlignment="1" applyProtection="1">
      <alignment horizontal="left" vertical="center"/>
      <protection locked="0"/>
    </xf>
    <xf numFmtId="0" fontId="158" fillId="0" borderId="20" xfId="0" applyFont="1" applyBorder="1" applyAlignment="1">
      <alignment horizontal="center" vertical="center" wrapText="1"/>
    </xf>
    <xf numFmtId="0" fontId="155" fillId="0" borderId="0" xfId="0" applyFont="1" applyAlignment="1">
      <alignment horizontal="center" vertical="center" wrapText="1"/>
    </xf>
    <xf numFmtId="0" fontId="189" fillId="0" borderId="12" xfId="0" applyFont="1" applyBorder="1" applyAlignment="1">
      <alignment horizontal="center" vertical="center" wrapText="1"/>
    </xf>
    <xf numFmtId="0" fontId="190" fillId="0" borderId="12" xfId="0" applyFont="1" applyBorder="1" applyAlignment="1">
      <alignment horizontal="center" vertical="center" wrapText="1"/>
    </xf>
    <xf numFmtId="16" fontId="190" fillId="0" borderId="11" xfId="0" applyNumberFormat="1" applyFont="1" applyBorder="1" applyAlignment="1">
      <alignment horizontal="center" vertical="center" wrapText="1"/>
    </xf>
    <xf numFmtId="16" fontId="190" fillId="0" borderId="12" xfId="0" applyNumberFormat="1" applyFont="1" applyBorder="1" applyAlignment="1">
      <alignment horizontal="center" vertical="center" wrapText="1"/>
    </xf>
    <xf numFmtId="0" fontId="190" fillId="0" borderId="0" xfId="0" applyFont="1" applyAlignment="1">
      <alignment horizontal="center" vertical="center" wrapText="1"/>
    </xf>
    <xf numFmtId="0" fontId="87" fillId="0" borderId="10" xfId="0" applyFont="1" applyBorder="1" applyAlignment="1">
      <alignment vertical="center" wrapText="1"/>
    </xf>
    <xf numFmtId="16" fontId="87" fillId="0" borderId="83" xfId="0" applyNumberFormat="1" applyFont="1" applyBorder="1" applyAlignment="1">
      <alignment horizontal="left" vertical="center"/>
    </xf>
    <xf numFmtId="0" fontId="338" fillId="2" borderId="0" xfId="0" applyFont="1" applyFill="1" applyAlignment="1">
      <alignment horizontal="left" vertical="center"/>
    </xf>
    <xf numFmtId="16" fontId="134" fillId="0" borderId="2" xfId="0" applyNumberFormat="1" applyFont="1" applyBorder="1" applyAlignment="1" applyProtection="1">
      <alignment horizontal="left" vertical="center"/>
      <protection locked="0"/>
    </xf>
    <xf numFmtId="16" fontId="134" fillId="0" borderId="2" xfId="0" applyNumberFormat="1" applyFont="1" applyBorder="1" applyAlignment="1" applyProtection="1">
      <alignment horizontal="center" vertical="center"/>
      <protection locked="0"/>
    </xf>
    <xf numFmtId="16" fontId="147" fillId="25" borderId="5" xfId="0" applyNumberFormat="1" applyFont="1" applyFill="1" applyBorder="1" applyAlignment="1" applyProtection="1">
      <alignment horizontal="left" vertical="center"/>
      <protection locked="0"/>
    </xf>
    <xf numFmtId="16" fontId="147" fillId="25" borderId="5" xfId="0" applyNumberFormat="1" applyFont="1" applyFill="1" applyBorder="1" applyAlignment="1" applyProtection="1">
      <alignment horizontal="center" vertical="center"/>
      <protection locked="0"/>
    </xf>
    <xf numFmtId="16" fontId="131" fillId="25" borderId="5" xfId="0" applyNumberFormat="1" applyFont="1" applyFill="1" applyBorder="1" applyAlignment="1" applyProtection="1">
      <alignment horizontal="center" vertical="center"/>
      <protection locked="0"/>
    </xf>
    <xf numFmtId="16" fontId="131" fillId="25" borderId="12" xfId="0" applyNumberFormat="1" applyFont="1" applyFill="1" applyBorder="1" applyAlignment="1" applyProtection="1">
      <alignment horizontal="center" vertical="center"/>
      <protection locked="0"/>
    </xf>
    <xf numFmtId="16" fontId="113" fillId="2" borderId="40" xfId="0" applyNumberFormat="1" applyFont="1" applyFill="1" applyBorder="1" applyAlignment="1" applyProtection="1">
      <alignment horizontal="left" vertical="center"/>
      <protection locked="0"/>
    </xf>
    <xf numFmtId="16" fontId="134" fillId="2" borderId="12" xfId="0" applyNumberFormat="1" applyFont="1" applyFill="1" applyBorder="1" applyAlignment="1" applyProtection="1">
      <alignment horizontal="left" vertical="center"/>
      <protection locked="0"/>
    </xf>
    <xf numFmtId="16" fontId="323" fillId="40" borderId="0" xfId="0" applyNumberFormat="1" applyFont="1" applyFill="1" applyAlignment="1">
      <alignment horizontal="left"/>
    </xf>
    <xf numFmtId="0" fontId="87" fillId="0" borderId="16" xfId="0" applyFont="1" applyBorder="1" applyAlignment="1">
      <alignment vertical="center" wrapText="1"/>
    </xf>
    <xf numFmtId="0" fontId="87" fillId="0" borderId="8" xfId="0" applyFont="1" applyBorder="1" applyAlignment="1">
      <alignment vertical="center" wrapText="1"/>
    </xf>
    <xf numFmtId="16" fontId="273" fillId="0" borderId="82" xfId="0" applyNumberFormat="1" applyFont="1" applyBorder="1" applyAlignment="1" applyProtection="1">
      <alignment horizontal="left" vertical="center"/>
      <protection locked="0"/>
    </xf>
    <xf numFmtId="16" fontId="273" fillId="0" borderId="5" xfId="0" applyNumberFormat="1" applyFont="1" applyBorder="1" applyAlignment="1" applyProtection="1">
      <alignment horizontal="center" vertical="center"/>
      <protection locked="0"/>
    </xf>
    <xf numFmtId="16" fontId="273" fillId="2" borderId="5" xfId="0" applyNumberFormat="1" applyFont="1" applyFill="1" applyBorder="1" applyAlignment="1" applyProtection="1">
      <alignment horizontal="center" vertical="center"/>
      <protection locked="0"/>
    </xf>
    <xf numFmtId="16" fontId="273" fillId="0" borderId="102" xfId="0" applyNumberFormat="1" applyFont="1" applyBorder="1" applyAlignment="1" applyProtection="1">
      <alignment horizontal="left" vertical="center"/>
      <protection locked="0"/>
    </xf>
    <xf numFmtId="16" fontId="273" fillId="0" borderId="1" xfId="0" applyNumberFormat="1" applyFont="1" applyBorder="1" applyAlignment="1" applyProtection="1">
      <alignment horizontal="center" vertical="center"/>
      <protection locked="0"/>
    </xf>
    <xf numFmtId="16" fontId="273" fillId="2" borderId="14" xfId="0" applyNumberFormat="1" applyFont="1" applyFill="1" applyBorder="1" applyAlignment="1" applyProtection="1">
      <alignment horizontal="center" vertical="center"/>
      <protection locked="0"/>
    </xf>
    <xf numFmtId="16" fontId="273" fillId="0" borderId="73" xfId="0" applyNumberFormat="1" applyFont="1" applyBorder="1" applyAlignment="1" applyProtection="1">
      <alignment horizontal="center" vertical="center"/>
      <protection locked="0"/>
    </xf>
    <xf numFmtId="16" fontId="342" fillId="0" borderId="86" xfId="0" applyNumberFormat="1" applyFont="1" applyBorder="1" applyAlignment="1" applyProtection="1">
      <alignment horizontal="left" vertical="center"/>
      <protection locked="0"/>
    </xf>
    <xf numFmtId="16" fontId="342" fillId="0" borderId="2" xfId="0" applyNumberFormat="1" applyFont="1" applyBorder="1" applyAlignment="1" applyProtection="1">
      <alignment horizontal="center" vertical="center"/>
      <protection locked="0"/>
    </xf>
    <xf numFmtId="16" fontId="342" fillId="2" borderId="2" xfId="0" applyNumberFormat="1" applyFont="1" applyFill="1" applyBorder="1" applyAlignment="1" applyProtection="1">
      <alignment horizontal="center" vertical="center"/>
      <protection locked="0"/>
    </xf>
    <xf numFmtId="16" fontId="342" fillId="0" borderId="85" xfId="0" applyNumberFormat="1" applyFont="1" applyBorder="1" applyAlignment="1" applyProtection="1">
      <alignment horizontal="left" vertical="center"/>
      <protection locked="0"/>
    </xf>
    <xf numFmtId="16" fontId="342" fillId="2" borderId="15" xfId="0" applyNumberFormat="1" applyFont="1" applyFill="1" applyBorder="1" applyAlignment="1" applyProtection="1">
      <alignment horizontal="center" vertical="center"/>
      <protection locked="0"/>
    </xf>
    <xf numFmtId="16" fontId="342" fillId="0" borderId="83" xfId="0" applyNumberFormat="1" applyFont="1" applyBorder="1" applyAlignment="1" applyProtection="1">
      <alignment horizontal="left" vertical="center"/>
      <protection locked="0"/>
    </xf>
    <xf numFmtId="16" fontId="342" fillId="0" borderId="10" xfId="0" applyNumberFormat="1" applyFont="1" applyBorder="1" applyAlignment="1" applyProtection="1">
      <alignment horizontal="center" vertical="center"/>
      <protection locked="0"/>
    </xf>
    <xf numFmtId="16" fontId="342" fillId="2" borderId="10" xfId="0" applyNumberFormat="1" applyFont="1" applyFill="1" applyBorder="1" applyAlignment="1" applyProtection="1">
      <alignment horizontal="center" vertical="center"/>
      <protection locked="0"/>
    </xf>
    <xf numFmtId="16" fontId="342" fillId="0" borderId="15" xfId="0" applyNumberFormat="1" applyFont="1" applyBorder="1" applyAlignment="1" applyProtection="1">
      <alignment horizontal="center" vertical="center"/>
      <protection locked="0"/>
    </xf>
    <xf numFmtId="16" fontId="342" fillId="0" borderId="102" xfId="0" applyNumberFormat="1" applyFont="1" applyBorder="1" applyAlignment="1" applyProtection="1">
      <alignment horizontal="left" vertical="center"/>
      <protection locked="0"/>
    </xf>
    <xf numFmtId="16" fontId="342" fillId="0" borderId="1" xfId="0" applyNumberFormat="1" applyFont="1" applyBorder="1" applyAlignment="1" applyProtection="1">
      <alignment horizontal="center" vertical="center"/>
      <protection locked="0"/>
    </xf>
    <xf numFmtId="16" fontId="342" fillId="2" borderId="1" xfId="0" applyNumberFormat="1" applyFont="1" applyFill="1" applyBorder="1" applyAlignment="1" applyProtection="1">
      <alignment horizontal="center" vertical="center"/>
      <protection locked="0"/>
    </xf>
    <xf numFmtId="0" fontId="301" fillId="9" borderId="90" xfId="0" applyFont="1" applyFill="1" applyBorder="1" applyAlignment="1">
      <alignment vertical="center"/>
    </xf>
    <xf numFmtId="16" fontId="51" fillId="4" borderId="5" xfId="0" applyNumberFormat="1" applyFont="1" applyFill="1" applyBorder="1" applyAlignment="1">
      <alignment horizontal="center" vertical="center"/>
    </xf>
    <xf numFmtId="0" fontId="87" fillId="0" borderId="14" xfId="0" applyFont="1" applyBorder="1" applyAlignment="1">
      <alignment horizontal="center" vertical="center" wrapText="1"/>
    </xf>
    <xf numFmtId="16" fontId="224" fillId="4" borderId="90" xfId="0" applyNumberFormat="1" applyFont="1" applyFill="1" applyBorder="1" applyAlignment="1">
      <alignment horizontal="center" wrapText="1"/>
    </xf>
    <xf numFmtId="16" fontId="303" fillId="4" borderId="90" xfId="0" applyNumberFormat="1" applyFont="1" applyFill="1" applyBorder="1" applyAlignment="1">
      <alignment horizontal="center" wrapText="1"/>
    </xf>
    <xf numFmtId="16" fontId="301" fillId="4" borderId="90" xfId="0" applyNumberFormat="1" applyFont="1" applyFill="1" applyBorder="1" applyAlignment="1">
      <alignment horizontal="center" wrapText="1"/>
    </xf>
    <xf numFmtId="0" fontId="76" fillId="8" borderId="1" xfId="0" applyFont="1" applyFill="1" applyBorder="1" applyAlignment="1">
      <alignment vertical="center"/>
    </xf>
    <xf numFmtId="0" fontId="302" fillId="0" borderId="1" xfId="0" applyFont="1" applyBorder="1" applyAlignment="1" applyProtection="1">
      <alignment vertical="center"/>
      <protection locked="0"/>
    </xf>
    <xf numFmtId="16" fontId="162" fillId="41" borderId="0" xfId="0" applyNumberFormat="1" applyFont="1" applyFill="1" applyAlignment="1">
      <alignment horizontal="left"/>
    </xf>
    <xf numFmtId="16" fontId="51" fillId="3" borderId="2" xfId="0" applyNumberFormat="1" applyFont="1" applyFill="1" applyBorder="1" applyAlignment="1">
      <alignment horizontal="center" vertical="center" wrapText="1"/>
    </xf>
    <xf numFmtId="16" fontId="113" fillId="8" borderId="2" xfId="0" applyNumberFormat="1" applyFont="1" applyFill="1" applyBorder="1" applyAlignment="1" applyProtection="1">
      <alignment horizontal="center" vertical="center"/>
      <protection locked="0"/>
    </xf>
    <xf numFmtId="0" fontId="134" fillId="0" borderId="103" xfId="0" applyFont="1" applyBorder="1" applyAlignment="1">
      <alignment horizontal="center" vertical="center" wrapText="1"/>
    </xf>
    <xf numFmtId="0" fontId="134" fillId="2" borderId="104" xfId="0" applyFont="1" applyFill="1" applyBorder="1" applyAlignment="1">
      <alignment horizontal="center" vertical="center" wrapText="1"/>
    </xf>
    <xf numFmtId="0" fontId="134" fillId="0" borderId="18" xfId="0" applyFont="1" applyBorder="1" applyAlignment="1">
      <alignment horizontal="left" vertical="center" wrapText="1"/>
    </xf>
    <xf numFmtId="0" fontId="134" fillId="0" borderId="18" xfId="0" applyFont="1" applyBorder="1" applyAlignment="1">
      <alignment horizontal="center" vertical="center" wrapText="1"/>
    </xf>
    <xf numFmtId="16" fontId="113" fillId="0" borderId="75" xfId="0" applyNumberFormat="1" applyFont="1" applyBorder="1" applyAlignment="1" applyProtection="1">
      <alignment horizontal="center" vertical="center"/>
      <protection locked="0"/>
    </xf>
    <xf numFmtId="0" fontId="343" fillId="42" borderId="52" xfId="0" applyFont="1" applyFill="1" applyBorder="1" applyAlignment="1">
      <alignment horizontal="center" vertical="center" wrapText="1"/>
    </xf>
    <xf numFmtId="0" fontId="134" fillId="2" borderId="46" xfId="0" applyFont="1" applyFill="1" applyBorder="1" applyAlignment="1">
      <alignment horizontal="center" vertical="center" wrapText="1"/>
    </xf>
    <xf numFmtId="16" fontId="113" fillId="8" borderId="20" xfId="0" applyNumberFormat="1" applyFont="1" applyFill="1" applyBorder="1" applyAlignment="1" applyProtection="1">
      <alignment horizontal="center" vertical="center"/>
      <protection locked="0"/>
    </xf>
    <xf numFmtId="16" fontId="113" fillId="8" borderId="105" xfId="0" applyNumberFormat="1" applyFont="1" applyFill="1" applyBorder="1" applyAlignment="1" applyProtection="1">
      <alignment horizontal="center" vertical="center"/>
      <protection locked="0"/>
    </xf>
    <xf numFmtId="0" fontId="344" fillId="2" borderId="0" xfId="0" applyFont="1" applyFill="1" applyAlignment="1">
      <alignment horizontal="center" vertical="center" wrapText="1"/>
    </xf>
    <xf numFmtId="16" fontId="97" fillId="16" borderId="0" xfId="0" applyNumberFormat="1" applyFont="1" applyFill="1" applyAlignment="1">
      <alignment horizontal="left"/>
    </xf>
    <xf numFmtId="0" fontId="325" fillId="3" borderId="80" xfId="13" applyFont="1" applyFill="1" applyBorder="1" applyAlignment="1" applyProtection="1">
      <alignment horizontal="center" vertical="center" wrapText="1"/>
    </xf>
    <xf numFmtId="0" fontId="345" fillId="2" borderId="0" xfId="13" applyFont="1" applyFill="1" applyBorder="1" applyAlignment="1" applyProtection="1">
      <alignment horizontal="center" vertical="center" wrapText="1"/>
    </xf>
    <xf numFmtId="0" fontId="297" fillId="0" borderId="1" xfId="0" applyFont="1" applyBorder="1" applyAlignment="1" applyProtection="1">
      <alignment vertical="center" wrapText="1"/>
      <protection locked="0"/>
    </xf>
    <xf numFmtId="16" fontId="346" fillId="34" borderId="0" xfId="0" applyNumberFormat="1" applyFont="1" applyFill="1" applyAlignment="1">
      <alignment horizontal="left" vertical="center" wrapText="1"/>
    </xf>
    <xf numFmtId="0" fontId="30" fillId="34" borderId="0" xfId="0" applyFont="1" applyFill="1" applyAlignment="1">
      <alignment vertical="center"/>
    </xf>
    <xf numFmtId="0" fontId="231" fillId="21" borderId="0" xfId="0" applyFont="1" applyFill="1" applyAlignment="1">
      <alignment horizontal="center"/>
    </xf>
    <xf numFmtId="16" fontId="227" fillId="0" borderId="90" xfId="0" applyNumberFormat="1" applyFont="1" applyBorder="1" applyAlignment="1">
      <alignment horizontal="center"/>
    </xf>
    <xf numFmtId="16" fontId="227" fillId="0" borderId="2" xfId="0" applyNumberFormat="1" applyFont="1" applyBorder="1" applyAlignment="1">
      <alignment horizontal="center"/>
    </xf>
    <xf numFmtId="0" fontId="302" fillId="0" borderId="90" xfId="0" applyFont="1" applyBorder="1" applyAlignment="1">
      <alignment vertical="center"/>
    </xf>
    <xf numFmtId="0" fontId="56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189" fillId="0" borderId="0" xfId="0" applyFont="1" applyAlignment="1">
      <alignment horizontal="center" wrapText="1"/>
    </xf>
    <xf numFmtId="0" fontId="231" fillId="21" borderId="12" xfId="0" applyFont="1" applyFill="1" applyBorder="1" applyAlignment="1">
      <alignment horizontal="center"/>
    </xf>
    <xf numFmtId="0" fontId="189" fillId="0" borderId="90" xfId="0" applyFont="1" applyBorder="1" applyAlignment="1">
      <alignment wrapText="1"/>
    </xf>
    <xf numFmtId="0" fontId="228" fillId="0" borderId="90" xfId="0" applyFont="1" applyBorder="1" applyAlignment="1">
      <alignment horizontal="center" wrapText="1"/>
    </xf>
    <xf numFmtId="0" fontId="189" fillId="0" borderId="90" xfId="0" applyFont="1" applyBorder="1" applyAlignment="1">
      <alignment horizontal="center" wrapText="1"/>
    </xf>
    <xf numFmtId="0" fontId="302" fillId="9" borderId="90" xfId="0" applyFont="1" applyFill="1" applyBorder="1" applyAlignment="1">
      <alignment vertical="center"/>
    </xf>
    <xf numFmtId="0" fontId="224" fillId="38" borderId="1" xfId="0" applyFont="1" applyFill="1" applyBorder="1" applyAlignment="1">
      <alignment wrapText="1"/>
    </xf>
    <xf numFmtId="0" fontId="227" fillId="38" borderId="1" xfId="0" applyFont="1" applyFill="1" applyBorder="1" applyAlignment="1">
      <alignment horizontal="center" wrapText="1"/>
    </xf>
    <xf numFmtId="16" fontId="225" fillId="38" borderId="1" xfId="0" applyNumberFormat="1" applyFont="1" applyFill="1" applyBorder="1" applyAlignment="1">
      <alignment horizontal="center" wrapText="1"/>
    </xf>
    <xf numFmtId="16" fontId="227" fillId="38" borderId="1" xfId="0" applyNumberFormat="1" applyFont="1" applyFill="1" applyBorder="1" applyAlignment="1">
      <alignment horizontal="center"/>
    </xf>
    <xf numFmtId="16" fontId="227" fillId="38" borderId="1" xfId="0" applyNumberFormat="1" applyFont="1" applyFill="1" applyBorder="1" applyAlignment="1">
      <alignment horizontal="center" wrapText="1"/>
    </xf>
    <xf numFmtId="0" fontId="339" fillId="38" borderId="1" xfId="0" applyFont="1" applyFill="1" applyBorder="1" applyAlignment="1">
      <alignment wrapText="1"/>
    </xf>
    <xf numFmtId="0" fontId="339" fillId="38" borderId="1" xfId="0" applyFont="1" applyFill="1" applyBorder="1" applyAlignment="1">
      <alignment horizontal="center" wrapText="1"/>
    </xf>
    <xf numFmtId="0" fontId="224" fillId="38" borderId="90" xfId="0" applyFont="1" applyFill="1" applyBorder="1" applyAlignment="1">
      <alignment wrapText="1"/>
    </xf>
    <xf numFmtId="16" fontId="224" fillId="38" borderId="90" xfId="0" applyNumberFormat="1" applyFont="1" applyFill="1" applyBorder="1" applyAlignment="1">
      <alignment horizontal="center" wrapText="1"/>
    </xf>
    <xf numFmtId="0" fontId="38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41" fillId="28" borderId="1" xfId="0" applyNumberFormat="1" applyFont="1" applyFill="1" applyBorder="1" applyAlignment="1" applyProtection="1">
      <alignment horizontal="left" vertical="center"/>
      <protection locked="0"/>
    </xf>
    <xf numFmtId="16" fontId="41" fillId="28" borderId="1" xfId="0" applyNumberFormat="1" applyFont="1" applyFill="1" applyBorder="1" applyAlignment="1" applyProtection="1">
      <alignment horizontal="center" vertical="center"/>
      <protection locked="0"/>
    </xf>
    <xf numFmtId="16" fontId="41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7" fillId="0" borderId="95" xfId="0" applyFont="1" applyBorder="1" applyAlignment="1">
      <alignment vertical="center"/>
    </xf>
    <xf numFmtId="16" fontId="297" fillId="0" borderId="95" xfId="0" applyNumberFormat="1" applyFont="1" applyBorder="1" applyAlignment="1">
      <alignment horizontal="center" vertical="center"/>
    </xf>
    <xf numFmtId="16" fontId="297" fillId="0" borderId="17" xfId="0" applyNumberFormat="1" applyFont="1" applyBorder="1" applyAlignment="1">
      <alignment horizontal="center" vertical="center"/>
    </xf>
    <xf numFmtId="16" fontId="300" fillId="33" borderId="90" xfId="0" applyNumberFormat="1" applyFont="1" applyFill="1" applyBorder="1" applyAlignment="1">
      <alignment horizontal="center" vertical="center"/>
    </xf>
    <xf numFmtId="16" fontId="300" fillId="0" borderId="90" xfId="0" applyNumberFormat="1" applyFont="1" applyBorder="1" applyAlignment="1">
      <alignment horizontal="center" vertical="center"/>
    </xf>
    <xf numFmtId="16" fontId="302" fillId="0" borderId="90" xfId="0" applyNumberFormat="1" applyFont="1" applyBorder="1" applyAlignment="1">
      <alignment horizontal="center" vertical="center"/>
    </xf>
    <xf numFmtId="16" fontId="51" fillId="4" borderId="3" xfId="0" applyNumberFormat="1" applyFont="1" applyFill="1" applyBorder="1" applyAlignment="1">
      <alignment horizontal="center" vertical="center"/>
    </xf>
    <xf numFmtId="16" fontId="74" fillId="0" borderId="7" xfId="0" applyNumberFormat="1" applyFont="1" applyBorder="1" applyAlignment="1">
      <alignment horizontal="center" vertical="center"/>
    </xf>
    <xf numFmtId="16" fontId="51" fillId="4" borderId="9" xfId="0" applyNumberFormat="1" applyFont="1" applyFill="1" applyBorder="1" applyAlignment="1">
      <alignment horizontal="center" vertical="center"/>
    </xf>
    <xf numFmtId="16" fontId="51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8" fillId="0" borderId="0" xfId="0" applyFont="1" applyAlignment="1">
      <alignment horizontal="center"/>
    </xf>
    <xf numFmtId="16" fontId="214" fillId="0" borderId="16" xfId="0" applyNumberFormat="1" applyFont="1" applyBorder="1" applyAlignment="1" applyProtection="1">
      <alignment horizontal="left" vertical="center"/>
      <protection locked="0"/>
    </xf>
    <xf numFmtId="16" fontId="273" fillId="0" borderId="84" xfId="0" applyNumberFormat="1" applyFont="1" applyBorder="1" applyAlignment="1" applyProtection="1">
      <alignment horizontal="left" vertical="center"/>
      <protection locked="0"/>
    </xf>
    <xf numFmtId="16" fontId="273" fillId="0" borderId="14" xfId="0" applyNumberFormat="1" applyFont="1" applyBorder="1" applyAlignment="1" applyProtection="1">
      <alignment horizontal="center" vertical="center"/>
      <protection locked="0"/>
    </xf>
    <xf numFmtId="0" fontId="349" fillId="0" borderId="4" xfId="0" applyFont="1" applyBorder="1" applyAlignment="1">
      <alignment horizontal="right" vertical="top"/>
    </xf>
    <xf numFmtId="0" fontId="349" fillId="0" borderId="4" xfId="0" applyFont="1" applyBorder="1" applyAlignment="1" applyProtection="1">
      <alignment horizontal="right" vertical="top"/>
      <protection locked="0"/>
    </xf>
    <xf numFmtId="0" fontId="30" fillId="0" borderId="0" xfId="0" applyFont="1" applyAlignment="1">
      <alignment horizontal="right" vertical="center"/>
    </xf>
    <xf numFmtId="0" fontId="288" fillId="0" borderId="0" xfId="0" applyFont="1" applyAlignment="1">
      <alignment horizontal="center" vertical="center"/>
    </xf>
    <xf numFmtId="0" fontId="64" fillId="35" borderId="91" xfId="0" applyFont="1" applyFill="1" applyBorder="1" applyAlignment="1">
      <alignment vertical="center"/>
    </xf>
    <xf numFmtId="0" fontId="297" fillId="9" borderId="90" xfId="0" applyFont="1" applyFill="1" applyBorder="1" applyAlignment="1">
      <alignment vertical="center"/>
    </xf>
    <xf numFmtId="0" fontId="39" fillId="0" borderId="20" xfId="0" applyFont="1" applyBorder="1" applyAlignment="1">
      <alignment horizontal="center" vertical="top"/>
    </xf>
    <xf numFmtId="0" fontId="44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4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8" fillId="0" borderId="75" xfId="0" applyNumberFormat="1" applyFont="1" applyBorder="1" applyAlignment="1">
      <alignment horizontal="center" vertical="center"/>
    </xf>
    <xf numFmtId="16" fontId="152" fillId="0" borderId="2" xfId="0" applyNumberFormat="1" applyFont="1" applyBorder="1" applyAlignment="1" applyProtection="1">
      <alignment horizontal="left" vertical="center"/>
      <protection locked="0"/>
    </xf>
    <xf numFmtId="16" fontId="152" fillId="0" borderId="2" xfId="0" applyNumberFormat="1" applyFont="1" applyBorder="1" applyAlignment="1" applyProtection="1">
      <alignment horizontal="center" vertical="center"/>
      <protection locked="0"/>
    </xf>
    <xf numFmtId="16" fontId="198" fillId="0" borderId="2" xfId="0" applyNumberFormat="1" applyFont="1" applyBorder="1" applyAlignment="1" applyProtection="1">
      <alignment horizontal="center" vertical="center"/>
      <protection locked="0"/>
    </xf>
    <xf numFmtId="16" fontId="152" fillId="2" borderId="15" xfId="0" applyNumberFormat="1" applyFont="1" applyFill="1" applyBorder="1" applyAlignment="1" applyProtection="1">
      <alignment horizontal="center" vertical="center"/>
      <protection locked="0"/>
    </xf>
    <xf numFmtId="16" fontId="113" fillId="7" borderId="5" xfId="0" applyNumberFormat="1" applyFont="1" applyFill="1" applyBorder="1" applyAlignment="1" applyProtection="1">
      <alignment horizontal="left" vertical="center"/>
      <protection locked="0"/>
    </xf>
    <xf numFmtId="16" fontId="30" fillId="7" borderId="5" xfId="0" applyNumberFormat="1" applyFont="1" applyFill="1" applyBorder="1" applyAlignment="1" applyProtection="1">
      <alignment horizontal="center" vertical="center"/>
      <protection locked="0"/>
    </xf>
    <xf numFmtId="16" fontId="29" fillId="7" borderId="5" xfId="0" applyNumberFormat="1" applyFont="1" applyFill="1" applyBorder="1" applyAlignment="1" applyProtection="1">
      <alignment horizontal="center" vertical="center"/>
      <protection locked="0"/>
    </xf>
    <xf numFmtId="16" fontId="30" fillId="7" borderId="12" xfId="0" applyNumberFormat="1" applyFont="1" applyFill="1" applyBorder="1" applyAlignment="1" applyProtection="1">
      <alignment horizontal="center" vertical="center"/>
      <protection locked="0"/>
    </xf>
    <xf numFmtId="16" fontId="302" fillId="33" borderId="90" xfId="0" applyNumberFormat="1" applyFont="1" applyFill="1" applyBorder="1" applyAlignment="1">
      <alignment horizontal="center" vertical="center"/>
    </xf>
    <xf numFmtId="0" fontId="264" fillId="0" borderId="0" xfId="0" applyFont="1"/>
    <xf numFmtId="0" fontId="133" fillId="0" borderId="4" xfId="0" applyFont="1" applyBorder="1" applyAlignment="1">
      <alignment horizontal="center" vertical="center"/>
    </xf>
    <xf numFmtId="0" fontId="52" fillId="0" borderId="40" xfId="0" applyFont="1" applyBorder="1" applyAlignment="1" applyProtection="1">
      <alignment horizontal="center" vertical="center"/>
      <protection locked="0"/>
    </xf>
    <xf numFmtId="0" fontId="39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5" fillId="0" borderId="0" xfId="0" quotePrefix="1" applyFont="1" applyAlignment="1" applyProtection="1">
      <alignment horizontal="left" vertical="center"/>
      <protection locked="0"/>
    </xf>
    <xf numFmtId="0" fontId="154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5" fillId="0" borderId="0" xfId="1" applyFont="1" applyAlignment="1">
      <alignment horizontal="center" vertical="center"/>
    </xf>
    <xf numFmtId="0" fontId="315" fillId="0" borderId="0" xfId="1" applyFont="1" applyAlignment="1">
      <alignment horizontal="left" vertical="center"/>
    </xf>
    <xf numFmtId="0" fontId="302" fillId="32" borderId="1" xfId="0" applyFont="1" applyFill="1" applyBorder="1" applyAlignment="1" applyProtection="1">
      <alignment vertical="center"/>
      <protection locked="0"/>
    </xf>
    <xf numFmtId="16" fontId="157" fillId="19" borderId="90" xfId="0" applyNumberFormat="1" applyFont="1" applyFill="1" applyBorder="1" applyAlignment="1">
      <alignment horizontal="center"/>
    </xf>
    <xf numFmtId="16" fontId="87" fillId="0" borderId="85" xfId="0" applyNumberFormat="1" applyFont="1" applyBorder="1" applyAlignment="1" applyProtection="1">
      <alignment horizontal="left" vertical="center"/>
      <protection locked="0"/>
    </xf>
    <xf numFmtId="16" fontId="87" fillId="0" borderId="15" xfId="0" applyNumberFormat="1" applyFont="1" applyBorder="1" applyAlignment="1" applyProtection="1">
      <alignment horizontal="center" vertical="center"/>
      <protection locked="0"/>
    </xf>
    <xf numFmtId="16" fontId="87" fillId="2" borderId="15" xfId="0" applyNumberFormat="1" applyFont="1" applyFill="1" applyBorder="1" applyAlignment="1" applyProtection="1">
      <alignment horizontal="center" vertical="center"/>
      <protection locked="0"/>
    </xf>
    <xf numFmtId="16" fontId="227" fillId="0" borderId="0" xfId="0" applyNumberFormat="1" applyFont="1" applyAlignment="1">
      <alignment horizontal="center" indent="1"/>
    </xf>
    <xf numFmtId="16" fontId="181" fillId="34" borderId="0" xfId="0" applyNumberFormat="1" applyFont="1" applyFill="1" applyAlignment="1" applyProtection="1">
      <alignment horizontal="left" vertical="center"/>
      <protection locked="0"/>
    </xf>
    <xf numFmtId="16" fontId="324" fillId="34" borderId="0" xfId="0" applyNumberFormat="1" applyFont="1" applyFill="1" applyAlignment="1">
      <alignment horizontal="left"/>
    </xf>
    <xf numFmtId="0" fontId="351" fillId="0" borderId="0" xfId="0" applyFont="1"/>
    <xf numFmtId="0" fontId="99" fillId="0" borderId="0" xfId="0" applyFont="1" applyAlignment="1">
      <alignment horizontal="left" vertical="top"/>
    </xf>
    <xf numFmtId="0" fontId="297" fillId="0" borderId="0" xfId="0" applyFont="1"/>
    <xf numFmtId="0" fontId="302" fillId="0" borderId="0" xfId="0" applyFont="1"/>
    <xf numFmtId="0" fontId="300" fillId="0" borderId="0" xfId="0" applyFont="1" applyAlignment="1">
      <alignment horizontal="center" vertical="center"/>
    </xf>
    <xf numFmtId="0" fontId="38" fillId="35" borderId="91" xfId="0" applyFont="1" applyFill="1" applyBorder="1" applyAlignment="1">
      <alignment vertical="center"/>
    </xf>
    <xf numFmtId="0" fontId="189" fillId="0" borderId="11" xfId="0" applyFont="1" applyBorder="1" applyAlignment="1">
      <alignment horizontal="center" wrapText="1"/>
    </xf>
    <xf numFmtId="0" fontId="224" fillId="0" borderId="95" xfId="0" applyFont="1" applyBorder="1" applyAlignment="1">
      <alignment vertical="top" wrapText="1"/>
    </xf>
    <xf numFmtId="16" fontId="41" fillId="2" borderId="16" xfId="0" applyNumberFormat="1" applyFont="1" applyFill="1" applyBorder="1" applyAlignment="1" applyProtection="1">
      <alignment horizontal="left" vertical="center"/>
      <protection locked="0"/>
    </xf>
    <xf numFmtId="16" fontId="225" fillId="0" borderId="90" xfId="0" applyNumberFormat="1" applyFont="1" applyBorder="1" applyAlignment="1">
      <alignment horizontal="center" wrapText="1"/>
    </xf>
    <xf numFmtId="16" fontId="225" fillId="0" borderId="95" xfId="0" applyNumberFormat="1" applyFont="1" applyBorder="1" applyAlignment="1">
      <alignment horizontal="center" wrapText="1"/>
    </xf>
    <xf numFmtId="16" fontId="297" fillId="4" borderId="90" xfId="0" applyNumberFormat="1" applyFont="1" applyFill="1" applyBorder="1" applyAlignment="1">
      <alignment horizontal="center" vertical="center"/>
    </xf>
    <xf numFmtId="16" fontId="300" fillId="4" borderId="90" xfId="0" applyNumberFormat="1" applyFont="1" applyFill="1" applyBorder="1" applyAlignment="1">
      <alignment horizontal="center" vertical="center"/>
    </xf>
    <xf numFmtId="0" fontId="302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5" fillId="4" borderId="1" xfId="0" applyNumberFormat="1" applyFont="1" applyFill="1" applyBorder="1" applyAlignment="1" applyProtection="1">
      <alignment horizontal="center" vertical="center"/>
      <protection locked="0"/>
    </xf>
    <xf numFmtId="16" fontId="227" fillId="0" borderId="90" xfId="0" applyNumberFormat="1" applyFont="1" applyBorder="1" applyAlignment="1">
      <alignment horizontal="center" wrapText="1"/>
    </xf>
    <xf numFmtId="0" fontId="210" fillId="0" borderId="95" xfId="0" applyFont="1" applyBorder="1" applyAlignment="1">
      <alignment horizontal="center"/>
    </xf>
    <xf numFmtId="16" fontId="216" fillId="0" borderId="78" xfId="0" applyNumberFormat="1" applyFont="1" applyBorder="1" applyAlignment="1" applyProtection="1">
      <alignment horizontal="left" vertical="center"/>
      <protection locked="0"/>
    </xf>
    <xf numFmtId="16" fontId="216" fillId="0" borderId="12" xfId="0" applyNumberFormat="1" applyFont="1" applyBorder="1" applyAlignment="1" applyProtection="1">
      <alignment horizontal="center" vertical="center"/>
      <protection locked="0"/>
    </xf>
    <xf numFmtId="16" fontId="97" fillId="0" borderId="0" xfId="0" applyNumberFormat="1" applyFont="1" applyAlignment="1">
      <alignment vertical="center"/>
    </xf>
    <xf numFmtId="0" fontId="352" fillId="0" borderId="0" xfId="0" applyFont="1" applyAlignment="1">
      <alignment horizontal="right" vertical="center"/>
    </xf>
    <xf numFmtId="16" fontId="353" fillId="0" borderId="1" xfId="0" applyNumberFormat="1" applyFont="1" applyBorder="1" applyAlignment="1">
      <alignment horizontal="left" vertical="center"/>
    </xf>
    <xf numFmtId="16" fontId="224" fillId="0" borderId="95" xfId="0" applyNumberFormat="1" applyFont="1" applyBorder="1" applyAlignment="1">
      <alignment horizontal="center" wrapText="1"/>
    </xf>
    <xf numFmtId="16" fontId="227" fillId="0" borderId="95" xfId="0" applyNumberFormat="1" applyFont="1" applyBorder="1" applyAlignment="1">
      <alignment horizontal="center"/>
    </xf>
    <xf numFmtId="16" fontId="224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3" fillId="0" borderId="101" xfId="0" applyNumberFormat="1" applyFont="1" applyBorder="1" applyAlignment="1">
      <alignment horizontal="center"/>
    </xf>
    <xf numFmtId="0" fontId="154" fillId="19" borderId="95" xfId="0" applyFont="1" applyFill="1" applyBorder="1"/>
    <xf numFmtId="16" fontId="227" fillId="4" borderId="21" xfId="0" applyNumberFormat="1" applyFont="1" applyFill="1" applyBorder="1" applyAlignment="1">
      <alignment horizontal="center"/>
    </xf>
    <xf numFmtId="0" fontId="347" fillId="0" borderId="95" xfId="0" applyFont="1" applyBorder="1" applyAlignment="1">
      <alignment vertical="top" wrapText="1"/>
    </xf>
    <xf numFmtId="0" fontId="347" fillId="0" borderId="95" xfId="0" applyFont="1" applyBorder="1" applyAlignment="1">
      <alignment horizontal="center" wrapText="1"/>
    </xf>
    <xf numFmtId="0" fontId="76" fillId="35" borderId="91" xfId="0" applyFont="1" applyFill="1" applyBorder="1" applyAlignment="1">
      <alignment vertical="center"/>
    </xf>
    <xf numFmtId="0" fontId="39" fillId="35" borderId="91" xfId="0" applyFont="1" applyFill="1" applyBorder="1" applyAlignment="1">
      <alignment vertical="center"/>
    </xf>
    <xf numFmtId="16" fontId="228" fillId="4" borderId="1" xfId="0" applyNumberFormat="1" applyFont="1" applyFill="1" applyBorder="1" applyAlignment="1">
      <alignment horizontal="center" wrapText="1"/>
    </xf>
    <xf numFmtId="16" fontId="347" fillId="0" borderId="21" xfId="0" applyNumberFormat="1" applyFont="1" applyBorder="1" applyAlignment="1">
      <alignment horizontal="center"/>
    </xf>
    <xf numFmtId="16" fontId="39" fillId="0" borderId="3" xfId="0" applyNumberFormat="1" applyFont="1" applyBorder="1" applyAlignment="1" applyProtection="1">
      <alignment horizontal="center" vertical="center"/>
      <protection locked="0"/>
    </xf>
    <xf numFmtId="0" fontId="87" fillId="36" borderId="7" xfId="0" applyFont="1" applyFill="1" applyBorder="1" applyAlignment="1">
      <alignment vertical="center" wrapText="1"/>
    </xf>
    <xf numFmtId="0" fontId="103" fillId="36" borderId="7" xfId="0" applyFont="1" applyFill="1" applyBorder="1" applyAlignment="1">
      <alignment horizontal="center" vertical="center" wrapText="1"/>
    </xf>
    <xf numFmtId="16" fontId="103" fillId="36" borderId="7" xfId="0" applyNumberFormat="1" applyFont="1" applyFill="1" applyBorder="1" applyAlignment="1">
      <alignment horizontal="center" vertical="center"/>
    </xf>
    <xf numFmtId="16" fontId="87" fillId="36" borderId="6" xfId="0" applyNumberFormat="1" applyFont="1" applyFill="1" applyBorder="1" applyAlignment="1">
      <alignment horizontal="center" vertical="center"/>
    </xf>
    <xf numFmtId="16" fontId="87" fillId="36" borderId="7" xfId="0" applyNumberFormat="1" applyFont="1" applyFill="1" applyBorder="1" applyAlignment="1">
      <alignment horizontal="center" vertical="center"/>
    </xf>
    <xf numFmtId="16" fontId="87" fillId="36" borderId="77" xfId="0" applyNumberFormat="1" applyFont="1" applyFill="1" applyBorder="1" applyAlignment="1">
      <alignment horizontal="center" vertical="center"/>
    </xf>
    <xf numFmtId="16" fontId="214" fillId="36" borderId="12" xfId="0" applyNumberFormat="1" applyFont="1" applyFill="1" applyBorder="1" applyAlignment="1" applyProtection="1">
      <alignment horizontal="left" vertical="center"/>
      <protection locked="0"/>
    </xf>
    <xf numFmtId="0" fontId="103" fillId="36" borderId="12" xfId="0" applyFont="1" applyFill="1" applyBorder="1" applyAlignment="1">
      <alignment horizontal="center" vertical="center" wrapText="1"/>
    </xf>
    <xf numFmtId="16" fontId="103" fillId="36" borderId="12" xfId="0" applyNumberFormat="1" applyFont="1" applyFill="1" applyBorder="1" applyAlignment="1">
      <alignment horizontal="center" vertical="center"/>
    </xf>
    <xf numFmtId="16" fontId="87" fillId="36" borderId="12" xfId="0" applyNumberFormat="1" applyFont="1" applyFill="1" applyBorder="1" applyAlignment="1">
      <alignment horizontal="center" vertical="center"/>
    </xf>
    <xf numFmtId="16" fontId="87" fillId="36" borderId="79" xfId="0" applyNumberFormat="1" applyFont="1" applyFill="1" applyBorder="1" applyAlignment="1">
      <alignment horizontal="center" vertical="center"/>
    </xf>
    <xf numFmtId="16" fontId="87" fillId="29" borderId="1" xfId="0" applyNumberFormat="1" applyFont="1" applyFill="1" applyBorder="1" applyAlignment="1">
      <alignment horizontal="center" vertical="center"/>
    </xf>
    <xf numFmtId="16" fontId="103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3" fillId="2" borderId="13" xfId="0" applyNumberFormat="1" applyFont="1" applyFill="1" applyBorder="1" applyAlignment="1">
      <alignment horizontal="center" vertical="center"/>
    </xf>
    <xf numFmtId="16" fontId="332" fillId="0" borderId="0" xfId="0" applyNumberFormat="1" applyFont="1" applyAlignment="1">
      <alignment vertical="center"/>
    </xf>
    <xf numFmtId="16" fontId="354" fillId="0" borderId="0" xfId="0" applyNumberFormat="1" applyFont="1" applyAlignment="1">
      <alignment horizontal="center"/>
    </xf>
    <xf numFmtId="16" fontId="333" fillId="0" borderId="0" xfId="0" applyNumberFormat="1" applyFont="1" applyAlignment="1">
      <alignment horizontal="center"/>
    </xf>
    <xf numFmtId="0" fontId="334" fillId="0" borderId="0" xfId="0" applyFont="1" applyAlignment="1">
      <alignment horizontal="left" wrapText="1"/>
    </xf>
    <xf numFmtId="16" fontId="334" fillId="0" borderId="0" xfId="0" applyNumberFormat="1" applyFont="1" applyAlignment="1">
      <alignment horizontal="left" wrapText="1"/>
    </xf>
    <xf numFmtId="16" fontId="41" fillId="4" borderId="1" xfId="0" applyNumberFormat="1" applyFont="1" applyFill="1" applyBorder="1" applyAlignment="1" applyProtection="1">
      <alignment horizontal="left" vertical="center"/>
      <protection locked="0"/>
    </xf>
    <xf numFmtId="0" fontId="287" fillId="9" borderId="90" xfId="0" applyFont="1" applyFill="1" applyBorder="1" applyAlignment="1">
      <alignment vertical="center"/>
    </xf>
    <xf numFmtId="0" fontId="355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30" fillId="4" borderId="1" xfId="0" applyNumberFormat="1" applyFont="1" applyFill="1" applyBorder="1" applyAlignment="1" applyProtection="1">
      <alignment horizontal="center" vertical="center"/>
      <protection locked="0"/>
    </xf>
    <xf numFmtId="0" fontId="135" fillId="0" borderId="0" xfId="0" applyFont="1" applyAlignment="1">
      <alignment horizontal="center" vertical="top"/>
    </xf>
    <xf numFmtId="0" fontId="38" fillId="35" borderId="67" xfId="0" applyFont="1" applyFill="1" applyBorder="1" applyAlignment="1">
      <alignment vertical="center"/>
    </xf>
    <xf numFmtId="16" fontId="38" fillId="0" borderId="111" xfId="0" applyNumberFormat="1" applyFont="1" applyBorder="1" applyAlignment="1">
      <alignment horizontal="center" vertical="center"/>
    </xf>
    <xf numFmtId="16" fontId="134" fillId="4" borderId="1" xfId="0" applyNumberFormat="1" applyFont="1" applyFill="1" applyBorder="1" applyAlignment="1" applyProtection="1">
      <alignment horizontal="left" vertical="center"/>
      <protection locked="0"/>
    </xf>
    <xf numFmtId="16" fontId="134" fillId="2" borderId="16" xfId="0" applyNumberFormat="1" applyFont="1" applyFill="1" applyBorder="1" applyAlignment="1" applyProtection="1">
      <alignment horizontal="left" vertical="center"/>
      <protection locked="0"/>
    </xf>
    <xf numFmtId="16" fontId="39" fillId="4" borderId="34" xfId="0" applyNumberFormat="1" applyFont="1" applyFill="1" applyBorder="1" applyAlignment="1" applyProtection="1">
      <alignment horizontal="center" vertical="center"/>
      <protection locked="0"/>
    </xf>
    <xf numFmtId="16" fontId="38" fillId="4" borderId="10" xfId="0" applyNumberFormat="1" applyFont="1" applyFill="1" applyBorder="1" applyAlignment="1" applyProtection="1">
      <alignment horizontal="center" vertical="center"/>
      <protection locked="0"/>
    </xf>
    <xf numFmtId="0" fontId="358" fillId="0" borderId="0" xfId="0" applyFont="1" applyAlignment="1">
      <alignment horizontal="right" vertical="center"/>
    </xf>
    <xf numFmtId="0" fontId="359" fillId="0" borderId="0" xfId="0" applyFont="1" applyAlignment="1">
      <alignment horizontal="right" vertical="center"/>
    </xf>
    <xf numFmtId="0" fontId="360" fillId="0" borderId="0" xfId="0" applyFont="1" applyAlignment="1">
      <alignment horizontal="right" vertical="center" wrapText="1"/>
    </xf>
    <xf numFmtId="0" fontId="361" fillId="0" borderId="0" xfId="0" applyFont="1" applyAlignment="1">
      <alignment vertical="center"/>
    </xf>
    <xf numFmtId="0" fontId="360" fillId="0" borderId="0" xfId="0" applyFont="1" applyAlignment="1" applyProtection="1">
      <alignment horizontal="right" vertical="center" wrapText="1"/>
      <protection locked="0"/>
    </xf>
    <xf numFmtId="0" fontId="360" fillId="0" borderId="0" xfId="0" applyFont="1" applyAlignment="1" applyProtection="1">
      <alignment horizontal="right" vertical="center"/>
      <protection locked="0"/>
    </xf>
    <xf numFmtId="0" fontId="359" fillId="0" borderId="0" xfId="2" applyFont="1" applyAlignment="1">
      <alignment horizontal="right" vertical="center"/>
    </xf>
    <xf numFmtId="0" fontId="358" fillId="0" borderId="0" xfId="2" applyFont="1" applyAlignment="1">
      <alignment horizontal="right" vertical="center"/>
    </xf>
    <xf numFmtId="0" fontId="358" fillId="0" borderId="0" xfId="2" applyFont="1" applyAlignment="1">
      <alignment horizontal="right" vertical="center" wrapText="1"/>
    </xf>
    <xf numFmtId="16" fontId="362" fillId="4" borderId="90" xfId="0" applyNumberFormat="1" applyFont="1" applyFill="1" applyBorder="1" applyAlignment="1">
      <alignment horizontal="center" wrapText="1"/>
    </xf>
    <xf numFmtId="16" fontId="363" fillId="4" borderId="90" xfId="0" applyNumberFormat="1" applyFont="1" applyFill="1" applyBorder="1" applyAlignment="1">
      <alignment horizontal="center" wrapText="1"/>
    </xf>
    <xf numFmtId="16" fontId="305" fillId="4" borderId="90" xfId="0" applyNumberFormat="1" applyFont="1" applyFill="1" applyBorder="1" applyAlignment="1">
      <alignment horizontal="center" wrapText="1"/>
    </xf>
    <xf numFmtId="16" fontId="363" fillId="9" borderId="90" xfId="0" applyNumberFormat="1" applyFont="1" applyFill="1" applyBorder="1" applyAlignment="1">
      <alignment horizontal="center" wrapText="1"/>
    </xf>
    <xf numFmtId="0" fontId="227" fillId="0" borderId="95" xfId="0" applyFont="1" applyBorder="1"/>
    <xf numFmtId="0" fontId="227" fillId="0" borderId="95" xfId="0" applyFont="1" applyBorder="1" applyAlignment="1">
      <alignment horizontal="center"/>
    </xf>
    <xf numFmtId="16" fontId="305" fillId="32" borderId="1" xfId="0" applyNumberFormat="1" applyFont="1" applyFill="1" applyBorder="1" applyAlignment="1" applyProtection="1">
      <alignment horizontal="center" vertical="center"/>
      <protection locked="0"/>
    </xf>
    <xf numFmtId="16" fontId="305" fillId="4" borderId="90" xfId="0" applyNumberFormat="1" applyFont="1" applyFill="1" applyBorder="1" applyAlignment="1">
      <alignment horizontal="center" vertical="center"/>
    </xf>
    <xf numFmtId="16" fontId="364" fillId="4" borderId="90" xfId="0" applyNumberFormat="1" applyFont="1" applyFill="1" applyBorder="1" applyAlignment="1">
      <alignment horizontal="center" vertical="center"/>
    </xf>
    <xf numFmtId="16" fontId="227" fillId="0" borderId="101" xfId="0" applyNumberFormat="1" applyFont="1" applyBorder="1" applyAlignment="1">
      <alignment horizontal="center"/>
    </xf>
    <xf numFmtId="0" fontId="334" fillId="0" borderId="0" xfId="0" applyFont="1" applyAlignment="1">
      <alignment horizontal="center"/>
    </xf>
    <xf numFmtId="0" fontId="365" fillId="0" borderId="0" xfId="0" applyFont="1"/>
    <xf numFmtId="16" fontId="365" fillId="0" borderId="0" xfId="0" applyNumberFormat="1" applyFont="1" applyAlignment="1">
      <alignment horizontal="center"/>
    </xf>
    <xf numFmtId="16" fontId="334" fillId="0" borderId="0" xfId="0" applyNumberFormat="1" applyFont="1" applyAlignment="1">
      <alignment horizontal="center"/>
    </xf>
    <xf numFmtId="16" fontId="297" fillId="2" borderId="1" xfId="0" applyNumberFormat="1" applyFont="1" applyFill="1" applyBorder="1" applyAlignment="1" applyProtection="1">
      <alignment horizontal="center" vertical="center"/>
      <protection locked="0"/>
    </xf>
    <xf numFmtId="16" fontId="224" fillId="2" borderId="90" xfId="0" applyNumberFormat="1" applyFont="1" applyFill="1" applyBorder="1" applyAlignment="1">
      <alignment horizontal="center" wrapText="1"/>
    </xf>
    <xf numFmtId="16" fontId="303" fillId="2" borderId="90" xfId="0" applyNumberFormat="1" applyFont="1" applyFill="1" applyBorder="1" applyAlignment="1">
      <alignment horizontal="center" wrapText="1"/>
    </xf>
    <xf numFmtId="16" fontId="301" fillId="2" borderId="90" xfId="0" applyNumberFormat="1" applyFont="1" applyFill="1" applyBorder="1" applyAlignment="1">
      <alignment horizontal="center" wrapText="1"/>
    </xf>
    <xf numFmtId="16" fontId="297" fillId="9" borderId="90" xfId="0" applyNumberFormat="1" applyFont="1" applyFill="1" applyBorder="1" applyAlignment="1">
      <alignment horizontal="center" vertical="center"/>
    </xf>
    <xf numFmtId="16" fontId="300" fillId="9" borderId="90" xfId="0" applyNumberFormat="1" applyFont="1" applyFill="1" applyBorder="1" applyAlignment="1">
      <alignment horizontal="center" vertical="center"/>
    </xf>
    <xf numFmtId="0" fontId="300" fillId="9" borderId="90" xfId="0" applyFont="1" applyFill="1" applyBorder="1" applyAlignment="1">
      <alignment vertical="center"/>
    </xf>
    <xf numFmtId="0" fontId="297" fillId="9" borderId="1" xfId="0" applyFont="1" applyFill="1" applyBorder="1" applyAlignment="1" applyProtection="1">
      <alignment vertical="center"/>
      <protection locked="0"/>
    </xf>
    <xf numFmtId="16" fontId="297" fillId="9" borderId="1" xfId="0" applyNumberFormat="1" applyFont="1" applyFill="1" applyBorder="1" applyAlignment="1" applyProtection="1">
      <alignment horizontal="center" vertical="center"/>
      <protection locked="0"/>
    </xf>
    <xf numFmtId="0" fontId="300" fillId="9" borderId="1" xfId="0" applyFont="1" applyFill="1" applyBorder="1" applyAlignment="1" applyProtection="1">
      <alignment vertical="center"/>
      <protection locked="0"/>
    </xf>
    <xf numFmtId="16" fontId="300" fillId="9" borderId="1" xfId="0" applyNumberFormat="1" applyFont="1" applyFill="1" applyBorder="1" applyAlignment="1" applyProtection="1">
      <alignment horizontal="center" vertical="center"/>
      <protection locked="0"/>
    </xf>
    <xf numFmtId="0" fontId="302" fillId="9" borderId="1" xfId="0" applyFont="1" applyFill="1" applyBorder="1" applyAlignment="1" applyProtection="1">
      <alignment vertical="center"/>
      <protection locked="0"/>
    </xf>
    <xf numFmtId="0" fontId="153" fillId="9" borderId="90" xfId="0" applyFont="1" applyFill="1" applyBorder="1"/>
    <xf numFmtId="0" fontId="153" fillId="9" borderId="90" xfId="0" applyFont="1" applyFill="1" applyBorder="1" applyAlignment="1">
      <alignment horizontal="center"/>
    </xf>
    <xf numFmtId="16" fontId="153" fillId="9" borderId="90" xfId="0" applyNumberFormat="1" applyFont="1" applyFill="1" applyBorder="1" applyAlignment="1">
      <alignment horizontal="center"/>
    </xf>
    <xf numFmtId="0" fontId="153" fillId="9" borderId="95" xfId="0" applyFont="1" applyFill="1" applyBorder="1"/>
    <xf numFmtId="0" fontId="153" fillId="9" borderId="95" xfId="0" applyFont="1" applyFill="1" applyBorder="1" applyAlignment="1">
      <alignment horizontal="center"/>
    </xf>
    <xf numFmtId="16" fontId="153" fillId="9" borderId="95" xfId="0" applyNumberFormat="1" applyFont="1" applyFill="1" applyBorder="1" applyAlignment="1">
      <alignment horizontal="center"/>
    </xf>
    <xf numFmtId="16" fontId="153" fillId="9" borderId="101" xfId="0" applyNumberFormat="1" applyFont="1" applyFill="1" applyBorder="1" applyAlignment="1">
      <alignment horizontal="center"/>
    </xf>
    <xf numFmtId="0" fontId="297" fillId="2" borderId="1" xfId="0" applyFont="1" applyFill="1" applyBorder="1" applyAlignment="1" applyProtection="1">
      <alignment vertical="center"/>
      <protection locked="0"/>
    </xf>
    <xf numFmtId="0" fontId="316" fillId="0" borderId="0" xfId="0" applyFont="1" applyAlignment="1">
      <alignment horizontal="right"/>
    </xf>
    <xf numFmtId="16" fontId="38" fillId="0" borderId="16" xfId="0" applyNumberFormat="1" applyFont="1" applyBorder="1" applyAlignment="1">
      <alignment horizontal="center" vertical="center"/>
    </xf>
    <xf numFmtId="0" fontId="300" fillId="0" borderId="1" xfId="0" applyFont="1" applyBorder="1" applyAlignment="1" applyProtection="1">
      <alignment vertical="center"/>
      <protection locked="0"/>
    </xf>
    <xf numFmtId="16" fontId="300" fillId="0" borderId="1" xfId="0" applyNumberFormat="1" applyFont="1" applyBorder="1" applyAlignment="1" applyProtection="1">
      <alignment horizontal="center" vertical="center"/>
      <protection locked="0"/>
    </xf>
    <xf numFmtId="16" fontId="89" fillId="2" borderId="12" xfId="0" applyNumberFormat="1" applyFont="1" applyFill="1" applyBorder="1" applyAlignment="1">
      <alignment horizontal="center" vertical="center"/>
    </xf>
    <xf numFmtId="16" fontId="32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21" fillId="35" borderId="114" xfId="1228" applyFill="1" applyBorder="1" applyAlignment="1">
      <alignment vertical="center"/>
    </xf>
    <xf numFmtId="16" fontId="45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21" fillId="0" borderId="2" xfId="1228" applyNumberFormat="1" applyBorder="1" applyAlignment="1">
      <alignment horizontal="center" vertical="center"/>
    </xf>
    <xf numFmtId="16" fontId="21" fillId="0" borderId="112" xfId="1228" applyNumberFormat="1" applyBorder="1" applyAlignment="1">
      <alignment horizontal="center" vertical="center"/>
    </xf>
    <xf numFmtId="16" fontId="45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21" fillId="0" borderId="1" xfId="1228" applyNumberFormat="1" applyBorder="1" applyAlignment="1">
      <alignment horizontal="center" vertical="center"/>
    </xf>
    <xf numFmtId="0" fontId="308" fillId="0" borderId="0" xfId="0" applyFont="1" applyAlignment="1">
      <alignment horizontal="center" vertical="center"/>
    </xf>
    <xf numFmtId="16" fontId="45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21" fillId="0" borderId="15" xfId="1228" applyNumberFormat="1" applyBorder="1" applyAlignment="1">
      <alignment horizontal="center" vertical="center"/>
    </xf>
    <xf numFmtId="16" fontId="21" fillId="0" borderId="111" xfId="1228" applyNumberFormat="1" applyBorder="1" applyAlignment="1">
      <alignment horizontal="center" vertical="center"/>
    </xf>
    <xf numFmtId="16" fontId="76" fillId="0" borderId="7" xfId="0" applyNumberFormat="1" applyFont="1" applyBorder="1" applyAlignment="1">
      <alignment horizontal="center" vertical="center"/>
    </xf>
    <xf numFmtId="16" fontId="76" fillId="0" borderId="0" xfId="0" applyNumberFormat="1" applyFont="1" applyAlignment="1">
      <alignment horizontal="center"/>
    </xf>
    <xf numFmtId="16" fontId="367" fillId="0" borderId="0" xfId="0" applyNumberFormat="1" applyFont="1" applyAlignment="1">
      <alignment horizontal="center"/>
    </xf>
    <xf numFmtId="0" fontId="356" fillId="35" borderId="0" xfId="0" applyFont="1" applyFill="1" applyAlignment="1">
      <alignment vertical="center"/>
    </xf>
    <xf numFmtId="16" fontId="90" fillId="0" borderId="10" xfId="0" applyNumberFormat="1" applyFont="1" applyBorder="1" applyAlignment="1">
      <alignment horizontal="left" vertical="center"/>
    </xf>
    <xf numFmtId="16" fontId="90" fillId="0" borderId="10" xfId="0" applyNumberFormat="1" applyFont="1" applyBorder="1" applyAlignment="1">
      <alignment horizontal="center" vertical="center"/>
    </xf>
    <xf numFmtId="16" fontId="90" fillId="2" borderId="10" xfId="0" applyNumberFormat="1" applyFont="1" applyFill="1" applyBorder="1" applyAlignment="1">
      <alignment horizontal="center" vertical="center"/>
    </xf>
    <xf numFmtId="0" fontId="356" fillId="35" borderId="91" xfId="0" applyFont="1" applyFill="1" applyBorder="1" applyAlignment="1">
      <alignment vertical="center"/>
    </xf>
    <xf numFmtId="16" fontId="90" fillId="0" borderId="2" xfId="0" applyNumberFormat="1" applyFont="1" applyBorder="1" applyAlignment="1">
      <alignment horizontal="left" vertical="center"/>
    </xf>
    <xf numFmtId="16" fontId="90" fillId="0" borderId="2" xfId="0" applyNumberFormat="1" applyFont="1" applyBorder="1" applyAlignment="1">
      <alignment horizontal="center" vertical="center"/>
    </xf>
    <xf numFmtId="16" fontId="90" fillId="2" borderId="15" xfId="0" applyNumberFormat="1" applyFont="1" applyFill="1" applyBorder="1" applyAlignment="1">
      <alignment horizontal="center" vertical="center"/>
    </xf>
    <xf numFmtId="0" fontId="297" fillId="14" borderId="90" xfId="0" applyFont="1" applyFill="1" applyBorder="1" applyAlignment="1">
      <alignment vertical="center"/>
    </xf>
    <xf numFmtId="0" fontId="224" fillId="14" borderId="90" xfId="0" applyFont="1" applyFill="1" applyBorder="1" applyAlignment="1">
      <alignment horizontal="center" wrapText="1"/>
    </xf>
    <xf numFmtId="16" fontId="224" fillId="14" borderId="90" xfId="0" applyNumberFormat="1" applyFont="1" applyFill="1" applyBorder="1" applyAlignment="1">
      <alignment horizontal="center" wrapText="1"/>
    </xf>
    <xf numFmtId="16" fontId="303" fillId="14" borderId="90" xfId="0" applyNumberFormat="1" applyFont="1" applyFill="1" applyBorder="1" applyAlignment="1">
      <alignment horizontal="center" wrapText="1"/>
    </xf>
    <xf numFmtId="16" fontId="301" fillId="14" borderId="90" xfId="0" applyNumberFormat="1" applyFont="1" applyFill="1" applyBorder="1" applyAlignment="1">
      <alignment horizontal="center" wrapText="1"/>
    </xf>
    <xf numFmtId="0" fontId="302" fillId="14" borderId="90" xfId="0" applyFont="1" applyFill="1" applyBorder="1" applyAlignment="1">
      <alignment vertical="center"/>
    </xf>
    <xf numFmtId="0" fontId="300" fillId="14" borderId="90" xfId="0" applyFont="1" applyFill="1" applyBorder="1" applyAlignment="1">
      <alignment vertical="center"/>
    </xf>
    <xf numFmtId="0" fontId="297" fillId="22" borderId="90" xfId="0" applyFont="1" applyFill="1" applyBorder="1" applyAlignment="1">
      <alignment vertical="center"/>
    </xf>
    <xf numFmtId="0" fontId="224" fillId="22" borderId="90" xfId="0" applyFont="1" applyFill="1" applyBorder="1" applyAlignment="1">
      <alignment horizontal="center" wrapText="1"/>
    </xf>
    <xf numFmtId="16" fontId="224" fillId="22" borderId="90" xfId="0" applyNumberFormat="1" applyFont="1" applyFill="1" applyBorder="1" applyAlignment="1">
      <alignment horizontal="center" wrapText="1"/>
    </xf>
    <xf numFmtId="16" fontId="303" fillId="22" borderId="90" xfId="0" applyNumberFormat="1" applyFont="1" applyFill="1" applyBorder="1" applyAlignment="1">
      <alignment horizontal="center" wrapText="1"/>
    </xf>
    <xf numFmtId="16" fontId="301" fillId="22" borderId="90" xfId="0" applyNumberFormat="1" applyFont="1" applyFill="1" applyBorder="1" applyAlignment="1">
      <alignment horizontal="center" wrapText="1"/>
    </xf>
    <xf numFmtId="16" fontId="113" fillId="7" borderId="1" xfId="0" applyNumberFormat="1" applyFont="1" applyFill="1" applyBorder="1" applyAlignment="1" applyProtection="1">
      <alignment horizontal="left" vertical="center"/>
      <protection locked="0"/>
    </xf>
    <xf numFmtId="16" fontId="113" fillId="7" borderId="1" xfId="0" applyNumberFormat="1" applyFont="1" applyFill="1" applyBorder="1" applyAlignment="1" applyProtection="1">
      <alignment horizontal="center" vertical="center"/>
      <protection locked="0"/>
    </xf>
    <xf numFmtId="16" fontId="113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41" fillId="2" borderId="1" xfId="0" applyNumberFormat="1" applyFont="1" applyFill="1" applyBorder="1" applyAlignment="1" applyProtection="1">
      <alignment horizontal="left" vertical="center"/>
      <protection locked="0"/>
    </xf>
    <xf numFmtId="16" fontId="134" fillId="7" borderId="1" xfId="0" applyNumberFormat="1" applyFont="1" applyFill="1" applyBorder="1" applyAlignment="1" applyProtection="1">
      <alignment horizontal="left" vertical="center"/>
      <protection locked="0"/>
    </xf>
    <xf numFmtId="16" fontId="134" fillId="2" borderId="1" xfId="0" applyNumberFormat="1" applyFont="1" applyFill="1" applyBorder="1" applyAlignment="1" applyProtection="1">
      <alignment horizontal="right" vertical="center"/>
      <protection locked="0"/>
    </xf>
    <xf numFmtId="16" fontId="38" fillId="0" borderId="40" xfId="0" applyNumberFormat="1" applyFont="1" applyBorder="1" applyAlignment="1">
      <alignment horizontal="center" vertical="center"/>
    </xf>
    <xf numFmtId="16" fontId="30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91" fillId="0" borderId="90" xfId="0" applyFont="1" applyBorder="1"/>
    <xf numFmtId="16" fontId="67" fillId="0" borderId="1" xfId="0" applyNumberFormat="1" applyFont="1" applyBorder="1" applyAlignment="1">
      <alignment horizontal="center" vertical="center"/>
    </xf>
    <xf numFmtId="0" fontId="176" fillId="9" borderId="90" xfId="0" applyFont="1" applyFill="1" applyBorder="1"/>
    <xf numFmtId="0" fontId="176" fillId="9" borderId="90" xfId="0" applyFont="1" applyFill="1" applyBorder="1" applyAlignment="1">
      <alignment horizontal="center"/>
    </xf>
    <xf numFmtId="16" fontId="153" fillId="4" borderId="90" xfId="0" applyNumberFormat="1" applyFont="1" applyFill="1" applyBorder="1" applyAlignment="1">
      <alignment horizontal="center"/>
    </xf>
    <xf numFmtId="16" fontId="153" fillId="4" borderId="101" xfId="0" applyNumberFormat="1" applyFont="1" applyFill="1" applyBorder="1" applyAlignment="1">
      <alignment horizontal="center"/>
    </xf>
    <xf numFmtId="16" fontId="369" fillId="4" borderId="90" xfId="0" applyNumberFormat="1" applyFont="1" applyFill="1" applyBorder="1" applyAlignment="1">
      <alignment horizontal="center"/>
    </xf>
    <xf numFmtId="0" fontId="76" fillId="35" borderId="67" xfId="0" applyFont="1" applyFill="1" applyBorder="1" applyAlignment="1">
      <alignment vertical="center"/>
    </xf>
    <xf numFmtId="16" fontId="76" fillId="0" borderId="12" xfId="0" applyNumberFormat="1" applyFont="1" applyBorder="1" applyAlignment="1">
      <alignment horizontal="center" vertical="center"/>
    </xf>
    <xf numFmtId="0" fontId="224" fillId="38" borderId="90" xfId="0" applyFont="1" applyFill="1" applyBorder="1" applyAlignment="1">
      <alignment horizontal="center" wrapText="1"/>
    </xf>
    <xf numFmtId="16" fontId="224" fillId="38" borderId="90" xfId="0" applyNumberFormat="1" applyFont="1" applyFill="1" applyBorder="1" applyAlignment="1">
      <alignment horizontal="center"/>
    </xf>
    <xf numFmtId="16" fontId="224" fillId="38" borderId="101" xfId="0" applyNumberFormat="1" applyFont="1" applyFill="1" applyBorder="1" applyAlignment="1">
      <alignment horizontal="center"/>
    </xf>
    <xf numFmtId="16" fontId="224" fillId="0" borderId="101" xfId="0" applyNumberFormat="1" applyFont="1" applyBorder="1" applyAlignment="1">
      <alignment horizontal="center"/>
    </xf>
    <xf numFmtId="0" fontId="224" fillId="0" borderId="95" xfId="0" applyFont="1" applyBorder="1" applyAlignment="1">
      <alignment horizontal="center"/>
    </xf>
    <xf numFmtId="16" fontId="224" fillId="17" borderId="101" xfId="0" applyNumberFormat="1" applyFont="1" applyFill="1" applyBorder="1" applyAlignment="1">
      <alignment horizontal="center"/>
    </xf>
    <xf numFmtId="0" fontId="231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7" fillId="0" borderId="12" xfId="0" applyNumberFormat="1" applyFont="1" applyBorder="1" applyAlignment="1" applyProtection="1">
      <alignment horizontal="left" vertical="center"/>
      <protection locked="0"/>
    </xf>
    <xf numFmtId="16" fontId="113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3" fillId="2" borderId="1" xfId="0" applyNumberFormat="1" applyFont="1" applyFill="1" applyBorder="1" applyAlignment="1" applyProtection="1">
      <alignment horizontal="left" vertical="center"/>
      <protection locked="0"/>
    </xf>
    <xf numFmtId="0" fontId="56" fillId="0" borderId="20" xfId="0" applyFont="1" applyBorder="1" applyAlignment="1">
      <alignment horizontal="center" vertical="center" wrapText="1"/>
    </xf>
    <xf numFmtId="0" fontId="56" fillId="0" borderId="20" xfId="0" applyFont="1" applyBorder="1" applyAlignment="1">
      <alignment horizontal="left" vertical="center" wrapText="1"/>
    </xf>
    <xf numFmtId="0" fontId="370" fillId="0" borderId="0" xfId="0" applyFont="1"/>
    <xf numFmtId="16" fontId="89" fillId="0" borderId="0" xfId="0" applyNumberFormat="1" applyFont="1" applyAlignment="1">
      <alignment horizontal="center" vertical="center"/>
    </xf>
    <xf numFmtId="0" fontId="192" fillId="9" borderId="90" xfId="0" applyFont="1" applyFill="1" applyBorder="1" applyAlignment="1">
      <alignment horizontal="center" wrapText="1"/>
    </xf>
    <xf numFmtId="0" fontId="192" fillId="14" borderId="90" xfId="0" applyFont="1" applyFill="1" applyBorder="1" applyAlignment="1">
      <alignment horizontal="center" wrapText="1"/>
    </xf>
    <xf numFmtId="16" fontId="89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71" fillId="35" borderId="1" xfId="0" applyFont="1" applyFill="1" applyBorder="1" applyAlignment="1">
      <alignment vertical="center"/>
    </xf>
    <xf numFmtId="16" fontId="89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2" fillId="0" borderId="46" xfId="0" applyFont="1" applyBorder="1" applyAlignment="1">
      <alignment horizontal="center" vertical="center"/>
    </xf>
    <xf numFmtId="16" fontId="372" fillId="0" borderId="53" xfId="0" applyNumberFormat="1" applyFont="1" applyBorder="1" applyAlignment="1">
      <alignment horizontal="center" vertical="center"/>
    </xf>
    <xf numFmtId="16" fontId="39" fillId="0" borderId="53" xfId="0" applyNumberFormat="1" applyFont="1" applyBorder="1" applyAlignment="1">
      <alignment horizontal="center" vertical="center"/>
    </xf>
    <xf numFmtId="16" fontId="356" fillId="0" borderId="53" xfId="0" applyNumberFormat="1" applyFont="1" applyBorder="1" applyAlignment="1">
      <alignment horizontal="center" vertical="center"/>
    </xf>
    <xf numFmtId="16" fontId="262" fillId="0" borderId="53" xfId="0" applyNumberFormat="1" applyFont="1" applyBorder="1" applyAlignment="1">
      <alignment horizontal="center" vertical="center"/>
    </xf>
    <xf numFmtId="16" fontId="262" fillId="0" borderId="45" xfId="0" applyNumberFormat="1" applyFont="1" applyBorder="1" applyAlignment="1">
      <alignment horizontal="center" vertical="center"/>
    </xf>
    <xf numFmtId="0" fontId="93" fillId="0" borderId="50" xfId="0" applyFont="1" applyBorder="1" applyAlignment="1">
      <alignment horizontal="left" vertical="center"/>
    </xf>
    <xf numFmtId="0" fontId="93" fillId="0" borderId="87" xfId="0" applyFont="1" applyBorder="1" applyAlignment="1">
      <alignment vertical="center"/>
    </xf>
    <xf numFmtId="0" fontId="87" fillId="0" borderId="50" xfId="0" applyFont="1" applyBorder="1" applyAlignment="1">
      <alignment horizontal="left" vertical="center"/>
    </xf>
    <xf numFmtId="0" fontId="373" fillId="0" borderId="0" xfId="13" applyFont="1" applyAlignment="1" applyProtection="1">
      <alignment horizontal="left" vertical="center"/>
    </xf>
    <xf numFmtId="0" fontId="373" fillId="0" borderId="87" xfId="13" applyFont="1" applyBorder="1" applyAlignment="1" applyProtection="1">
      <alignment horizontal="left" vertical="center"/>
    </xf>
    <xf numFmtId="0" fontId="373" fillId="0" borderId="0" xfId="13" applyFont="1" applyAlignment="1" applyProtection="1">
      <alignment vertical="center"/>
    </xf>
    <xf numFmtId="0" fontId="373" fillId="0" borderId="87" xfId="13" applyFont="1" applyBorder="1" applyAlignment="1" applyProtection="1">
      <alignment vertical="center"/>
    </xf>
    <xf numFmtId="0" fontId="87" fillId="0" borderId="87" xfId="0" applyFont="1" applyBorder="1" applyAlignment="1">
      <alignment horizontal="center" vertical="center"/>
    </xf>
    <xf numFmtId="0" fontId="51" fillId="0" borderId="55" xfId="0" applyFont="1" applyBorder="1" applyAlignment="1">
      <alignment vertical="center"/>
    </xf>
    <xf numFmtId="0" fontId="51" fillId="0" borderId="23" xfId="0" applyFont="1" applyBorder="1" applyAlignment="1">
      <alignment vertical="center"/>
    </xf>
    <xf numFmtId="0" fontId="87" fillId="0" borderId="23" xfId="0" applyFont="1" applyBorder="1" applyAlignment="1">
      <alignment vertical="center"/>
    </xf>
    <xf numFmtId="0" fontId="51" fillId="0" borderId="56" xfId="0" applyFont="1" applyBorder="1" applyAlignment="1">
      <alignment vertical="center"/>
    </xf>
    <xf numFmtId="16" fontId="36" fillId="0" borderId="0" xfId="0" applyNumberFormat="1" applyFont="1" applyAlignment="1">
      <alignment vertical="center"/>
    </xf>
    <xf numFmtId="0" fontId="252" fillId="0" borderId="0" xfId="0" applyFont="1" applyAlignment="1">
      <alignment horizontal="right" vertical="center" wrapText="1"/>
    </xf>
    <xf numFmtId="16" fontId="254" fillId="0" borderId="0" xfId="0" applyNumberFormat="1" applyFont="1" applyAlignment="1">
      <alignment horizontal="right" vertical="center"/>
    </xf>
    <xf numFmtId="0" fontId="74" fillId="0" borderId="0" xfId="0" applyFont="1" applyAlignment="1">
      <alignment vertical="center"/>
    </xf>
    <xf numFmtId="0" fontId="75" fillId="0" borderId="0" xfId="13" applyFont="1" applyAlignment="1" applyProtection="1">
      <alignment vertical="center"/>
    </xf>
    <xf numFmtId="16" fontId="87" fillId="0" borderId="10" xfId="0" applyNumberFormat="1" applyFont="1" applyBorder="1" applyAlignment="1" applyProtection="1">
      <alignment horizontal="left" vertical="center"/>
      <protection locked="0"/>
    </xf>
    <xf numFmtId="16" fontId="87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7" fillId="0" borderId="119" xfId="0" applyNumberFormat="1" applyFont="1" applyBorder="1" applyAlignment="1" applyProtection="1">
      <alignment horizontal="center" vertical="center"/>
      <protection locked="0"/>
    </xf>
    <xf numFmtId="16" fontId="87" fillId="2" borderId="119" xfId="0" applyNumberFormat="1" applyFont="1" applyFill="1" applyBorder="1" applyAlignment="1" applyProtection="1">
      <alignment horizontal="center" vertical="center"/>
      <protection locked="0"/>
    </xf>
    <xf numFmtId="0" fontId="87" fillId="0" borderId="119" xfId="0" applyFont="1" applyBorder="1" applyAlignment="1">
      <alignment vertical="center" wrapText="1"/>
    </xf>
    <xf numFmtId="0" fontId="103" fillId="0" borderId="119" xfId="0" applyFont="1" applyBorder="1" applyAlignment="1">
      <alignment horizontal="center" vertical="center" wrapText="1"/>
    </xf>
    <xf numFmtId="16" fontId="103" fillId="0" borderId="119" xfId="0" applyNumberFormat="1" applyFont="1" applyBorder="1" applyAlignment="1">
      <alignment horizontal="center" vertical="center"/>
    </xf>
    <xf numFmtId="16" fontId="87" fillId="0" borderId="120" xfId="0" applyNumberFormat="1" applyFont="1" applyBorder="1" applyAlignment="1">
      <alignment horizontal="center" vertical="center"/>
    </xf>
    <xf numFmtId="16" fontId="87" fillId="0" borderId="119" xfId="0" applyNumberFormat="1" applyFont="1" applyBorder="1" applyAlignment="1">
      <alignment horizontal="center" vertical="center"/>
    </xf>
    <xf numFmtId="16" fontId="87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7" fillId="0" borderId="18" xfId="0" applyNumberFormat="1" applyFont="1" applyBorder="1" applyAlignment="1" applyProtection="1">
      <alignment horizontal="center" vertical="center"/>
      <protection locked="0"/>
    </xf>
    <xf numFmtId="16" fontId="87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7" fillId="17" borderId="95" xfId="0" applyFont="1" applyFill="1" applyBorder="1"/>
    <xf numFmtId="0" fontId="224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31" fillId="0" borderId="0" xfId="13" applyAlignment="1" applyProtection="1">
      <alignment horizontal="left" vertical="center"/>
    </xf>
    <xf numFmtId="16" fontId="374" fillId="28" borderId="1" xfId="0" applyNumberFormat="1" applyFont="1" applyFill="1" applyBorder="1" applyAlignment="1">
      <alignment horizontal="center" vertical="center" wrapText="1"/>
    </xf>
    <xf numFmtId="0" fontId="375" fillId="0" borderId="0" xfId="2" applyFont="1" applyAlignment="1">
      <alignment horizontal="center" vertical="center"/>
    </xf>
    <xf numFmtId="0" fontId="87" fillId="0" borderId="0" xfId="2" applyFont="1" applyAlignment="1">
      <alignment horizontal="center" vertical="center"/>
    </xf>
    <xf numFmtId="0" fontId="225" fillId="0" borderId="90" xfId="0" applyFont="1" applyBorder="1"/>
    <xf numFmtId="16" fontId="224" fillId="0" borderId="88" xfId="0" applyNumberFormat="1" applyFont="1" applyBorder="1" applyAlignment="1">
      <alignment horizontal="center"/>
    </xf>
    <xf numFmtId="16" fontId="248" fillId="0" borderId="12" xfId="0" applyNumberFormat="1" applyFont="1" applyBorder="1" applyAlignment="1" applyProtection="1">
      <alignment horizontal="left" vertical="center"/>
      <protection locked="0"/>
    </xf>
    <xf numFmtId="16" fontId="248" fillId="0" borderId="12" xfId="0" applyNumberFormat="1" applyFont="1" applyBorder="1" applyAlignment="1" applyProtection="1">
      <alignment horizontal="center" vertical="center"/>
      <protection locked="0"/>
    </xf>
    <xf numFmtId="16" fontId="248" fillId="2" borderId="12" xfId="0" applyNumberFormat="1" applyFont="1" applyFill="1" applyBorder="1" applyAlignment="1" applyProtection="1">
      <alignment horizontal="center" vertical="center"/>
      <protection locked="0"/>
    </xf>
    <xf numFmtId="16" fontId="48" fillId="0" borderId="0" xfId="0" applyNumberFormat="1" applyFont="1" applyAlignment="1">
      <alignment horizontal="center"/>
    </xf>
    <xf numFmtId="16" fontId="308" fillId="0" borderId="0" xfId="0" applyNumberFormat="1" applyFont="1" applyAlignment="1">
      <alignment horizontal="center"/>
    </xf>
    <xf numFmtId="0" fontId="153" fillId="0" borderId="95" xfId="0" applyFont="1" applyBorder="1"/>
    <xf numFmtId="16" fontId="153" fillId="0" borderId="95" xfId="0" applyNumberFormat="1" applyFont="1" applyBorder="1" applyAlignment="1">
      <alignment horizontal="center"/>
    </xf>
    <xf numFmtId="16" fontId="155" fillId="0" borderId="12" xfId="0" applyNumberFormat="1" applyFont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 wrapText="1"/>
    </xf>
    <xf numFmtId="0" fontId="297" fillId="2" borderId="2" xfId="0" applyFont="1" applyFill="1" applyBorder="1" applyAlignment="1" applyProtection="1">
      <alignment vertical="center"/>
      <protection locked="0"/>
    </xf>
    <xf numFmtId="16" fontId="48" fillId="4" borderId="1" xfId="0" applyNumberFormat="1" applyFont="1" applyFill="1" applyBorder="1" applyAlignment="1" applyProtection="1">
      <alignment horizontal="left" vertical="center"/>
      <protection locked="0"/>
    </xf>
    <xf numFmtId="0" fontId="191" fillId="17" borderId="90" xfId="0" applyFont="1" applyFill="1" applyBorder="1"/>
    <xf numFmtId="0" fontId="191" fillId="0" borderId="95" xfId="0" applyFont="1" applyBorder="1"/>
    <xf numFmtId="0" fontId="224" fillId="2" borderId="101" xfId="0" applyFont="1" applyFill="1" applyBorder="1" applyAlignment="1">
      <alignment horizontal="center" wrapText="1"/>
    </xf>
    <xf numFmtId="0" fontId="297" fillId="9" borderId="123" xfId="0" applyFont="1" applyFill="1" applyBorder="1" applyAlignment="1">
      <alignment vertical="center"/>
    </xf>
    <xf numFmtId="16" fontId="38" fillId="2" borderId="15" xfId="0" applyNumberFormat="1" applyFont="1" applyFill="1" applyBorder="1" applyAlignment="1">
      <alignment horizontal="center" vertical="center"/>
    </xf>
    <xf numFmtId="16" fontId="45" fillId="0" borderId="10" xfId="0" applyNumberFormat="1" applyFont="1" applyBorder="1" applyAlignment="1">
      <alignment horizontal="center" vertical="center"/>
    </xf>
    <xf numFmtId="16" fontId="76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8" fillId="0" borderId="12" xfId="0" applyNumberFormat="1" applyFont="1" applyBorder="1" applyAlignment="1">
      <alignment horizontal="center" vertical="center"/>
    </xf>
    <xf numFmtId="16" fontId="45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8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5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7" fillId="0" borderId="5" xfId="0" applyFont="1" applyBorder="1" applyAlignment="1">
      <alignment horizontal="center" vertical="center"/>
    </xf>
    <xf numFmtId="16" fontId="76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39" fillId="2" borderId="15" xfId="0" applyNumberFormat="1" applyFont="1" applyFill="1" applyBorder="1" applyAlignment="1">
      <alignment horizontal="center" vertical="center"/>
    </xf>
    <xf numFmtId="16" fontId="38" fillId="0" borderId="100" xfId="0" applyNumberFormat="1" applyFont="1" applyBorder="1" applyAlignment="1">
      <alignment horizontal="center" vertical="center"/>
    </xf>
    <xf numFmtId="16" fontId="38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8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51" fillId="0" borderId="0" xfId="2" applyFont="1" applyAlignment="1">
      <alignment horizontal="right" vertical="center"/>
    </xf>
    <xf numFmtId="0" fontId="99" fillId="0" borderId="0" xfId="0" applyFont="1" applyAlignment="1">
      <alignment vertical="center"/>
    </xf>
    <xf numFmtId="0" fontId="93" fillId="0" borderId="16" xfId="0" applyFont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56" fillId="6" borderId="1" xfId="0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/>
    </xf>
    <xf numFmtId="16" fontId="260" fillId="0" borderId="67" xfId="0" applyNumberFormat="1" applyFont="1" applyBorder="1" applyAlignment="1">
      <alignment horizontal="right" vertical="center"/>
    </xf>
    <xf numFmtId="0" fontId="261" fillId="0" borderId="0" xfId="0" applyFont="1" applyAlignment="1">
      <alignment horizontal="right" vertical="center" wrapText="1"/>
    </xf>
    <xf numFmtId="0" fontId="99" fillId="0" borderId="0" xfId="0" applyFont="1" applyAlignment="1">
      <alignment horizontal="left" vertical="center"/>
    </xf>
    <xf numFmtId="0" fontId="89" fillId="0" borderId="0" xfId="0" applyFont="1" applyAlignment="1">
      <alignment horizontal="center" vertical="center" wrapText="1"/>
    </xf>
    <xf numFmtId="0" fontId="57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8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6" fillId="0" borderId="7" xfId="0" applyNumberFormat="1" applyFont="1" applyBorder="1" applyAlignment="1">
      <alignment horizontal="left" vertical="center"/>
    </xf>
    <xf numFmtId="16" fontId="39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8" fillId="2" borderId="5" xfId="0" applyNumberFormat="1" applyFont="1" applyFill="1" applyBorder="1" applyAlignment="1">
      <alignment horizontal="center" vertical="center"/>
    </xf>
    <xf numFmtId="16" fontId="38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8" fillId="2" borderId="117" xfId="0" applyNumberFormat="1" applyFont="1" applyFill="1" applyBorder="1" applyAlignment="1">
      <alignment horizontal="center" vertical="center"/>
    </xf>
    <xf numFmtId="16" fontId="224" fillId="4" borderId="95" xfId="0" applyNumberFormat="1" applyFont="1" applyFill="1" applyBorder="1" applyAlignment="1">
      <alignment horizontal="center"/>
    </xf>
    <xf numFmtId="16" fontId="224" fillId="4" borderId="90" xfId="0" applyNumberFormat="1" applyFont="1" applyFill="1" applyBorder="1" applyAlignment="1">
      <alignment horizontal="center"/>
    </xf>
    <xf numFmtId="0" fontId="134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16" fontId="39" fillId="0" borderId="1" xfId="0" applyNumberFormat="1" applyFont="1" applyBorder="1" applyAlignment="1">
      <alignment horizontal="center" vertical="center"/>
    </xf>
    <xf numFmtId="0" fontId="334" fillId="0" borderId="0" xfId="0" applyFont="1" applyAlignment="1">
      <alignment horizontal="center" wrapText="1"/>
    </xf>
    <xf numFmtId="0" fontId="378" fillId="0" borderId="0" xfId="0" applyFont="1" applyAlignment="1">
      <alignment horizontal="left" vertical="center"/>
    </xf>
    <xf numFmtId="16" fontId="297" fillId="3" borderId="1" xfId="0" applyNumberFormat="1" applyFont="1" applyFill="1" applyBorder="1" applyAlignment="1" applyProtection="1">
      <alignment horizontal="center" vertical="center"/>
      <protection locked="0"/>
    </xf>
    <xf numFmtId="0" fontId="67" fillId="0" borderId="38" xfId="0" applyFont="1" applyBorder="1" applyAlignment="1">
      <alignment horizontal="center" vertical="center" wrapText="1"/>
    </xf>
    <xf numFmtId="0" fontId="67" fillId="0" borderId="28" xfId="0" applyFont="1" applyBorder="1" applyAlignment="1">
      <alignment horizontal="center" vertical="center" wrapText="1"/>
    </xf>
    <xf numFmtId="0" fontId="379" fillId="0" borderId="0" xfId="0" applyFont="1" applyAlignment="1">
      <alignment horizontal="right" vertical="top"/>
    </xf>
    <xf numFmtId="0" fontId="123" fillId="0" borderId="16" xfId="0" applyFont="1" applyBorder="1" applyAlignment="1">
      <alignment horizontal="right" vertical="top"/>
    </xf>
    <xf numFmtId="0" fontId="66" fillId="0" borderId="14" xfId="0" applyFont="1" applyBorder="1" applyAlignment="1">
      <alignment horizontal="center" vertical="top"/>
    </xf>
    <xf numFmtId="0" fontId="67" fillId="0" borderId="10" xfId="0" applyFont="1" applyBorder="1" applyAlignment="1">
      <alignment horizontal="left" vertical="center" wrapText="1"/>
    </xf>
    <xf numFmtId="0" fontId="66" fillId="0" borderId="128" xfId="0" applyFont="1" applyBorder="1" applyAlignment="1">
      <alignment horizontal="center" vertical="top"/>
    </xf>
    <xf numFmtId="0" fontId="67" fillId="0" borderId="26" xfId="0" applyFont="1" applyBorder="1" applyAlignment="1">
      <alignment horizontal="center" vertical="center" wrapText="1"/>
    </xf>
    <xf numFmtId="0" fontId="276" fillId="0" borderId="0" xfId="0" applyFont="1"/>
    <xf numFmtId="0" fontId="380" fillId="0" borderId="0" xfId="0" applyFont="1"/>
    <xf numFmtId="0" fontId="80" fillId="0" borderId="0" xfId="2" applyFont="1" applyAlignment="1">
      <alignment horizontal="right" vertical="center"/>
    </xf>
    <xf numFmtId="0" fontId="80" fillId="0" borderId="0" xfId="2" applyFont="1" applyAlignment="1">
      <alignment horizontal="right" vertical="center" indent="1"/>
    </xf>
    <xf numFmtId="0" fontId="185" fillId="0" borderId="1" xfId="13" applyFont="1" applyBorder="1" applyAlignment="1" applyProtection="1">
      <alignment horizontal="right" vertical="center" wrapText="1"/>
      <protection locked="0"/>
    </xf>
    <xf numFmtId="0" fontId="185" fillId="0" borderId="0" xfId="2" applyFont="1" applyAlignment="1">
      <alignment horizontal="right" vertical="center"/>
    </xf>
    <xf numFmtId="16" fontId="87" fillId="0" borderId="0" xfId="13" applyNumberFormat="1" applyFont="1" applyBorder="1" applyAlignment="1" applyProtection="1">
      <alignment horizontal="center" vertical="center"/>
    </xf>
    <xf numFmtId="16" fontId="208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6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8" fillId="0" borderId="16" xfId="0" applyNumberFormat="1" applyFont="1" applyBorder="1" applyAlignment="1">
      <alignment horizontal="center" vertical="center"/>
    </xf>
    <xf numFmtId="16" fontId="38" fillId="0" borderId="14" xfId="0" applyNumberFormat="1" applyFont="1" applyBorder="1" applyAlignment="1">
      <alignment horizontal="center" vertical="center"/>
    </xf>
    <xf numFmtId="0" fontId="185" fillId="0" borderId="0" xfId="0" applyFont="1" applyAlignment="1">
      <alignment horizontal="right" vertical="center"/>
    </xf>
    <xf numFmtId="0" fontId="261" fillId="0" borderId="0" xfId="0" applyFont="1" applyAlignment="1">
      <alignment horizontal="center" vertical="center" wrapText="1"/>
    </xf>
    <xf numFmtId="16" fontId="381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30" fillId="0" borderId="0" xfId="2" applyFont="1" applyAlignment="1">
      <alignment horizontal="right" vertical="center" indent="1"/>
    </xf>
    <xf numFmtId="0" fontId="382" fillId="0" borderId="0" xfId="0" applyFont="1" applyAlignment="1" applyProtection="1">
      <alignment horizontal="right" vertical="center" wrapText="1"/>
      <protection locked="0"/>
    </xf>
    <xf numFmtId="0" fontId="300" fillId="9" borderId="95" xfId="0" applyFont="1" applyFill="1" applyBorder="1" applyAlignment="1">
      <alignment vertical="center"/>
    </xf>
    <xf numFmtId="16" fontId="38" fillId="0" borderId="1" xfId="0" applyNumberFormat="1" applyFont="1" applyBorder="1" applyAlignment="1">
      <alignment horizontal="center" vertical="center"/>
    </xf>
    <xf numFmtId="16" fontId="208" fillId="2" borderId="16" xfId="0" applyNumberFormat="1" applyFont="1" applyFill="1" applyBorder="1" applyAlignment="1">
      <alignment horizontal="center" vertical="center"/>
    </xf>
    <xf numFmtId="16" fontId="208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4" fillId="0" borderId="101" xfId="0" applyFont="1" applyBorder="1" applyAlignment="1">
      <alignment horizontal="center" wrapText="1"/>
    </xf>
    <xf numFmtId="0" fontId="144" fillId="0" borderId="90" xfId="0" applyFont="1" applyBorder="1" applyAlignment="1">
      <alignment horizontal="center" vertical="center" wrapText="1"/>
    </xf>
    <xf numFmtId="16" fontId="208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16" fontId="0" fillId="0" borderId="129" xfId="0" applyNumberFormat="1" applyBorder="1" applyAlignment="1">
      <alignment horizontal="left" vertical="center"/>
    </xf>
    <xf numFmtId="16" fontId="0" fillId="0" borderId="13" xfId="0" applyNumberFormat="1" applyBorder="1" applyAlignment="1">
      <alignment horizontal="left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6" fillId="0" borderId="130" xfId="0" applyFont="1" applyBorder="1" applyAlignment="1">
      <alignment vertical="center"/>
    </xf>
    <xf numFmtId="0" fontId="333" fillId="0" borderId="1" xfId="0" applyFont="1" applyBorder="1" applyAlignment="1">
      <alignment horizontal="center" wrapText="1"/>
    </xf>
    <xf numFmtId="16" fontId="383" fillId="0" borderId="0" xfId="0" applyNumberFormat="1" applyFont="1" applyAlignment="1">
      <alignment horizontal="left" vertical="center"/>
    </xf>
    <xf numFmtId="16" fontId="76" fillId="0" borderId="0" xfId="0" applyNumberFormat="1" applyFont="1" applyAlignment="1">
      <alignment horizontal="left" vertical="center"/>
    </xf>
    <xf numFmtId="16" fontId="384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39" fillId="2" borderId="12" xfId="0" applyNumberFormat="1" applyFont="1" applyFill="1" applyBorder="1" applyAlignment="1">
      <alignment horizontal="center" vertical="center"/>
    </xf>
    <xf numFmtId="0" fontId="48" fillId="0" borderId="0" xfId="2" applyFont="1" applyAlignment="1">
      <alignment horizontal="right" vertical="center"/>
    </xf>
    <xf numFmtId="0" fontId="386" fillId="0" borderId="0" xfId="0" applyFont="1" applyAlignment="1">
      <alignment vertical="center"/>
    </xf>
    <xf numFmtId="0" fontId="387" fillId="0" borderId="0" xfId="0" applyFont="1"/>
    <xf numFmtId="0" fontId="388" fillId="0" borderId="0" xfId="0" applyFont="1"/>
    <xf numFmtId="0" fontId="389" fillId="0" borderId="0" xfId="0" applyFont="1" applyAlignment="1">
      <alignment vertical="center"/>
    </xf>
    <xf numFmtId="0" fontId="390" fillId="0" borderId="0" xfId="0" applyFont="1" applyAlignment="1">
      <alignment vertical="center"/>
    </xf>
    <xf numFmtId="0" fontId="389" fillId="0" borderId="0" xfId="0" applyFont="1" applyAlignment="1">
      <alignment horizontal="center" vertical="center"/>
    </xf>
    <xf numFmtId="0" fontId="391" fillId="0" borderId="0" xfId="0" applyFont="1" applyAlignment="1">
      <alignment horizontal="right" vertical="center"/>
    </xf>
    <xf numFmtId="0" fontId="392" fillId="0" borderId="0" xfId="0" applyFont="1"/>
    <xf numFmtId="0" fontId="394" fillId="0" borderId="0" xfId="0" applyFont="1"/>
    <xf numFmtId="0" fontId="395" fillId="0" borderId="0" xfId="0" applyFont="1" applyAlignment="1">
      <alignment vertical="center"/>
    </xf>
    <xf numFmtId="16" fontId="396" fillId="0" borderId="0" xfId="0" applyNumberFormat="1" applyFont="1" applyAlignment="1">
      <alignment horizontal="left" vertical="center"/>
    </xf>
    <xf numFmtId="16" fontId="396" fillId="0" borderId="0" xfId="0" applyNumberFormat="1" applyFont="1" applyAlignment="1">
      <alignment horizontal="center" vertical="center"/>
    </xf>
    <xf numFmtId="0" fontId="392" fillId="0" borderId="1" xfId="0" applyFont="1" applyBorder="1" applyAlignment="1">
      <alignment horizontal="center" vertical="center" wrapText="1"/>
    </xf>
    <xf numFmtId="0" fontId="397" fillId="0" borderId="1" xfId="0" applyFont="1" applyBorder="1" applyAlignment="1">
      <alignment horizontal="center" vertical="center"/>
    </xf>
    <xf numFmtId="0" fontId="397" fillId="0" borderId="1" xfId="0" applyFont="1" applyBorder="1" applyAlignment="1">
      <alignment horizontal="center" vertical="center" wrapText="1"/>
    </xf>
    <xf numFmtId="0" fontId="393" fillId="0" borderId="0" xfId="0" applyFont="1" applyAlignment="1">
      <alignment horizontal="right" vertical="center"/>
    </xf>
    <xf numFmtId="0" fontId="398" fillId="0" borderId="0" xfId="0" applyFont="1" applyAlignment="1">
      <alignment horizontal="center" vertical="center"/>
    </xf>
    <xf numFmtId="0" fontId="399" fillId="0" borderId="2" xfId="0" applyFont="1" applyBorder="1" applyAlignment="1">
      <alignment horizontal="center" vertical="center" wrapText="1"/>
    </xf>
    <xf numFmtId="0" fontId="400" fillId="0" borderId="1" xfId="0" applyFont="1" applyBorder="1" applyAlignment="1">
      <alignment horizontal="center" vertical="center"/>
    </xf>
    <xf numFmtId="0" fontId="401" fillId="0" borderId="1" xfId="0" applyFont="1" applyBorder="1" applyAlignment="1">
      <alignment horizontal="center" vertical="center"/>
    </xf>
    <xf numFmtId="16" fontId="402" fillId="0" borderId="1" xfId="0" applyNumberFormat="1" applyFont="1" applyBorder="1" applyAlignment="1">
      <alignment horizontal="left" vertical="center"/>
    </xf>
    <xf numFmtId="16" fontId="403" fillId="0" borderId="20" xfId="0" applyNumberFormat="1" applyFont="1" applyBorder="1" applyAlignment="1">
      <alignment horizontal="center" vertical="center"/>
    </xf>
    <xf numFmtId="16" fontId="402" fillId="0" borderId="1" xfId="0" applyNumberFormat="1" applyFont="1" applyBorder="1" applyAlignment="1">
      <alignment horizontal="center" vertical="center"/>
    </xf>
    <xf numFmtId="16" fontId="403" fillId="0" borderId="1" xfId="0" applyNumberFormat="1" applyFont="1" applyBorder="1" applyAlignment="1">
      <alignment horizontal="center" vertical="center"/>
    </xf>
    <xf numFmtId="16" fontId="402" fillId="6" borderId="1" xfId="0" applyNumberFormat="1" applyFont="1" applyFill="1" applyBorder="1" applyAlignment="1">
      <alignment horizontal="left" vertical="center"/>
    </xf>
    <xf numFmtId="16" fontId="403" fillId="6" borderId="1" xfId="0" applyNumberFormat="1" applyFont="1" applyFill="1" applyBorder="1" applyAlignment="1">
      <alignment horizontal="center" vertical="center"/>
    </xf>
    <xf numFmtId="16" fontId="402" fillId="6" borderId="1" xfId="0" applyNumberFormat="1" applyFont="1" applyFill="1" applyBorder="1" applyAlignment="1">
      <alignment horizontal="center" vertical="center"/>
    </xf>
    <xf numFmtId="16" fontId="402" fillId="6" borderId="2" xfId="0" applyNumberFormat="1" applyFont="1" applyFill="1" applyBorder="1" applyAlignment="1">
      <alignment horizontal="center" vertical="center"/>
    </xf>
    <xf numFmtId="16" fontId="404" fillId="6" borderId="1" xfId="0" applyNumberFormat="1" applyFont="1" applyFill="1" applyBorder="1" applyAlignment="1">
      <alignment horizontal="left" vertical="center"/>
    </xf>
    <xf numFmtId="16" fontId="402" fillId="0" borderId="2" xfId="0" applyNumberFormat="1" applyFont="1" applyBorder="1" applyAlignment="1">
      <alignment horizontal="center" vertical="center"/>
    </xf>
    <xf numFmtId="0" fontId="382" fillId="0" borderId="0" xfId="0" applyFont="1" applyAlignment="1">
      <alignment horizontal="right" vertical="center" wrapText="1"/>
    </xf>
    <xf numFmtId="16" fontId="402" fillId="17" borderId="1" xfId="0" applyNumberFormat="1" applyFont="1" applyFill="1" applyBorder="1" applyAlignment="1">
      <alignment horizontal="left" vertical="center"/>
    </xf>
    <xf numFmtId="16" fontId="403" fillId="17" borderId="1" xfId="0" applyNumberFormat="1" applyFont="1" applyFill="1" applyBorder="1" applyAlignment="1">
      <alignment horizontal="center" vertical="center"/>
    </xf>
    <xf numFmtId="16" fontId="405" fillId="17" borderId="1" xfId="0" applyNumberFormat="1" applyFont="1" applyFill="1" applyBorder="1" applyAlignment="1">
      <alignment horizontal="center" vertical="center"/>
    </xf>
    <xf numFmtId="16" fontId="402" fillId="17" borderId="2" xfId="0" applyNumberFormat="1" applyFont="1" applyFill="1" applyBorder="1" applyAlignment="1">
      <alignment horizontal="center" vertical="center"/>
    </xf>
    <xf numFmtId="16" fontId="405" fillId="17" borderId="1" xfId="0" applyNumberFormat="1" applyFont="1" applyFill="1" applyBorder="1" applyAlignment="1">
      <alignment horizontal="left" vertical="center"/>
    </xf>
    <xf numFmtId="16" fontId="402" fillId="4" borderId="1" xfId="0" applyNumberFormat="1" applyFont="1" applyFill="1" applyBorder="1" applyAlignment="1">
      <alignment horizontal="center" vertical="center"/>
    </xf>
    <xf numFmtId="16" fontId="402" fillId="4" borderId="2" xfId="0" applyNumberFormat="1" applyFont="1" applyFill="1" applyBorder="1" applyAlignment="1">
      <alignment horizontal="center" vertical="center"/>
    </xf>
    <xf numFmtId="16" fontId="389" fillId="0" borderId="0" xfId="0" applyNumberFormat="1" applyFont="1" applyAlignment="1">
      <alignment vertical="center"/>
    </xf>
    <xf numFmtId="16" fontId="405" fillId="0" borderId="1" xfId="0" applyNumberFormat="1" applyFont="1" applyBorder="1" applyAlignment="1">
      <alignment horizontal="left" vertical="center"/>
    </xf>
    <xf numFmtId="16" fontId="405" fillId="0" borderId="1" xfId="0" applyNumberFormat="1" applyFont="1" applyBorder="1" applyAlignment="1">
      <alignment horizontal="center" vertical="center"/>
    </xf>
    <xf numFmtId="16" fontId="402" fillId="0" borderId="2" xfId="0" applyNumberFormat="1" applyFont="1" applyBorder="1" applyAlignment="1">
      <alignment horizontal="left" vertical="center"/>
    </xf>
    <xf numFmtId="16" fontId="403" fillId="0" borderId="2" xfId="0" applyNumberFormat="1" applyFont="1" applyBorder="1" applyAlignment="1">
      <alignment horizontal="center" vertical="center"/>
    </xf>
    <xf numFmtId="16" fontId="402" fillId="17" borderId="1" xfId="0" applyNumberFormat="1" applyFont="1" applyFill="1" applyBorder="1" applyAlignment="1">
      <alignment horizontal="center" vertical="center"/>
    </xf>
    <xf numFmtId="16" fontId="402" fillId="0" borderId="0" xfId="0" applyNumberFormat="1" applyFont="1" applyAlignment="1">
      <alignment horizontal="left" vertical="center"/>
    </xf>
    <xf numFmtId="16" fontId="403" fillId="0" borderId="0" xfId="0" applyNumberFormat="1" applyFont="1" applyAlignment="1">
      <alignment horizontal="center" vertical="center"/>
    </xf>
    <xf numFmtId="16" fontId="402" fillId="0" borderId="0" xfId="0" applyNumberFormat="1" applyFont="1" applyAlignment="1">
      <alignment horizontal="center" vertical="center"/>
    </xf>
    <xf numFmtId="0" fontId="397" fillId="0" borderId="0" xfId="0" applyFont="1" applyAlignment="1">
      <alignment horizontal="center" vertical="center" wrapText="1"/>
    </xf>
    <xf numFmtId="0" fontId="401" fillId="0" borderId="0" xfId="0" applyFont="1" applyAlignment="1">
      <alignment horizontal="center" vertical="center"/>
    </xf>
    <xf numFmtId="16" fontId="406" fillId="0" borderId="0" xfId="0" applyNumberFormat="1" applyFont="1" applyAlignment="1">
      <alignment horizontal="left" vertical="center"/>
    </xf>
    <xf numFmtId="16" fontId="406" fillId="0" borderId="0" xfId="0" applyNumberFormat="1" applyFont="1" applyAlignment="1">
      <alignment horizontal="center" vertical="center"/>
    </xf>
    <xf numFmtId="0" fontId="397" fillId="0" borderId="0" xfId="0" applyFont="1" applyAlignment="1">
      <alignment horizontal="right" vertical="center"/>
    </xf>
    <xf numFmtId="0" fontId="407" fillId="0" borderId="0" xfId="0" applyFont="1" applyAlignment="1">
      <alignment horizontal="center" vertical="center"/>
    </xf>
    <xf numFmtId="0" fontId="402" fillId="0" borderId="2" xfId="0" applyFont="1" applyBorder="1" applyAlignment="1">
      <alignment horizontal="center" vertical="center" wrapText="1"/>
    </xf>
    <xf numFmtId="0" fontId="408" fillId="0" borderId="1" xfId="0" applyFont="1" applyBorder="1" applyAlignment="1">
      <alignment horizontal="center" vertical="center"/>
    </xf>
    <xf numFmtId="0" fontId="407" fillId="0" borderId="1" xfId="0" applyFont="1" applyBorder="1" applyAlignment="1">
      <alignment horizontal="center" vertical="center"/>
    </xf>
    <xf numFmtId="16" fontId="409" fillId="9" borderId="1" xfId="0" applyNumberFormat="1" applyFont="1" applyFill="1" applyBorder="1" applyAlignment="1">
      <alignment horizontal="left" vertical="center"/>
    </xf>
    <xf numFmtId="16" fontId="410" fillId="9" borderId="1" xfId="0" applyNumberFormat="1" applyFont="1" applyFill="1" applyBorder="1" applyAlignment="1">
      <alignment horizontal="center" vertical="center"/>
    </xf>
    <xf numFmtId="16" fontId="411" fillId="4" borderId="1" xfId="0" applyNumberFormat="1" applyFont="1" applyFill="1" applyBorder="1" applyAlignment="1">
      <alignment horizontal="center" vertical="center"/>
    </xf>
    <xf numFmtId="16" fontId="411" fillId="4" borderId="2" xfId="0" applyNumberFormat="1" applyFont="1" applyFill="1" applyBorder="1" applyAlignment="1">
      <alignment horizontal="center" vertical="center"/>
    </xf>
    <xf numFmtId="0" fontId="392" fillId="0" borderId="0" xfId="0" applyFont="1" applyAlignment="1">
      <alignment horizontal="left" vertical="center"/>
    </xf>
    <xf numFmtId="16" fontId="397" fillId="9" borderId="1" xfId="0" applyNumberFormat="1" applyFont="1" applyFill="1" applyBorder="1" applyAlignment="1">
      <alignment horizontal="left" vertical="center"/>
    </xf>
    <xf numFmtId="16" fontId="409" fillId="9" borderId="1" xfId="0" applyNumberFormat="1" applyFont="1" applyFill="1" applyBorder="1" applyAlignment="1">
      <alignment horizontal="center" vertical="center"/>
    </xf>
    <xf numFmtId="16" fontId="409" fillId="9" borderId="2" xfId="0" applyNumberFormat="1" applyFont="1" applyFill="1" applyBorder="1" applyAlignment="1">
      <alignment horizontal="center" vertical="center"/>
    </xf>
    <xf numFmtId="16" fontId="392" fillId="0" borderId="0" xfId="0" applyNumberFormat="1" applyFont="1" applyAlignment="1">
      <alignment horizontal="left" vertical="center"/>
    </xf>
    <xf numFmtId="16" fontId="412" fillId="0" borderId="0" xfId="0" applyNumberFormat="1" applyFont="1" applyAlignment="1">
      <alignment horizontal="left" vertical="center"/>
    </xf>
    <xf numFmtId="16" fontId="409" fillId="0" borderId="1" xfId="0" applyNumberFormat="1" applyFont="1" applyBorder="1" applyAlignment="1">
      <alignment horizontal="left" vertical="center"/>
    </xf>
    <xf numFmtId="16" fontId="410" fillId="0" borderId="1" xfId="0" applyNumberFormat="1" applyFont="1" applyBorder="1" applyAlignment="1">
      <alignment horizontal="center" vertical="center"/>
    </xf>
    <xf numFmtId="16" fontId="409" fillId="4" borderId="1" xfId="0" applyNumberFormat="1" applyFont="1" applyFill="1" applyBorder="1" applyAlignment="1">
      <alignment horizontal="center" vertical="center"/>
    </xf>
    <xf numFmtId="16" fontId="397" fillId="0" borderId="1" xfId="0" applyNumberFormat="1" applyFont="1" applyBorder="1" applyAlignment="1">
      <alignment horizontal="left" vertical="center"/>
    </xf>
    <xf numFmtId="16" fontId="409" fillId="0" borderId="1" xfId="0" applyNumberFormat="1" applyFont="1" applyBorder="1" applyAlignment="1">
      <alignment horizontal="center" vertical="center"/>
    </xf>
    <xf numFmtId="16" fontId="409" fillId="0" borderId="2" xfId="0" applyNumberFormat="1" applyFont="1" applyBorder="1" applyAlignment="1">
      <alignment horizontal="left" vertical="center"/>
    </xf>
    <xf numFmtId="16" fontId="409" fillId="0" borderId="2" xfId="0" applyNumberFormat="1" applyFont="1" applyBorder="1" applyAlignment="1">
      <alignment horizontal="center" vertical="center"/>
    </xf>
    <xf numFmtId="16" fontId="397" fillId="0" borderId="1" xfId="0" applyNumberFormat="1" applyFont="1" applyBorder="1" applyAlignment="1">
      <alignment horizontal="center" vertical="center"/>
    </xf>
    <xf numFmtId="16" fontId="409" fillId="2" borderId="2" xfId="0" applyNumberFormat="1" applyFont="1" applyFill="1" applyBorder="1" applyAlignment="1">
      <alignment horizontal="center" vertical="center"/>
    </xf>
    <xf numFmtId="16" fontId="409" fillId="0" borderId="14" xfId="0" applyNumberFormat="1" applyFont="1" applyBorder="1" applyAlignment="1">
      <alignment horizontal="left" vertical="center"/>
    </xf>
    <xf numFmtId="16" fontId="410" fillId="0" borderId="14" xfId="0" applyNumberFormat="1" applyFont="1" applyBorder="1" applyAlignment="1">
      <alignment horizontal="center" vertical="center"/>
    </xf>
    <xf numFmtId="16" fontId="409" fillId="2" borderId="14" xfId="0" applyNumberFormat="1" applyFont="1" applyFill="1" applyBorder="1" applyAlignment="1">
      <alignment horizontal="center" vertical="center"/>
    </xf>
    <xf numFmtId="16" fontId="409" fillId="2" borderId="5" xfId="0" applyNumberFormat="1" applyFont="1" applyFill="1" applyBorder="1" applyAlignment="1">
      <alignment horizontal="center" vertical="center"/>
    </xf>
    <xf numFmtId="16" fontId="409" fillId="0" borderId="5" xfId="0" applyNumberFormat="1" applyFont="1" applyBorder="1" applyAlignment="1">
      <alignment horizontal="left" vertical="center"/>
    </xf>
    <xf numFmtId="16" fontId="410" fillId="0" borderId="5" xfId="0" applyNumberFormat="1" applyFont="1" applyBorder="1" applyAlignment="1">
      <alignment horizontal="center" vertical="center"/>
    </xf>
    <xf numFmtId="16" fontId="409" fillId="2" borderId="12" xfId="0" applyNumberFormat="1" applyFont="1" applyFill="1" applyBorder="1" applyAlignment="1">
      <alignment horizontal="center" vertical="center"/>
    </xf>
    <xf numFmtId="16" fontId="411" fillId="4" borderId="5" xfId="0" applyNumberFormat="1" applyFont="1" applyFill="1" applyBorder="1" applyAlignment="1">
      <alignment horizontal="center" vertical="center"/>
    </xf>
    <xf numFmtId="16" fontId="413" fillId="0" borderId="0" xfId="0" applyNumberFormat="1" applyFont="1" applyAlignment="1" applyProtection="1">
      <alignment horizontal="left" vertical="center"/>
      <protection locked="0"/>
    </xf>
    <xf numFmtId="16" fontId="413" fillId="0" borderId="0" xfId="0" applyNumberFormat="1" applyFont="1" applyAlignment="1" applyProtection="1">
      <alignment horizontal="center" vertical="center"/>
      <protection locked="0"/>
    </xf>
    <xf numFmtId="0" fontId="389" fillId="0" borderId="0" xfId="0" applyFont="1" applyAlignment="1" applyProtection="1">
      <alignment vertical="center"/>
      <protection locked="0"/>
    </xf>
    <xf numFmtId="0" fontId="401" fillId="0" borderId="4" xfId="0" applyFont="1" applyBorder="1" applyAlignment="1" applyProtection="1">
      <alignment horizontal="center" vertical="center"/>
      <protection locked="0"/>
    </xf>
    <xf numFmtId="0" fontId="402" fillId="0" borderId="2" xfId="0" applyFont="1" applyBorder="1" applyAlignment="1" applyProtection="1">
      <alignment horizontal="center" vertical="center" wrapText="1"/>
      <protection locked="0"/>
    </xf>
    <xf numFmtId="0" fontId="414" fillId="0" borderId="14" xfId="0" applyFont="1" applyBorder="1" applyAlignment="1" applyProtection="1">
      <alignment horizontal="center" vertical="center"/>
      <protection locked="0"/>
    </xf>
    <xf numFmtId="0" fontId="415" fillId="0" borderId="14" xfId="0" applyFont="1" applyBorder="1" applyAlignment="1" applyProtection="1">
      <alignment horizontal="center" vertical="center"/>
      <protection locked="0"/>
    </xf>
    <xf numFmtId="0" fontId="415" fillId="0" borderId="1" xfId="0" applyFont="1" applyBorder="1" applyAlignment="1" applyProtection="1">
      <alignment horizontal="center" vertical="center"/>
      <protection locked="0"/>
    </xf>
    <xf numFmtId="16" fontId="416" fillId="0" borderId="0" xfId="0" applyNumberFormat="1" applyFont="1" applyAlignment="1">
      <alignment horizontal="left" vertical="center"/>
    </xf>
    <xf numFmtId="0" fontId="416" fillId="0" borderId="0" xfId="0" applyFont="1" applyAlignment="1">
      <alignment horizontal="left"/>
    </xf>
    <xf numFmtId="16" fontId="417" fillId="5" borderId="5" xfId="0" applyNumberFormat="1" applyFont="1" applyFill="1" applyBorder="1" applyAlignment="1" applyProtection="1">
      <alignment horizontal="center" vertical="center"/>
      <protection locked="0"/>
    </xf>
    <xf numFmtId="16" fontId="412" fillId="0" borderId="0" xfId="0" applyNumberFormat="1" applyFont="1" applyAlignment="1" applyProtection="1">
      <alignment horizontal="left" vertical="center"/>
      <protection locked="0"/>
    </xf>
    <xf numFmtId="1" fontId="418" fillId="0" borderId="0" xfId="0" applyNumberFormat="1" applyFont="1" applyAlignment="1" applyProtection="1">
      <alignment horizontal="center" vertical="center"/>
      <protection locked="0"/>
    </xf>
    <xf numFmtId="16" fontId="419" fillId="4" borderId="2" xfId="0" applyNumberFormat="1" applyFont="1" applyFill="1" applyBorder="1" applyAlignment="1" applyProtection="1">
      <alignment horizontal="center" vertical="center"/>
      <protection locked="0"/>
    </xf>
    <xf numFmtId="16" fontId="417" fillId="4" borderId="2" xfId="0" applyNumberFormat="1" applyFont="1" applyFill="1" applyBorder="1" applyAlignment="1" applyProtection="1">
      <alignment horizontal="center" vertical="center"/>
      <protection locked="0"/>
    </xf>
    <xf numFmtId="16" fontId="419" fillId="4" borderId="1" xfId="0" applyNumberFormat="1" applyFont="1" applyFill="1" applyBorder="1" applyAlignment="1" applyProtection="1">
      <alignment horizontal="center" vertical="center"/>
      <protection locked="0"/>
    </xf>
    <xf numFmtId="16" fontId="417" fillId="4" borderId="1" xfId="0" applyNumberFormat="1" applyFont="1" applyFill="1" applyBorder="1" applyAlignment="1" applyProtection="1">
      <alignment horizontal="center" vertical="center"/>
      <protection locked="0"/>
    </xf>
    <xf numFmtId="16" fontId="419" fillId="4" borderId="5" xfId="0" applyNumberFormat="1" applyFont="1" applyFill="1" applyBorder="1" applyAlignment="1" applyProtection="1">
      <alignment horizontal="center" vertical="center"/>
      <protection locked="0"/>
    </xf>
    <xf numFmtId="16" fontId="417" fillId="4" borderId="5" xfId="0" applyNumberFormat="1" applyFont="1" applyFill="1" applyBorder="1" applyAlignment="1" applyProtection="1">
      <alignment horizontal="center" vertical="center"/>
      <protection locked="0"/>
    </xf>
    <xf numFmtId="16" fontId="416" fillId="0" borderId="0" xfId="0" applyNumberFormat="1" applyFont="1" applyAlignment="1">
      <alignment horizontal="left"/>
    </xf>
    <xf numFmtId="16" fontId="417" fillId="4" borderId="12" xfId="0" applyNumberFormat="1" applyFont="1" applyFill="1" applyBorder="1" applyAlignment="1" applyProtection="1">
      <alignment horizontal="center" vertical="center"/>
      <protection locked="0"/>
    </xf>
    <xf numFmtId="16" fontId="419" fillId="4" borderId="12" xfId="0" applyNumberFormat="1" applyFont="1" applyFill="1" applyBorder="1" applyAlignment="1" applyProtection="1">
      <alignment horizontal="center" vertical="center"/>
      <protection locked="0"/>
    </xf>
    <xf numFmtId="16" fontId="420" fillId="4" borderId="2" xfId="0" applyNumberFormat="1" applyFont="1" applyFill="1" applyBorder="1" applyAlignment="1" applyProtection="1">
      <alignment horizontal="center" vertical="center"/>
      <protection locked="0"/>
    </xf>
    <xf numFmtId="16" fontId="417" fillId="4" borderId="10" xfId="0" applyNumberFormat="1" applyFont="1" applyFill="1" applyBorder="1" applyAlignment="1" applyProtection="1">
      <alignment horizontal="center" vertical="center"/>
      <protection locked="0"/>
    </xf>
    <xf numFmtId="16" fontId="413" fillId="4" borderId="10" xfId="0" applyNumberFormat="1" applyFont="1" applyFill="1" applyBorder="1" applyAlignment="1" applyProtection="1">
      <alignment horizontal="center" vertical="center"/>
      <protection locked="0"/>
    </xf>
    <xf numFmtId="16" fontId="413" fillId="4" borderId="1" xfId="0" applyNumberFormat="1" applyFont="1" applyFill="1" applyBorder="1" applyAlignment="1" applyProtection="1">
      <alignment horizontal="center" vertical="center"/>
      <protection locked="0"/>
    </xf>
    <xf numFmtId="16" fontId="417" fillId="4" borderId="14" xfId="0" applyNumberFormat="1" applyFont="1" applyFill="1" applyBorder="1" applyAlignment="1" applyProtection="1">
      <alignment horizontal="center" vertical="center"/>
      <protection locked="0"/>
    </xf>
    <xf numFmtId="0" fontId="392" fillId="0" borderId="0" xfId="0" applyFont="1" applyAlignment="1" applyProtection="1">
      <alignment vertical="center" wrapText="1"/>
      <protection locked="0"/>
    </xf>
    <xf numFmtId="0" fontId="421" fillId="0" borderId="4" xfId="0" applyFont="1" applyBorder="1" applyAlignment="1">
      <alignment horizontal="center" vertical="center"/>
    </xf>
    <xf numFmtId="0" fontId="401" fillId="0" borderId="5" xfId="0" applyFont="1" applyBorder="1" applyAlignment="1" applyProtection="1">
      <alignment horizontal="center" vertical="center"/>
      <protection locked="0"/>
    </xf>
    <xf numFmtId="0" fontId="415" fillId="0" borderId="40" xfId="0" applyFont="1" applyBorder="1" applyAlignment="1" applyProtection="1">
      <alignment horizontal="center" vertical="center"/>
      <protection locked="0"/>
    </xf>
    <xf numFmtId="16" fontId="422" fillId="0" borderId="0" xfId="0" applyNumberFormat="1" applyFont="1" applyAlignment="1">
      <alignment horizontal="center" vertical="center"/>
    </xf>
    <xf numFmtId="0" fontId="423" fillId="0" borderId="0" xfId="0" applyFont="1" applyAlignment="1">
      <alignment horizontal="right" wrapText="1"/>
    </xf>
    <xf numFmtId="0" fontId="422" fillId="0" borderId="0" xfId="0" applyFont="1" applyAlignment="1">
      <alignment horizontal="center" vertical="center"/>
    </xf>
    <xf numFmtId="16" fontId="402" fillId="0" borderId="0" xfId="0" applyNumberFormat="1" applyFont="1" applyAlignment="1" applyProtection="1">
      <alignment horizontal="center" vertical="center"/>
      <protection locked="0"/>
    </xf>
    <xf numFmtId="16" fontId="405" fillId="0" borderId="0" xfId="0" applyNumberFormat="1" applyFont="1" applyAlignment="1" applyProtection="1">
      <alignment horizontal="center" vertical="center"/>
      <protection locked="0"/>
    </xf>
    <xf numFmtId="0" fontId="382" fillId="0" borderId="0" xfId="0" applyFont="1" applyAlignment="1">
      <alignment horizontal="right" wrapText="1"/>
    </xf>
    <xf numFmtId="0" fontId="382" fillId="0" borderId="0" xfId="0" applyFont="1" applyAlignment="1">
      <alignment wrapText="1"/>
    </xf>
    <xf numFmtId="0" fontId="424" fillId="0" borderId="0" xfId="2" applyFont="1" applyAlignment="1">
      <alignment horizontal="right" vertical="center"/>
    </xf>
    <xf numFmtId="0" fontId="425" fillId="0" borderId="0" xfId="0" applyFont="1"/>
    <xf numFmtId="0" fontId="391" fillId="0" borderId="0" xfId="2" applyFont="1" applyAlignment="1">
      <alignment horizontal="right" vertical="center"/>
    </xf>
    <xf numFmtId="0" fontId="425" fillId="0" borderId="0" xfId="0" applyFont="1" applyAlignment="1">
      <alignment vertical="center"/>
    </xf>
    <xf numFmtId="0" fontId="391" fillId="0" borderId="0" xfId="2" applyFont="1" applyAlignment="1">
      <alignment horizontal="right" vertical="center" wrapText="1"/>
    </xf>
    <xf numFmtId="16" fontId="300" fillId="9" borderId="1" xfId="0" applyNumberFormat="1" applyFont="1" applyFill="1" applyBorder="1" applyAlignment="1" applyProtection="1">
      <alignment horizontal="left" vertical="center"/>
      <protection locked="0"/>
    </xf>
    <xf numFmtId="0" fontId="426" fillId="0" borderId="3" xfId="0" applyFont="1" applyBorder="1" applyAlignment="1">
      <alignment vertical="center"/>
    </xf>
    <xf numFmtId="0" fontId="103" fillId="35" borderId="6" xfId="0" applyFont="1" applyFill="1" applyBorder="1" applyAlignment="1">
      <alignment vertical="center"/>
    </xf>
    <xf numFmtId="16" fontId="103" fillId="0" borderId="15" xfId="0" applyNumberFormat="1" applyFont="1" applyBorder="1" applyAlignment="1" applyProtection="1">
      <alignment horizontal="center" vertical="center"/>
      <protection locked="0"/>
    </xf>
    <xf numFmtId="16" fontId="97" fillId="2" borderId="15" xfId="0" applyNumberFormat="1" applyFont="1" applyFill="1" applyBorder="1" applyAlignment="1" applyProtection="1">
      <alignment horizontal="center" vertical="center"/>
      <protection locked="0"/>
    </xf>
    <xf numFmtId="16" fontId="103" fillId="2" borderId="7" xfId="0" applyNumberFormat="1" applyFont="1" applyFill="1" applyBorder="1" applyAlignment="1" applyProtection="1">
      <alignment horizontal="center" vertical="center"/>
      <protection locked="0"/>
    </xf>
    <xf numFmtId="16" fontId="103" fillId="2" borderId="3" xfId="0" applyNumberFormat="1" applyFont="1" applyFill="1" applyBorder="1" applyAlignment="1" applyProtection="1">
      <alignment horizontal="left" vertical="center"/>
      <protection locked="0"/>
    </xf>
    <xf numFmtId="1" fontId="103" fillId="2" borderId="12" xfId="0" applyNumberFormat="1" applyFont="1" applyFill="1" applyBorder="1" applyAlignment="1" applyProtection="1">
      <alignment horizontal="center" vertical="center"/>
      <protection locked="0"/>
    </xf>
    <xf numFmtId="16" fontId="103" fillId="2" borderId="12" xfId="0" applyNumberFormat="1" applyFont="1" applyFill="1" applyBorder="1" applyAlignment="1" applyProtection="1">
      <alignment horizontal="center" vertical="center"/>
      <protection locked="0"/>
    </xf>
    <xf numFmtId="16" fontId="97" fillId="0" borderId="12" xfId="0" applyNumberFormat="1" applyFont="1" applyBorder="1" applyAlignment="1">
      <alignment horizontal="left" vertical="center"/>
    </xf>
    <xf numFmtId="16" fontId="194" fillId="2" borderId="12" xfId="0" applyNumberFormat="1" applyFont="1" applyFill="1" applyBorder="1" applyAlignment="1" applyProtection="1">
      <alignment horizontal="left" vertical="center"/>
      <protection locked="0"/>
    </xf>
    <xf numFmtId="0" fontId="87" fillId="35" borderId="91" xfId="0" applyFont="1" applyFill="1" applyBorder="1" applyAlignment="1">
      <alignment vertical="center"/>
    </xf>
    <xf numFmtId="16" fontId="194" fillId="2" borderId="12" xfId="0" applyNumberFormat="1" applyFont="1" applyFill="1" applyBorder="1" applyAlignment="1" applyProtection="1">
      <alignment horizontal="center" vertical="center"/>
      <protection locked="0"/>
    </xf>
    <xf numFmtId="16" fontId="103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3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7" fillId="0" borderId="15" xfId="0" applyNumberFormat="1" applyFont="1" applyBorder="1" applyAlignment="1">
      <alignment horizontal="center" vertical="center"/>
    </xf>
    <xf numFmtId="0" fontId="426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49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29" fillId="0" borderId="0" xfId="0" applyNumberFormat="1" applyFont="1"/>
    <xf numFmtId="16" fontId="225" fillId="0" borderId="91" xfId="0" applyNumberFormat="1" applyFont="1" applyBorder="1" applyAlignment="1">
      <alignment horizontal="center"/>
    </xf>
    <xf numFmtId="0" fontId="22" fillId="0" borderId="0" xfId="1" applyFont="1" applyAlignment="1" applyProtection="1">
      <alignment horizontal="left" vertical="center" wrapText="1"/>
      <protection locked="0"/>
    </xf>
    <xf numFmtId="16" fontId="308" fillId="0" borderId="0" xfId="0" applyNumberFormat="1" applyFont="1" applyAlignment="1">
      <alignment horizontal="left" vertical="center"/>
    </xf>
    <xf numFmtId="0" fontId="308" fillId="0" borderId="0" xfId="0" applyFont="1" applyAlignment="1">
      <alignment horizontal="left"/>
    </xf>
    <xf numFmtId="16" fontId="41" fillId="34" borderId="0" xfId="0" applyNumberFormat="1" applyFont="1" applyFill="1" applyAlignment="1" applyProtection="1">
      <alignment horizontal="left" vertical="center"/>
      <protection locked="0"/>
    </xf>
    <xf numFmtId="16" fontId="41" fillId="34" borderId="0" xfId="0" applyNumberFormat="1" applyFont="1" applyFill="1" applyAlignment="1">
      <alignment horizontal="left"/>
    </xf>
    <xf numFmtId="0" fontId="249" fillId="0" borderId="1" xfId="0" applyFont="1" applyBorder="1" applyAlignment="1">
      <alignment vertical="center"/>
    </xf>
    <xf numFmtId="0" fontId="30" fillId="2" borderId="0" xfId="0" applyFont="1" applyFill="1" applyAlignment="1">
      <alignment horizontal="center" vertical="center"/>
    </xf>
    <xf numFmtId="16" fontId="298" fillId="0" borderId="1" xfId="0" applyNumberFormat="1" applyFont="1" applyBorder="1" applyAlignment="1">
      <alignment horizontal="center" vertical="center"/>
    </xf>
    <xf numFmtId="0" fontId="298" fillId="0" borderId="0" xfId="0" applyFont="1" applyAlignment="1">
      <alignment vertical="center"/>
    </xf>
    <xf numFmtId="0" fontId="187" fillId="0" borderId="0" xfId="0" applyFont="1" applyAlignment="1">
      <alignment vertical="center"/>
    </xf>
    <xf numFmtId="0" fontId="306" fillId="0" borderId="1" xfId="0" applyFont="1" applyBorder="1" applyAlignment="1" applyProtection="1">
      <alignment horizontal="center" vertical="center" wrapText="1"/>
      <protection locked="0"/>
    </xf>
    <xf numFmtId="0" fontId="306" fillId="0" borderId="4" xfId="0" applyFont="1" applyBorder="1" applyAlignment="1" applyProtection="1">
      <alignment horizontal="right" vertical="center"/>
      <protection locked="0"/>
    </xf>
    <xf numFmtId="0" fontId="300" fillId="16" borderId="1" xfId="0" applyFont="1" applyFill="1" applyBorder="1" applyAlignment="1" applyProtection="1">
      <alignment vertical="center"/>
      <protection locked="0"/>
    </xf>
    <xf numFmtId="16" fontId="301" fillId="0" borderId="5" xfId="0" applyNumberFormat="1" applyFont="1" applyBorder="1" applyAlignment="1" applyProtection="1">
      <alignment horizontal="center" vertical="center"/>
      <protection locked="0"/>
    </xf>
    <xf numFmtId="16" fontId="301" fillId="0" borderId="2" xfId="0" applyNumberFormat="1" applyFont="1" applyBorder="1" applyAlignment="1" applyProtection="1">
      <alignment horizontal="center" vertical="center"/>
      <protection locked="0"/>
    </xf>
    <xf numFmtId="16" fontId="300" fillId="0" borderId="1" xfId="0" applyNumberFormat="1" applyFont="1" applyBorder="1" applyAlignment="1" applyProtection="1">
      <alignment horizontal="left" vertical="center"/>
      <protection locked="0"/>
    </xf>
    <xf numFmtId="16" fontId="301" fillId="0" borderId="1" xfId="0" applyNumberFormat="1" applyFont="1" applyBorder="1" applyAlignment="1" applyProtection="1">
      <alignment horizontal="center" vertical="center"/>
      <protection locked="0"/>
    </xf>
    <xf numFmtId="16" fontId="297" fillId="0" borderId="2" xfId="0" applyNumberFormat="1" applyFont="1" applyBorder="1" applyAlignment="1" applyProtection="1">
      <alignment horizontal="left" vertical="center"/>
      <protection locked="0"/>
    </xf>
    <xf numFmtId="16" fontId="297" fillId="0" borderId="2" xfId="0" applyNumberFormat="1" applyFont="1" applyBorder="1" applyAlignment="1" applyProtection="1">
      <alignment horizontal="center" vertical="center"/>
      <protection locked="0"/>
    </xf>
    <xf numFmtId="16" fontId="297" fillId="2" borderId="2" xfId="0" applyNumberFormat="1" applyFont="1" applyFill="1" applyBorder="1" applyAlignment="1" applyProtection="1">
      <alignment horizontal="center" vertical="center"/>
      <protection locked="0"/>
    </xf>
    <xf numFmtId="16" fontId="297" fillId="0" borderId="1" xfId="0" applyNumberFormat="1" applyFont="1" applyBorder="1" applyAlignment="1" applyProtection="1">
      <alignment horizontal="left" vertical="center"/>
      <protection locked="0"/>
    </xf>
    <xf numFmtId="16" fontId="300" fillId="0" borderId="5" xfId="0" applyNumberFormat="1" applyFont="1" applyBorder="1" applyAlignment="1" applyProtection="1">
      <alignment horizontal="left" vertical="center"/>
      <protection locked="0"/>
    </xf>
    <xf numFmtId="16" fontId="297" fillId="0" borderId="15" xfId="0" applyNumberFormat="1" applyFont="1" applyBorder="1" applyAlignment="1" applyProtection="1">
      <alignment horizontal="left" vertical="center"/>
      <protection locked="0"/>
    </xf>
    <xf numFmtId="16" fontId="306" fillId="0" borderId="2" xfId="0" applyNumberFormat="1" applyFont="1" applyBorder="1" applyAlignment="1" applyProtection="1">
      <alignment horizontal="center" vertical="center"/>
      <protection locked="0"/>
    </xf>
    <xf numFmtId="16" fontId="301" fillId="0" borderId="12" xfId="0" applyNumberFormat="1" applyFont="1" applyBorder="1" applyAlignment="1" applyProtection="1">
      <alignment horizontal="center" vertical="center"/>
      <protection locked="0"/>
    </xf>
    <xf numFmtId="16" fontId="300" fillId="0" borderId="2" xfId="0" applyNumberFormat="1" applyFont="1" applyBorder="1" applyAlignment="1" applyProtection="1">
      <alignment horizontal="center" vertical="center"/>
      <protection locked="0"/>
    </xf>
    <xf numFmtId="16" fontId="304" fillId="4" borderId="2" xfId="0" applyNumberFormat="1" applyFont="1" applyFill="1" applyBorder="1" applyAlignment="1" applyProtection="1">
      <alignment horizontal="center" vertical="center"/>
      <protection locked="0"/>
    </xf>
    <xf numFmtId="16" fontId="302" fillId="4" borderId="2" xfId="0" applyNumberFormat="1" applyFont="1" applyFill="1" applyBorder="1" applyAlignment="1" applyProtection="1">
      <alignment horizontal="center" vertical="center"/>
      <protection locked="0"/>
    </xf>
    <xf numFmtId="16" fontId="297" fillId="0" borderId="12" xfId="0" applyNumberFormat="1" applyFont="1" applyBorder="1" applyAlignment="1" applyProtection="1">
      <alignment horizontal="left" vertical="center"/>
      <protection locked="0"/>
    </xf>
    <xf numFmtId="16" fontId="297" fillId="0" borderId="12" xfId="0" applyNumberFormat="1" applyFont="1" applyBorder="1" applyAlignment="1" applyProtection="1">
      <alignment horizontal="center" vertical="center"/>
      <protection locked="0"/>
    </xf>
    <xf numFmtId="16" fontId="300" fillId="2" borderId="12" xfId="0" applyNumberFormat="1" applyFont="1" applyFill="1" applyBorder="1" applyAlignment="1" applyProtection="1">
      <alignment horizontal="center" vertical="center"/>
      <protection locked="0"/>
    </xf>
    <xf numFmtId="16" fontId="300" fillId="0" borderId="2" xfId="0" applyNumberFormat="1" applyFont="1" applyBorder="1" applyAlignment="1" applyProtection="1">
      <alignment horizontal="left" vertical="center"/>
      <protection locked="0"/>
    </xf>
    <xf numFmtId="16" fontId="300" fillId="0" borderId="10" xfId="0" applyNumberFormat="1" applyFont="1" applyBorder="1" applyAlignment="1" applyProtection="1">
      <alignment horizontal="left" vertical="center"/>
      <protection locked="0"/>
    </xf>
    <xf numFmtId="16" fontId="300" fillId="0" borderId="10" xfId="0" applyNumberFormat="1" applyFont="1" applyBorder="1" applyAlignment="1" applyProtection="1">
      <alignment horizontal="center" vertical="center"/>
      <protection locked="0"/>
    </xf>
    <xf numFmtId="16" fontId="297" fillId="4" borderId="2" xfId="0" applyNumberFormat="1" applyFont="1" applyFill="1" applyBorder="1" applyAlignment="1" applyProtection="1">
      <alignment horizontal="center" vertical="center"/>
      <protection locked="0"/>
    </xf>
    <xf numFmtId="16" fontId="302" fillId="4" borderId="14" xfId="0" applyNumberFormat="1" applyFont="1" applyFill="1" applyBorder="1" applyAlignment="1" applyProtection="1">
      <alignment horizontal="center" vertical="center"/>
      <protection locked="0"/>
    </xf>
    <xf numFmtId="16" fontId="302" fillId="0" borderId="2" xfId="0" applyNumberFormat="1" applyFont="1" applyBorder="1" applyAlignment="1" applyProtection="1">
      <alignment horizontal="left" vertical="center"/>
      <protection locked="0"/>
    </xf>
    <xf numFmtId="16" fontId="302" fillId="0" borderId="2" xfId="0" applyNumberFormat="1" applyFont="1" applyBorder="1" applyAlignment="1" applyProtection="1">
      <alignment horizontal="center" vertical="center"/>
      <protection locked="0"/>
    </xf>
    <xf numFmtId="16" fontId="297" fillId="20" borderId="2" xfId="0" applyNumberFormat="1" applyFont="1" applyFill="1" applyBorder="1" applyAlignment="1" applyProtection="1">
      <alignment horizontal="center" vertical="center"/>
      <protection locked="0"/>
    </xf>
    <xf numFmtId="16" fontId="297" fillId="4" borderId="5" xfId="0" applyNumberFormat="1" applyFont="1" applyFill="1" applyBorder="1" applyAlignment="1" applyProtection="1">
      <alignment horizontal="center" vertical="center"/>
      <protection locked="0"/>
    </xf>
    <xf numFmtId="16" fontId="301" fillId="0" borderId="10" xfId="0" applyNumberFormat="1" applyFont="1" applyBorder="1" applyAlignment="1" applyProtection="1">
      <alignment horizontal="center" vertical="center"/>
      <protection locked="0"/>
    </xf>
    <xf numFmtId="16" fontId="302" fillId="4" borderId="1" xfId="0" applyNumberFormat="1" applyFont="1" applyFill="1" applyBorder="1" applyAlignment="1" applyProtection="1">
      <alignment horizontal="center" vertical="center"/>
      <protection locked="0"/>
    </xf>
    <xf numFmtId="16" fontId="302" fillId="4" borderId="12" xfId="0" applyNumberFormat="1" applyFont="1" applyFill="1" applyBorder="1" applyAlignment="1" applyProtection="1">
      <alignment horizontal="center" vertical="center"/>
      <protection locked="0"/>
    </xf>
    <xf numFmtId="16" fontId="302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2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300" fillId="0" borderId="12" xfId="0" applyNumberFormat="1" applyFont="1" applyBorder="1" applyAlignment="1" applyProtection="1">
      <alignment horizontal="left" vertical="center"/>
      <protection locked="0"/>
    </xf>
    <xf numFmtId="16" fontId="302" fillId="20" borderId="2" xfId="0" applyNumberFormat="1" applyFont="1" applyFill="1" applyBorder="1" applyAlignment="1" applyProtection="1">
      <alignment horizontal="center" vertical="center"/>
      <protection locked="0"/>
    </xf>
    <xf numFmtId="16" fontId="302" fillId="4" borderId="10" xfId="0" applyNumberFormat="1" applyFont="1" applyFill="1" applyBorder="1" applyAlignment="1" applyProtection="1">
      <alignment horizontal="center" vertical="center"/>
      <protection locked="0"/>
    </xf>
    <xf numFmtId="16" fontId="297" fillId="4" borderId="12" xfId="0" applyNumberFormat="1" applyFont="1" applyFill="1" applyBorder="1" applyAlignment="1" applyProtection="1">
      <alignment horizontal="center" vertical="center"/>
      <protection locked="0"/>
    </xf>
    <xf numFmtId="0" fontId="306" fillId="0" borderId="14" xfId="0" applyFont="1" applyBorder="1" applyAlignment="1" applyProtection="1">
      <alignment horizontal="center" vertical="center" wrapText="1"/>
      <protection locked="0"/>
    </xf>
    <xf numFmtId="16" fontId="300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0" borderId="14" xfId="0" applyNumberFormat="1" applyFont="1" applyBorder="1" applyAlignment="1" applyProtection="1">
      <alignment horizontal="left" vertical="center"/>
      <protection locked="0"/>
    </xf>
    <xf numFmtId="16" fontId="297" fillId="0" borderId="5" xfId="0" applyNumberFormat="1" applyFont="1" applyBorder="1" applyAlignment="1" applyProtection="1">
      <alignment horizontal="left" vertical="center"/>
      <protection locked="0"/>
    </xf>
    <xf numFmtId="16" fontId="297" fillId="0" borderId="5" xfId="0" applyNumberFormat="1" applyFont="1" applyBorder="1" applyAlignment="1" applyProtection="1">
      <alignment horizontal="center" vertical="center"/>
      <protection locked="0"/>
    </xf>
    <xf numFmtId="16" fontId="297" fillId="2" borderId="12" xfId="0" applyNumberFormat="1" applyFont="1" applyFill="1" applyBorder="1" applyAlignment="1" applyProtection="1">
      <alignment horizontal="center" vertical="center"/>
      <protection locked="0"/>
    </xf>
    <xf numFmtId="16" fontId="297" fillId="0" borderId="34" xfId="0" applyNumberFormat="1" applyFont="1" applyBorder="1" applyAlignment="1" applyProtection="1">
      <alignment horizontal="left" vertical="center"/>
      <protection locked="0"/>
    </xf>
    <xf numFmtId="16" fontId="297" fillId="9" borderId="1" xfId="0" applyNumberFormat="1" applyFont="1" applyFill="1" applyBorder="1" applyAlignment="1" applyProtection="1">
      <alignment horizontal="left" vertical="center"/>
      <protection locked="0"/>
    </xf>
    <xf numFmtId="16" fontId="301" fillId="9" borderId="1" xfId="0" applyNumberFormat="1" applyFont="1" applyFill="1" applyBorder="1" applyAlignment="1" applyProtection="1">
      <alignment horizontal="center" vertical="center"/>
      <protection locked="0"/>
    </xf>
    <xf numFmtId="16" fontId="301" fillId="2" borderId="1" xfId="0" applyNumberFormat="1" applyFont="1" applyFill="1" applyBorder="1" applyAlignment="1" applyProtection="1">
      <alignment horizontal="center" vertical="center"/>
      <protection locked="0"/>
    </xf>
    <xf numFmtId="16" fontId="297" fillId="2" borderId="1" xfId="0" applyNumberFormat="1" applyFont="1" applyFill="1" applyBorder="1" applyAlignment="1" applyProtection="1">
      <alignment horizontal="left" vertical="center"/>
      <protection locked="0"/>
    </xf>
    <xf numFmtId="16" fontId="301" fillId="2" borderId="21" xfId="0" applyNumberFormat="1" applyFont="1" applyFill="1" applyBorder="1" applyAlignment="1" applyProtection="1">
      <alignment horizontal="center" vertical="center"/>
      <protection locked="0"/>
    </xf>
    <xf numFmtId="16" fontId="297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6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6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7" fillId="0" borderId="0" xfId="0" applyFont="1" applyAlignment="1">
      <alignment horizontal="left"/>
    </xf>
    <xf numFmtId="0" fontId="302" fillId="2" borderId="14" xfId="0" applyFont="1" applyFill="1" applyBorder="1" applyAlignment="1">
      <alignment vertical="center"/>
    </xf>
    <xf numFmtId="0" fontId="192" fillId="2" borderId="124" xfId="0" applyFont="1" applyFill="1" applyBorder="1" applyAlignment="1">
      <alignment horizontal="center" wrapText="1"/>
    </xf>
    <xf numFmtId="16" fontId="362" fillId="4" borderId="95" xfId="0" applyNumberFormat="1" applyFont="1" applyFill="1" applyBorder="1" applyAlignment="1">
      <alignment horizontal="center" wrapText="1"/>
    </xf>
    <xf numFmtId="16" fontId="303" fillId="4" borderId="95" xfId="0" applyNumberFormat="1" applyFont="1" applyFill="1" applyBorder="1" applyAlignment="1">
      <alignment horizontal="center" wrapText="1"/>
    </xf>
    <xf numFmtId="16" fontId="301" fillId="4" borderId="95" xfId="0" applyNumberFormat="1" applyFont="1" applyFill="1" applyBorder="1" applyAlignment="1">
      <alignment horizontal="center" wrapText="1"/>
    </xf>
    <xf numFmtId="16" fontId="224" fillId="2" borderId="123" xfId="0" applyNumberFormat="1" applyFont="1" applyFill="1" applyBorder="1" applyAlignment="1">
      <alignment horizontal="center" wrapText="1"/>
    </xf>
    <xf numFmtId="16" fontId="301" fillId="2" borderId="123" xfId="0" applyNumberFormat="1" applyFont="1" applyFill="1" applyBorder="1" applyAlignment="1">
      <alignment horizontal="center" wrapText="1"/>
    </xf>
    <xf numFmtId="0" fontId="302" fillId="0" borderId="22" xfId="0" applyFont="1" applyBorder="1" applyAlignment="1">
      <alignment vertical="center"/>
    </xf>
    <xf numFmtId="0" fontId="192" fillId="0" borderId="22" xfId="0" applyFont="1" applyBorder="1" applyAlignment="1">
      <alignment horizontal="center" wrapText="1"/>
    </xf>
    <xf numFmtId="16" fontId="362" fillId="0" borderId="89" xfId="0" applyNumberFormat="1" applyFont="1" applyBorder="1" applyAlignment="1">
      <alignment horizontal="center" wrapText="1"/>
    </xf>
    <xf numFmtId="16" fontId="303" fillId="0" borderId="89" xfId="0" applyNumberFormat="1" applyFont="1" applyBorder="1" applyAlignment="1">
      <alignment horizontal="center" wrapText="1"/>
    </xf>
    <xf numFmtId="16" fontId="301" fillId="0" borderId="89" xfId="0" applyNumberFormat="1" applyFont="1" applyBorder="1" applyAlignment="1">
      <alignment horizontal="center" wrapText="1"/>
    </xf>
    <xf numFmtId="16" fontId="303" fillId="2" borderId="131" xfId="0" applyNumberFormat="1" applyFont="1" applyFill="1" applyBorder="1" applyAlignment="1">
      <alignment horizontal="center" wrapText="1"/>
    </xf>
    <xf numFmtId="16" fontId="303" fillId="2" borderId="108" xfId="0" applyNumberFormat="1" applyFont="1" applyFill="1" applyBorder="1" applyAlignment="1">
      <alignment horizontal="center" wrapText="1"/>
    </xf>
    <xf numFmtId="16" fontId="303" fillId="9" borderId="108" xfId="0" applyNumberFormat="1" applyFont="1" applyFill="1" applyBorder="1" applyAlignment="1">
      <alignment horizontal="center" wrapText="1"/>
    </xf>
    <xf numFmtId="16" fontId="303" fillId="0" borderId="22" xfId="0" applyNumberFormat="1" applyFont="1" applyBorder="1" applyAlignment="1">
      <alignment horizontal="center" wrapText="1"/>
    </xf>
    <xf numFmtId="169" fontId="48" fillId="2" borderId="5" xfId="0" applyNumberFormat="1" applyFont="1" applyFill="1" applyBorder="1" applyAlignment="1" applyProtection="1">
      <alignment horizontal="center" vertical="center"/>
      <protection locked="0"/>
    </xf>
    <xf numFmtId="0" fontId="428" fillId="0" borderId="0" xfId="0" applyFont="1" applyAlignment="1">
      <alignment vertical="center"/>
    </xf>
    <xf numFmtId="0" fontId="76" fillId="35" borderId="91" xfId="0" applyFont="1" applyFill="1" applyBorder="1" applyAlignment="1">
      <alignment horizontal="left" vertical="center"/>
    </xf>
    <xf numFmtId="0" fontId="76" fillId="35" borderId="67" xfId="0" applyFont="1" applyFill="1" applyBorder="1" applyAlignment="1">
      <alignment horizontal="left" vertical="center"/>
    </xf>
    <xf numFmtId="16" fontId="143" fillId="2" borderId="12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4" fillId="4" borderId="101" xfId="0" applyNumberFormat="1" applyFont="1" applyFill="1" applyBorder="1" applyAlignment="1">
      <alignment horizontal="center"/>
    </xf>
    <xf numFmtId="16" fontId="225" fillId="0" borderId="101" xfId="0" applyNumberFormat="1" applyFont="1" applyBorder="1" applyAlignment="1">
      <alignment horizontal="center" wrapText="1"/>
    </xf>
    <xf numFmtId="0" fontId="224" fillId="0" borderId="95" xfId="0" applyFont="1" applyBorder="1" applyAlignment="1">
      <alignment wrapText="1"/>
    </xf>
    <xf numFmtId="16" fontId="224" fillId="38" borderId="123" xfId="0" applyNumberFormat="1" applyFont="1" applyFill="1" applyBorder="1" applyAlignment="1">
      <alignment horizontal="center" wrapText="1"/>
    </xf>
    <xf numFmtId="16" fontId="224" fillId="38" borderId="123" xfId="0" applyNumberFormat="1" applyFont="1" applyFill="1" applyBorder="1" applyAlignment="1">
      <alignment horizontal="center"/>
    </xf>
    <xf numFmtId="16" fontId="227" fillId="0" borderId="132" xfId="0" applyNumberFormat="1" applyFont="1" applyBorder="1" applyAlignment="1">
      <alignment horizontal="center"/>
    </xf>
    <xf numFmtId="16" fontId="227" fillId="0" borderId="95" xfId="0" applyNumberFormat="1" applyFont="1" applyBorder="1" applyAlignment="1">
      <alignment horizontal="center" wrapText="1"/>
    </xf>
    <xf numFmtId="0" fontId="429" fillId="0" borderId="0" xfId="0" applyFont="1" applyAlignment="1">
      <alignment horizontal="center" vertical="center"/>
    </xf>
    <xf numFmtId="0" fontId="430" fillId="0" borderId="0" xfId="0" applyFont="1" applyAlignment="1">
      <alignment horizontal="center" vertical="center"/>
    </xf>
    <xf numFmtId="0" fontId="431" fillId="0" borderId="0" xfId="0" applyFont="1" applyAlignment="1">
      <alignment horizontal="center" vertical="center"/>
    </xf>
    <xf numFmtId="16" fontId="97" fillId="0" borderId="12" xfId="0" applyNumberFormat="1" applyFont="1" applyBorder="1" applyAlignment="1">
      <alignment horizontal="center" vertical="center"/>
    </xf>
    <xf numFmtId="16" fontId="103" fillId="2" borderId="10" xfId="0" applyNumberFormat="1" applyFont="1" applyFill="1" applyBorder="1" applyAlignment="1" applyProtection="1">
      <alignment horizontal="center" vertical="center"/>
      <protection locked="0"/>
    </xf>
    <xf numFmtId="16" fontId="194" fillId="2" borderId="13" xfId="0" applyNumberFormat="1" applyFont="1" applyFill="1" applyBorder="1" applyAlignment="1" applyProtection="1">
      <alignment horizontal="left" vertical="center"/>
      <protection locked="0"/>
    </xf>
    <xf numFmtId="16" fontId="97" fillId="0" borderId="10" xfId="0" applyNumberFormat="1" applyFont="1" applyBorder="1" applyAlignment="1">
      <alignment horizontal="left" vertical="center"/>
    </xf>
    <xf numFmtId="0" fontId="87" fillId="35" borderId="6" xfId="0" applyFont="1" applyFill="1" applyBorder="1" applyAlignment="1">
      <alignment vertical="center"/>
    </xf>
    <xf numFmtId="0" fontId="97" fillId="0" borderId="34" xfId="0" applyFont="1" applyBorder="1" applyAlignment="1">
      <alignment vertical="center"/>
    </xf>
    <xf numFmtId="16" fontId="87" fillId="36" borderId="1" xfId="0" applyNumberFormat="1" applyFont="1" applyFill="1" applyBorder="1" applyAlignment="1">
      <alignment horizontal="center" vertical="center"/>
    </xf>
    <xf numFmtId="16" fontId="103" fillId="36" borderId="1" xfId="0" applyNumberFormat="1" applyFont="1" applyFill="1" applyBorder="1" applyAlignment="1">
      <alignment horizontal="center" vertical="center"/>
    </xf>
    <xf numFmtId="0" fontId="176" fillId="0" borderId="90" xfId="0" applyFont="1" applyBorder="1" applyAlignment="1">
      <alignment horizontal="center"/>
    </xf>
    <xf numFmtId="16" fontId="76" fillId="2" borderId="12" xfId="0" applyNumberFormat="1" applyFont="1" applyFill="1" applyBorder="1" applyAlignment="1" applyProtection="1">
      <alignment horizontal="center" vertical="center"/>
      <protection locked="0"/>
    </xf>
    <xf numFmtId="16" fontId="227" fillId="4" borderId="90" xfId="0" applyNumberFormat="1" applyFont="1" applyFill="1" applyBorder="1" applyAlignment="1">
      <alignment horizontal="center" wrapText="1"/>
    </xf>
    <xf numFmtId="0" fontId="76" fillId="35" borderId="1" xfId="0" applyFont="1" applyFill="1" applyBorder="1" applyAlignment="1">
      <alignment vertical="center"/>
    </xf>
    <xf numFmtId="0" fontId="78" fillId="0" borderId="19" xfId="0" applyFont="1" applyBorder="1" applyAlignment="1">
      <alignment horizontal="center" vertical="center"/>
    </xf>
    <xf numFmtId="0" fontId="191" fillId="38" borderId="90" xfId="0" applyFont="1" applyFill="1" applyBorder="1" applyAlignment="1">
      <alignment wrapText="1"/>
    </xf>
    <xf numFmtId="0" fontId="154" fillId="0" borderId="90" xfId="0" applyFont="1" applyBorder="1"/>
    <xf numFmtId="0" fontId="67" fillId="0" borderId="12" xfId="0" applyFont="1" applyBorder="1" applyAlignment="1">
      <alignment horizontal="left" vertical="center" wrapText="1"/>
    </xf>
    <xf numFmtId="0" fontId="155" fillId="0" borderId="90" xfId="0" applyFont="1" applyBorder="1"/>
    <xf numFmtId="16" fontId="38" fillId="2" borderId="1" xfId="0" applyNumberFormat="1" applyFont="1" applyFill="1" applyBorder="1" applyAlignment="1" applyProtection="1">
      <alignment horizontal="center" vertical="center"/>
      <protection locked="0"/>
    </xf>
    <xf numFmtId="16" fontId="194" fillId="36" borderId="1" xfId="0" applyNumberFormat="1" applyFont="1" applyFill="1" applyBorder="1" applyAlignment="1">
      <alignment horizontal="center" vertical="center"/>
    </xf>
    <xf numFmtId="16" fontId="194" fillId="4" borderId="1" xfId="0" applyNumberFormat="1" applyFont="1" applyFill="1" applyBorder="1" applyAlignment="1">
      <alignment horizontal="center" vertical="center"/>
    </xf>
    <xf numFmtId="0" fontId="113" fillId="0" borderId="0" xfId="0" applyFont="1"/>
    <xf numFmtId="16" fontId="113" fillId="0" borderId="0" xfId="0" applyNumberFormat="1" applyFont="1"/>
    <xf numFmtId="0" fontId="228" fillId="0" borderId="2" xfId="0" applyFont="1" applyBorder="1" applyAlignment="1">
      <alignment horizontal="center" vertical="center" wrapText="1"/>
    </xf>
    <xf numFmtId="0" fontId="193" fillId="0" borderId="2" xfId="0" applyFont="1" applyBorder="1" applyAlignment="1">
      <alignment horizontal="center" vertical="center" wrapText="1"/>
    </xf>
    <xf numFmtId="16" fontId="225" fillId="17" borderId="90" xfId="0" applyNumberFormat="1" applyFont="1" applyFill="1" applyBorder="1" applyAlignment="1">
      <alignment horizontal="center"/>
    </xf>
    <xf numFmtId="0" fontId="168" fillId="0" borderId="1" xfId="2331" applyBorder="1" applyAlignment="1" applyProtection="1">
      <alignment vertical="center"/>
      <protection locked="0"/>
    </xf>
    <xf numFmtId="16" fontId="45" fillId="0" borderId="1" xfId="0" applyNumberFormat="1" applyFont="1" applyBorder="1" applyAlignment="1" applyProtection="1">
      <alignment horizontal="left" vertical="center"/>
      <protection locked="0"/>
    </xf>
    <xf numFmtId="16" fontId="153" fillId="2" borderId="90" xfId="0" applyNumberFormat="1" applyFont="1" applyFill="1" applyBorder="1" applyAlignment="1">
      <alignment horizontal="center"/>
    </xf>
    <xf numFmtId="0" fontId="114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0" fontId="118" fillId="0" borderId="0" xfId="0" applyFont="1" applyAlignment="1">
      <alignment horizontal="center"/>
    </xf>
    <xf numFmtId="0" fontId="282" fillId="0" borderId="0" xfId="0" applyFont="1" applyAlignment="1">
      <alignment horizontal="center"/>
    </xf>
    <xf numFmtId="0" fontId="433" fillId="0" borderId="0" xfId="0" applyFont="1"/>
    <xf numFmtId="16" fontId="42" fillId="0" borderId="1" xfId="0" applyNumberFormat="1" applyFont="1" applyBorder="1" applyAlignment="1" applyProtection="1">
      <alignment horizontal="left" vertical="center"/>
      <protection locked="0"/>
    </xf>
    <xf numFmtId="0" fontId="434" fillId="0" borderId="0" xfId="0" applyFont="1"/>
    <xf numFmtId="16" fontId="284" fillId="0" borderId="0" xfId="0" applyNumberFormat="1" applyFont="1" applyAlignment="1">
      <alignment horizontal="left" vertical="center"/>
    </xf>
    <xf numFmtId="0" fontId="377" fillId="0" borderId="0" xfId="13" applyFont="1" applyFill="1" applyBorder="1" applyAlignment="1" applyProtection="1">
      <alignment horizontal="left"/>
      <protection locked="0"/>
    </xf>
    <xf numFmtId="0" fontId="376" fillId="0" borderId="0" xfId="0" applyFont="1" applyAlignment="1" applyProtection="1">
      <alignment horizontal="left"/>
      <protection locked="0"/>
    </xf>
    <xf numFmtId="0" fontId="22" fillId="0" borderId="0" xfId="1" applyFont="1" applyAlignment="1" applyProtection="1">
      <alignment horizontal="center" vertical="center" wrapText="1"/>
      <protection locked="0"/>
    </xf>
    <xf numFmtId="0" fontId="25" fillId="0" borderId="0" xfId="1" applyFont="1" applyAlignment="1" applyProtection="1">
      <alignment vertical="center"/>
      <protection locked="0"/>
    </xf>
    <xf numFmtId="16" fontId="286" fillId="4" borderId="1" xfId="0" applyNumberFormat="1" applyFont="1" applyFill="1" applyBorder="1" applyAlignment="1">
      <alignment horizontal="center" vertical="center"/>
    </xf>
    <xf numFmtId="16" fontId="87" fillId="4" borderId="77" xfId="0" applyNumberFormat="1" applyFont="1" applyFill="1" applyBorder="1" applyAlignment="1">
      <alignment horizontal="center" vertical="center"/>
    </xf>
    <xf numFmtId="16" fontId="103" fillId="0" borderId="15" xfId="0" applyNumberFormat="1" applyFont="1" applyBorder="1" applyAlignment="1" applyProtection="1">
      <alignment horizontal="left" vertical="center"/>
      <protection locked="0"/>
    </xf>
    <xf numFmtId="16" fontId="103" fillId="0" borderId="10" xfId="0" applyNumberFormat="1" applyFont="1" applyBorder="1" applyAlignment="1">
      <alignment horizontal="left" vertical="center"/>
    </xf>
    <xf numFmtId="16" fontId="87" fillId="0" borderId="15" xfId="0" applyNumberFormat="1" applyFont="1" applyBorder="1" applyAlignment="1">
      <alignment horizontal="left" vertical="center"/>
    </xf>
    <xf numFmtId="16" fontId="87" fillId="0" borderId="12" xfId="0" applyNumberFormat="1" applyFont="1" applyBorder="1" applyAlignment="1">
      <alignment horizontal="left" vertical="center"/>
    </xf>
    <xf numFmtId="16" fontId="303" fillId="9" borderId="91" xfId="0" applyNumberFormat="1" applyFont="1" applyFill="1" applyBorder="1" applyAlignment="1">
      <alignment horizontal="center" wrapText="1"/>
    </xf>
    <xf numFmtId="0" fontId="224" fillId="0" borderId="123" xfId="0" applyFont="1" applyBorder="1" applyAlignment="1">
      <alignment horizontal="center" wrapText="1"/>
    </xf>
    <xf numFmtId="16" fontId="224" fillId="0" borderId="123" xfId="0" applyNumberFormat="1" applyFont="1" applyBorder="1" applyAlignment="1">
      <alignment horizontal="center" wrapText="1"/>
    </xf>
    <xf numFmtId="16" fontId="301" fillId="0" borderId="123" xfId="0" applyNumberFormat="1" applyFont="1" applyBorder="1" applyAlignment="1">
      <alignment horizontal="center" wrapText="1"/>
    </xf>
    <xf numFmtId="16" fontId="303" fillId="0" borderId="131" xfId="0" applyNumberFormat="1" applyFont="1" applyBorder="1" applyAlignment="1">
      <alignment horizontal="center" wrapText="1"/>
    </xf>
    <xf numFmtId="0" fontId="297" fillId="2" borderId="14" xfId="0" applyFont="1" applyFill="1" applyBorder="1" applyAlignment="1">
      <alignment vertical="center"/>
    </xf>
    <xf numFmtId="0" fontId="297" fillId="9" borderId="133" xfId="0" applyFont="1" applyFill="1" applyBorder="1" applyAlignment="1">
      <alignment vertical="center"/>
    </xf>
    <xf numFmtId="16" fontId="225" fillId="38" borderId="90" xfId="0" applyNumberFormat="1" applyFont="1" applyFill="1" applyBorder="1" applyAlignment="1">
      <alignment horizontal="center" wrapText="1"/>
    </xf>
    <xf numFmtId="16" fontId="225" fillId="17" borderId="95" xfId="0" applyNumberFormat="1" applyFont="1" applyFill="1" applyBorder="1" applyAlignment="1">
      <alignment horizontal="center"/>
    </xf>
    <xf numFmtId="16" fontId="103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3" fillId="4" borderId="7" xfId="0" applyNumberFormat="1" applyFont="1" applyFill="1" applyBorder="1" applyAlignment="1" applyProtection="1">
      <alignment horizontal="center" vertical="center"/>
      <protection locked="0"/>
    </xf>
    <xf numFmtId="0" fontId="76" fillId="4" borderId="91" xfId="0" applyFont="1" applyFill="1" applyBorder="1" applyAlignment="1">
      <alignment vertical="center"/>
    </xf>
    <xf numFmtId="16" fontId="435" fillId="0" borderId="12" xfId="0" applyNumberFormat="1" applyFont="1" applyBorder="1" applyAlignment="1" applyProtection="1">
      <alignment horizontal="left" vertical="center"/>
      <protection locked="0"/>
    </xf>
    <xf numFmtId="16" fontId="41" fillId="4" borderId="1" xfId="0" applyNumberFormat="1" applyFont="1" applyFill="1" applyBorder="1" applyAlignment="1">
      <alignment horizontal="center" vertical="center"/>
    </xf>
    <xf numFmtId="0" fontId="135" fillId="2" borderId="0" xfId="0" applyFont="1" applyFill="1" applyAlignment="1">
      <alignment horizontal="center" vertical="top"/>
    </xf>
    <xf numFmtId="0" fontId="344" fillId="0" borderId="0" xfId="0" applyFont="1" applyAlignment="1">
      <alignment horizontal="center" vertical="top"/>
    </xf>
    <xf numFmtId="0" fontId="344" fillId="0" borderId="16" xfId="0" applyFont="1" applyBorder="1" applyAlignment="1">
      <alignment horizontal="center" vertical="top"/>
    </xf>
    <xf numFmtId="0" fontId="344" fillId="0" borderId="14" xfId="0" applyFont="1" applyBorder="1" applyAlignment="1">
      <alignment horizontal="center" vertical="center" wrapText="1"/>
    </xf>
    <xf numFmtId="0" fontId="344" fillId="0" borderId="17" xfId="0" applyFont="1" applyBorder="1" applyAlignment="1">
      <alignment horizontal="center" vertical="center" wrapText="1"/>
    </xf>
    <xf numFmtId="0" fontId="344" fillId="0" borderId="15" xfId="0" applyFont="1" applyBorder="1" applyAlignment="1">
      <alignment horizontal="left" vertical="center" wrapText="1"/>
    </xf>
    <xf numFmtId="0" fontId="344" fillId="0" borderId="15" xfId="0" applyFont="1" applyBorder="1" applyAlignment="1">
      <alignment horizontal="center" vertical="center" wrapText="1"/>
    </xf>
    <xf numFmtId="0" fontId="344" fillId="0" borderId="7" xfId="0" applyFont="1" applyBorder="1" applyAlignment="1">
      <alignment horizontal="center" vertical="center" wrapText="1"/>
    </xf>
    <xf numFmtId="0" fontId="344" fillId="18" borderId="28" xfId="0" applyFont="1" applyFill="1" applyBorder="1" applyAlignment="1">
      <alignment horizontal="center" vertical="center" wrapText="1"/>
    </xf>
    <xf numFmtId="0" fontId="344" fillId="18" borderId="74" xfId="0" applyFont="1" applyFill="1" applyBorder="1" applyAlignment="1">
      <alignment horizontal="center" vertical="center" wrapText="1"/>
    </xf>
    <xf numFmtId="0" fontId="97" fillId="0" borderId="4" xfId="0" applyFont="1" applyBorder="1" applyAlignment="1">
      <alignment horizontal="right" vertical="top"/>
    </xf>
    <xf numFmtId="0" fontId="436" fillId="0" borderId="13" xfId="0" applyFont="1" applyBorder="1" applyAlignment="1">
      <alignment horizontal="right" vertical="top"/>
    </xf>
    <xf numFmtId="0" fontId="344" fillId="0" borderId="12" xfId="0" applyFont="1" applyBorder="1" applyAlignment="1">
      <alignment horizontal="center" vertical="center" wrapText="1"/>
    </xf>
    <xf numFmtId="0" fontId="436" fillId="0" borderId="5" xfId="0" applyFont="1" applyBorder="1" applyAlignment="1">
      <alignment horizontal="center" vertical="top"/>
    </xf>
    <xf numFmtId="0" fontId="344" fillId="0" borderId="12" xfId="0" applyFont="1" applyBorder="1" applyAlignment="1">
      <alignment horizontal="left" vertical="center" wrapText="1"/>
    </xf>
    <xf numFmtId="0" fontId="436" fillId="0" borderId="71" xfId="0" applyFont="1" applyBorder="1" applyAlignment="1">
      <alignment horizontal="center" vertical="top"/>
    </xf>
    <xf numFmtId="0" fontId="436" fillId="0" borderId="39" xfId="0" applyFont="1" applyBorder="1" applyAlignment="1">
      <alignment horizontal="center" vertical="top"/>
    </xf>
    <xf numFmtId="16" fontId="344" fillId="0" borderId="2" xfId="0" applyNumberFormat="1" applyFont="1" applyBorder="1" applyAlignment="1" applyProtection="1">
      <alignment horizontal="left" vertical="center"/>
      <protection locked="0"/>
    </xf>
    <xf numFmtId="16" fontId="344" fillId="0" borderId="2" xfId="0" applyNumberFormat="1" applyFont="1" applyBorder="1" applyAlignment="1" applyProtection="1">
      <alignment horizontal="center" vertical="center"/>
      <protection locked="0"/>
    </xf>
    <xf numFmtId="16" fontId="87" fillId="0" borderId="2" xfId="0" applyNumberFormat="1" applyFont="1" applyBorder="1" applyAlignment="1" applyProtection="1">
      <alignment horizontal="center" vertical="center"/>
      <protection locked="0"/>
    </xf>
    <xf numFmtId="16" fontId="97" fillId="4" borderId="16" xfId="0" applyNumberFormat="1" applyFont="1" applyFill="1" applyBorder="1" applyAlignment="1" applyProtection="1">
      <alignment horizontal="left" vertical="center"/>
      <protection locked="0"/>
    </xf>
    <xf numFmtId="16" fontId="344" fillId="0" borderId="7" xfId="0" applyNumberFormat="1" applyFont="1" applyBorder="1" applyAlignment="1" applyProtection="1">
      <alignment horizontal="center" vertical="center"/>
      <protection locked="0"/>
    </xf>
    <xf numFmtId="16" fontId="344" fillId="4" borderId="16" xfId="0" applyNumberFormat="1" applyFont="1" applyFill="1" applyBorder="1" applyAlignment="1" applyProtection="1">
      <alignment horizontal="center" wrapText="1"/>
      <protection locked="0"/>
    </xf>
    <xf numFmtId="16" fontId="344" fillId="4" borderId="8" xfId="0" applyNumberFormat="1" applyFont="1" applyFill="1" applyBorder="1" applyAlignment="1" applyProtection="1">
      <alignment horizontal="center" vertical="center"/>
      <protection locked="0"/>
    </xf>
    <xf numFmtId="16" fontId="344" fillId="4" borderId="7" xfId="0" applyNumberFormat="1" applyFont="1" applyFill="1" applyBorder="1" applyAlignment="1" applyProtection="1">
      <alignment horizontal="center" vertical="center"/>
      <protection locked="0"/>
    </xf>
    <xf numFmtId="16" fontId="218" fillId="25" borderId="5" xfId="0" applyNumberFormat="1" applyFont="1" applyFill="1" applyBorder="1" applyAlignment="1" applyProtection="1">
      <alignment horizontal="left" vertical="center"/>
      <protection locked="0"/>
    </xf>
    <xf numFmtId="16" fontId="218" fillId="25" borderId="5" xfId="0" applyNumberFormat="1" applyFont="1" applyFill="1" applyBorder="1" applyAlignment="1" applyProtection="1">
      <alignment horizontal="center" vertical="center"/>
      <protection locked="0"/>
    </xf>
    <xf numFmtId="16" fontId="216" fillId="25" borderId="5" xfId="0" applyNumberFormat="1" applyFont="1" applyFill="1" applyBorder="1" applyAlignment="1" applyProtection="1">
      <alignment horizontal="center" vertical="center"/>
      <protection locked="0"/>
    </xf>
    <xf numFmtId="16" fontId="216" fillId="25" borderId="12" xfId="0" applyNumberFormat="1" applyFont="1" applyFill="1" applyBorder="1" applyAlignment="1" applyProtection="1">
      <alignment horizontal="center" vertical="center"/>
      <protection locked="0"/>
    </xf>
    <xf numFmtId="16" fontId="344" fillId="2" borderId="3" xfId="0" applyNumberFormat="1" applyFont="1" applyFill="1" applyBorder="1" applyAlignment="1" applyProtection="1">
      <alignment horizontal="left" vertical="center"/>
      <protection locked="0"/>
    </xf>
    <xf numFmtId="1" fontId="344" fillId="2" borderId="12" xfId="0" applyNumberFormat="1" applyFont="1" applyFill="1" applyBorder="1" applyAlignment="1" applyProtection="1">
      <alignment horizontal="center" vertical="center"/>
      <protection locked="0"/>
    </xf>
    <xf numFmtId="16" fontId="344" fillId="2" borderId="12" xfId="0" applyNumberFormat="1" applyFont="1" applyFill="1" applyBorder="1" applyAlignment="1" applyProtection="1">
      <alignment horizontal="center" vertical="center"/>
      <protection locked="0"/>
    </xf>
    <xf numFmtId="16" fontId="344" fillId="0" borderId="12" xfId="0" applyNumberFormat="1" applyFont="1" applyBorder="1" applyAlignment="1" applyProtection="1">
      <alignment horizontal="center" vertical="center"/>
      <protection locked="0"/>
    </xf>
    <xf numFmtId="16" fontId="97" fillId="4" borderId="15" xfId="0" applyNumberFormat="1" applyFont="1" applyFill="1" applyBorder="1" applyAlignment="1" applyProtection="1">
      <alignment horizontal="center" vertical="center"/>
      <protection locked="0"/>
    </xf>
    <xf numFmtId="16" fontId="344" fillId="0" borderId="5" xfId="0" applyNumberFormat="1" applyFont="1" applyBorder="1" applyAlignment="1" applyProtection="1">
      <alignment horizontal="left" vertical="center"/>
      <protection locked="0"/>
    </xf>
    <xf numFmtId="16" fontId="344" fillId="0" borderId="5" xfId="0" applyNumberFormat="1" applyFont="1" applyBorder="1" applyAlignment="1" applyProtection="1">
      <alignment horizontal="center" vertical="center"/>
      <protection locked="0"/>
    </xf>
    <xf numFmtId="16" fontId="344" fillId="2" borderId="15" xfId="0" applyNumberFormat="1" applyFont="1" applyFill="1" applyBorder="1" applyAlignment="1" applyProtection="1">
      <alignment horizontal="center" vertical="center"/>
      <protection locked="0"/>
    </xf>
    <xf numFmtId="16" fontId="104" fillId="2" borderId="16" xfId="0" applyNumberFormat="1" applyFont="1" applyFill="1" applyBorder="1" applyAlignment="1" applyProtection="1">
      <alignment horizontal="left" vertical="center"/>
      <protection locked="0"/>
    </xf>
    <xf numFmtId="16" fontId="87" fillId="0" borderId="5" xfId="0" applyNumberFormat="1" applyFont="1" applyBorder="1" applyAlignment="1" applyProtection="1">
      <alignment horizontal="center" vertical="center"/>
      <protection locked="0"/>
    </xf>
    <xf numFmtId="16" fontId="104" fillId="2" borderId="15" xfId="0" applyNumberFormat="1" applyFont="1" applyFill="1" applyBorder="1" applyAlignment="1" applyProtection="1">
      <alignment horizontal="center" vertical="center"/>
      <protection locked="0"/>
    </xf>
    <xf numFmtId="16" fontId="344" fillId="2" borderId="16" xfId="0" applyNumberFormat="1" applyFont="1" applyFill="1" applyBorder="1" applyAlignment="1" applyProtection="1">
      <alignment horizontal="left" vertical="center"/>
      <protection locked="0"/>
    </xf>
    <xf numFmtId="16" fontId="344" fillId="0" borderId="16" xfId="0" applyNumberFormat="1" applyFont="1" applyBorder="1" applyAlignment="1" applyProtection="1">
      <alignment horizontal="center" wrapText="1"/>
      <protection locked="0"/>
    </xf>
    <xf numFmtId="16" fontId="344" fillId="2" borderId="8" xfId="0" applyNumberFormat="1" applyFont="1" applyFill="1" applyBorder="1" applyAlignment="1" applyProtection="1">
      <alignment horizontal="center" vertical="center"/>
      <protection locked="0"/>
    </xf>
    <xf numFmtId="16" fontId="344" fillId="2" borderId="7" xfId="0" applyNumberFormat="1" applyFont="1" applyFill="1" applyBorder="1" applyAlignment="1" applyProtection="1">
      <alignment horizontal="center" vertical="center"/>
      <protection locked="0"/>
    </xf>
    <xf numFmtId="16" fontId="87" fillId="0" borderId="5" xfId="0" applyNumberFormat="1" applyFont="1" applyBorder="1" applyAlignment="1" applyProtection="1">
      <alignment horizontal="left" vertical="center"/>
      <protection locked="0"/>
    </xf>
    <xf numFmtId="0" fontId="437" fillId="0" borderId="14" xfId="0" applyFont="1" applyBorder="1" applyAlignment="1">
      <alignment horizontal="center" vertical="center" wrapText="1"/>
    </xf>
    <xf numFmtId="0" fontId="437" fillId="0" borderId="17" xfId="0" applyFont="1" applyBorder="1" applyAlignment="1">
      <alignment horizontal="center" vertical="center" wrapText="1"/>
    </xf>
    <xf numFmtId="0" fontId="437" fillId="0" borderId="15" xfId="0" applyFont="1" applyBorder="1" applyAlignment="1">
      <alignment horizontal="left" vertical="center" wrapText="1"/>
    </xf>
    <xf numFmtId="0" fontId="437" fillId="0" borderId="15" xfId="0" applyFont="1" applyBorder="1" applyAlignment="1">
      <alignment horizontal="center" vertical="center" wrapText="1"/>
    </xf>
    <xf numFmtId="0" fontId="437" fillId="0" borderId="7" xfId="0" applyFont="1" applyBorder="1" applyAlignment="1">
      <alignment horizontal="center" vertical="center" wrapText="1"/>
    </xf>
    <xf numFmtId="0" fontId="104" fillId="18" borderId="28" xfId="0" applyFont="1" applyFill="1" applyBorder="1" applyAlignment="1">
      <alignment horizontal="center" vertical="center" wrapText="1"/>
    </xf>
    <xf numFmtId="0" fontId="437" fillId="18" borderId="74" xfId="0" applyFont="1" applyFill="1" applyBorder="1" applyAlignment="1">
      <alignment horizontal="center" vertical="center" wrapText="1"/>
    </xf>
    <xf numFmtId="16" fontId="438" fillId="2" borderId="3" xfId="0" applyNumberFormat="1" applyFont="1" applyFill="1" applyBorder="1" applyAlignment="1" applyProtection="1">
      <alignment horizontal="left" vertical="center"/>
      <protection locked="0"/>
    </xf>
    <xf numFmtId="16" fontId="93" fillId="0" borderId="5" xfId="0" applyNumberFormat="1" applyFont="1" applyBorder="1" applyAlignment="1" applyProtection="1">
      <alignment horizontal="left" vertical="center"/>
      <protection locked="0"/>
    </xf>
    <xf numFmtId="16" fontId="200" fillId="41" borderId="0" xfId="0" applyNumberFormat="1" applyFont="1" applyFill="1" applyAlignment="1">
      <alignment horizontal="left" vertical="center"/>
    </xf>
    <xf numFmtId="16" fontId="439" fillId="2" borderId="0" xfId="0" applyNumberFormat="1" applyFont="1" applyFill="1" applyAlignment="1">
      <alignment horizontal="left" vertical="center"/>
    </xf>
    <xf numFmtId="16" fontId="440" fillId="2" borderId="0" xfId="0" applyNumberFormat="1" applyFont="1" applyFill="1" applyAlignment="1">
      <alignment horizontal="left" vertical="center"/>
    </xf>
    <xf numFmtId="16" fontId="338" fillId="2" borderId="0" xfId="0" applyNumberFormat="1" applyFont="1" applyFill="1" applyAlignment="1">
      <alignment horizontal="left" vertical="center"/>
    </xf>
    <xf numFmtId="16" fontId="441" fillId="2" borderId="0" xfId="0" applyNumberFormat="1" applyFont="1" applyFill="1" applyAlignment="1">
      <alignment horizontal="left" vertical="center"/>
    </xf>
    <xf numFmtId="16" fontId="439" fillId="0" borderId="0" xfId="0" applyNumberFormat="1" applyFont="1" applyAlignment="1">
      <alignment horizontal="left" vertical="center"/>
    </xf>
    <xf numFmtId="16" fontId="440" fillId="0" borderId="0" xfId="0" applyNumberFormat="1" applyFont="1" applyAlignment="1">
      <alignment horizontal="left" vertical="center"/>
    </xf>
    <xf numFmtId="16" fontId="440" fillId="40" borderId="0" xfId="0" applyNumberFormat="1" applyFont="1" applyFill="1" applyAlignment="1">
      <alignment horizontal="left" vertical="center"/>
    </xf>
    <xf numFmtId="16" fontId="200" fillId="0" borderId="0" xfId="0" applyNumberFormat="1" applyFont="1" applyAlignment="1">
      <alignment horizontal="left" vertical="center"/>
    </xf>
    <xf numFmtId="0" fontId="442" fillId="0" borderId="0" xfId="0" applyFont="1" applyAlignment="1">
      <alignment horizontal="center" vertical="top"/>
    </xf>
    <xf numFmtId="0" fontId="437" fillId="0" borderId="0" xfId="0" applyFont="1" applyAlignment="1">
      <alignment horizontal="center" vertical="top"/>
    </xf>
    <xf numFmtId="0" fontId="443" fillId="0" borderId="80" xfId="13" applyFont="1" applyBorder="1" applyAlignment="1" applyProtection="1">
      <alignment horizontal="center" vertical="center" wrapText="1"/>
    </xf>
    <xf numFmtId="0" fontId="344" fillId="0" borderId="0" xfId="0" applyFont="1" applyAlignment="1">
      <alignment horizontal="right" vertical="center"/>
    </xf>
    <xf numFmtId="16" fontId="344" fillId="0" borderId="1" xfId="0" applyNumberFormat="1" applyFont="1" applyBorder="1" applyAlignment="1" applyProtection="1">
      <alignment horizontal="left" vertical="center"/>
      <protection locked="0"/>
    </xf>
    <xf numFmtId="16" fontId="437" fillId="0" borderId="1" xfId="0" applyNumberFormat="1" applyFont="1" applyBorder="1" applyAlignment="1" applyProtection="1">
      <alignment horizontal="left" vertical="center"/>
      <protection locked="0"/>
    </xf>
    <xf numFmtId="16" fontId="344" fillId="0" borderId="1" xfId="0" applyNumberFormat="1" applyFont="1" applyBorder="1" applyAlignment="1" applyProtection="1">
      <alignment horizontal="center" vertical="center"/>
      <protection locked="0"/>
    </xf>
    <xf numFmtId="16" fontId="104" fillId="0" borderId="1" xfId="0" applyNumberFormat="1" applyFont="1" applyBorder="1" applyAlignment="1" applyProtection="1">
      <alignment horizontal="left" vertical="center"/>
      <protection locked="0"/>
    </xf>
    <xf numFmtId="16" fontId="444" fillId="4" borderId="1" xfId="0" applyNumberFormat="1" applyFont="1" applyFill="1" applyBorder="1" applyAlignment="1" applyProtection="1">
      <alignment horizontal="center" vertical="center"/>
      <protection locked="0"/>
    </xf>
    <xf numFmtId="16" fontId="104" fillId="28" borderId="1" xfId="0" applyNumberFormat="1" applyFont="1" applyFill="1" applyBorder="1" applyAlignment="1" applyProtection="1">
      <alignment horizontal="left" vertical="center"/>
      <protection locked="0"/>
    </xf>
    <xf numFmtId="16" fontId="344" fillId="28" borderId="1" xfId="0" applyNumberFormat="1" applyFont="1" applyFill="1" applyBorder="1" applyAlignment="1" applyProtection="1">
      <alignment horizontal="center" vertical="center"/>
      <protection locked="0"/>
    </xf>
    <xf numFmtId="16" fontId="344" fillId="18" borderId="2" xfId="0" applyNumberFormat="1" applyFont="1" applyFill="1" applyBorder="1" applyAlignment="1" applyProtection="1">
      <alignment horizontal="left" vertical="center"/>
      <protection locked="0"/>
    </xf>
    <xf numFmtId="16" fontId="344" fillId="18" borderId="2" xfId="0" applyNumberFormat="1" applyFont="1" applyFill="1" applyBorder="1" applyAlignment="1" applyProtection="1">
      <alignment horizontal="center" vertical="center"/>
      <protection locked="0"/>
    </xf>
    <xf numFmtId="16" fontId="344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4" fillId="4" borderId="1" xfId="0" applyNumberFormat="1" applyFont="1" applyFill="1" applyBorder="1" applyAlignment="1" applyProtection="1">
      <alignment horizontal="center" vertical="center"/>
      <protection locked="0"/>
    </xf>
    <xf numFmtId="16" fontId="104" fillId="2" borderId="1" xfId="0" applyNumberFormat="1" applyFont="1" applyFill="1" applyBorder="1" applyAlignment="1" applyProtection="1">
      <alignment horizontal="left" vertical="center"/>
      <protection locked="0"/>
    </xf>
    <xf numFmtId="16" fontId="437" fillId="2" borderId="1" xfId="0" applyNumberFormat="1" applyFont="1" applyFill="1" applyBorder="1" applyAlignment="1" applyProtection="1">
      <alignment horizontal="right" vertical="center"/>
      <protection locked="0"/>
    </xf>
    <xf numFmtId="16" fontId="344" fillId="18" borderId="1" xfId="0" applyNumberFormat="1" applyFont="1" applyFill="1" applyBorder="1" applyAlignment="1" applyProtection="1">
      <alignment horizontal="center" vertical="center"/>
      <protection locked="0"/>
    </xf>
    <xf numFmtId="0" fontId="96" fillId="0" borderId="0" xfId="0" applyFont="1" applyAlignment="1" applyProtection="1">
      <alignment horizontal="center" vertical="top"/>
      <protection locked="0"/>
    </xf>
    <xf numFmtId="0" fontId="93" fillId="0" borderId="16" xfId="0" applyFont="1" applyBorder="1" applyAlignment="1" applyProtection="1">
      <alignment horizontal="center" vertical="top"/>
      <protection locked="0"/>
    </xf>
    <xf numFmtId="0" fontId="93" fillId="0" borderId="14" xfId="0" applyFont="1" applyBorder="1" applyAlignment="1" applyProtection="1">
      <alignment horizontal="center" vertical="center" wrapText="1"/>
      <protection locked="0"/>
    </xf>
    <xf numFmtId="0" fontId="93" fillId="0" borderId="5" xfId="0" applyFont="1" applyBorder="1" applyAlignment="1" applyProtection="1">
      <alignment horizontal="center" vertical="center" wrapText="1"/>
      <protection locked="0"/>
    </xf>
    <xf numFmtId="0" fontId="437" fillId="0" borderId="5" xfId="0" applyFont="1" applyBorder="1" applyAlignment="1" applyProtection="1">
      <alignment horizontal="center" vertical="center" wrapText="1"/>
      <protection locked="0"/>
    </xf>
    <xf numFmtId="0" fontId="437" fillId="0" borderId="5" xfId="0" applyFont="1" applyBorder="1" applyAlignment="1" applyProtection="1">
      <alignment horizontal="center" vertical="top" wrapText="1"/>
      <protection locked="0"/>
    </xf>
    <xf numFmtId="0" fontId="445" fillId="0" borderId="4" xfId="0" applyFont="1" applyBorder="1" applyAlignment="1">
      <alignment horizontal="right" vertical="top"/>
    </xf>
    <xf numFmtId="0" fontId="101" fillId="0" borderId="13" xfId="0" applyFont="1" applyBorder="1" applyAlignment="1" applyProtection="1">
      <alignment horizontal="right" vertical="top"/>
      <protection locked="0"/>
    </xf>
    <xf numFmtId="0" fontId="93" fillId="0" borderId="12" xfId="0" applyFont="1" applyBorder="1" applyAlignment="1" applyProtection="1">
      <alignment horizontal="center" vertical="center" wrapText="1"/>
      <protection locked="0"/>
    </xf>
    <xf numFmtId="0" fontId="101" fillId="0" borderId="5" xfId="0" applyFont="1" applyBorder="1" applyAlignment="1" applyProtection="1">
      <alignment horizontal="center" vertical="top"/>
      <protection locked="0"/>
    </xf>
    <xf numFmtId="0" fontId="436" fillId="0" borderId="5" xfId="0" applyFont="1" applyBorder="1" applyAlignment="1" applyProtection="1">
      <alignment horizontal="center" vertical="top"/>
      <protection locked="0"/>
    </xf>
    <xf numFmtId="16" fontId="437" fillId="0" borderId="2" xfId="0" applyNumberFormat="1" applyFont="1" applyBorder="1" applyAlignment="1" applyProtection="1">
      <alignment horizontal="left" vertical="center"/>
      <protection locked="0"/>
    </xf>
    <xf numFmtId="16" fontId="437" fillId="0" borderId="2" xfId="0" applyNumberFormat="1" applyFont="1" applyBorder="1" applyAlignment="1" applyProtection="1">
      <alignment horizontal="center" vertical="center"/>
      <protection locked="0"/>
    </xf>
    <xf numFmtId="16" fontId="446" fillId="4" borderId="9" xfId="13" applyNumberFormat="1" applyFont="1" applyFill="1" applyBorder="1" applyAlignment="1" applyProtection="1">
      <alignment horizontal="left" vertical="center"/>
      <protection locked="0"/>
    </xf>
    <xf numFmtId="16" fontId="344" fillId="4" borderId="10" xfId="0" applyNumberFormat="1" applyFont="1" applyFill="1" applyBorder="1" applyAlignment="1" applyProtection="1">
      <alignment horizontal="center" vertical="center"/>
      <protection locked="0"/>
    </xf>
    <xf numFmtId="16" fontId="104" fillId="4" borderId="2" xfId="0" applyNumberFormat="1" applyFont="1" applyFill="1" applyBorder="1" applyAlignment="1" applyProtection="1">
      <alignment horizontal="center" vertical="center"/>
      <protection locked="0"/>
    </xf>
    <xf numFmtId="16" fontId="447" fillId="2" borderId="15" xfId="0" applyNumberFormat="1" applyFont="1" applyFill="1" applyBorder="1" applyAlignment="1" applyProtection="1">
      <alignment horizontal="center" vertical="center"/>
      <protection locked="0"/>
    </xf>
    <xf numFmtId="16" fontId="104" fillId="0" borderId="7" xfId="0" applyNumberFormat="1" applyFont="1" applyBorder="1" applyAlignment="1" applyProtection="1">
      <alignment horizontal="left" vertical="center"/>
      <protection locked="0"/>
    </xf>
    <xf numFmtId="16" fontId="437" fillId="2" borderId="12" xfId="0" applyNumberFormat="1" applyFont="1" applyFill="1" applyBorder="1" applyAlignment="1" applyProtection="1">
      <alignment horizontal="left" vertical="center"/>
      <protection locked="0"/>
    </xf>
    <xf numFmtId="16" fontId="344" fillId="0" borderId="7" xfId="0" applyNumberFormat="1" applyFont="1" applyBorder="1" applyAlignment="1" applyProtection="1">
      <alignment horizontal="left" vertical="center"/>
      <protection locked="0"/>
    </xf>
    <xf numFmtId="16" fontId="104" fillId="0" borderId="7" xfId="0" applyNumberFormat="1" applyFont="1" applyBorder="1" applyAlignment="1" applyProtection="1">
      <alignment horizontal="center" vertical="center"/>
      <protection locked="0"/>
    </xf>
    <xf numFmtId="16" fontId="344" fillId="0" borderId="10" xfId="0" applyNumberFormat="1" applyFont="1" applyBorder="1" applyAlignment="1" applyProtection="1">
      <alignment horizontal="center" vertical="center"/>
      <protection locked="0"/>
    </xf>
    <xf numFmtId="16" fontId="437" fillId="0" borderId="5" xfId="0" applyNumberFormat="1" applyFont="1" applyBorder="1" applyAlignment="1" applyProtection="1">
      <alignment horizontal="left" vertical="center"/>
      <protection locked="0"/>
    </xf>
    <xf numFmtId="16" fontId="437" fillId="0" borderId="5" xfId="0" applyNumberFormat="1" applyFont="1" applyBorder="1" applyAlignment="1" applyProtection="1">
      <alignment horizontal="center" vertical="center"/>
      <protection locked="0"/>
    </xf>
    <xf numFmtId="16" fontId="437" fillId="2" borderId="12" xfId="0" applyNumberFormat="1" applyFont="1" applyFill="1" applyBorder="1" applyAlignment="1" applyProtection="1">
      <alignment horizontal="center" vertical="center"/>
      <protection locked="0"/>
    </xf>
    <xf numFmtId="16" fontId="437" fillId="0" borderId="12" xfId="0" applyNumberFormat="1" applyFont="1" applyBorder="1" applyAlignment="1" applyProtection="1">
      <alignment horizontal="left" vertical="center"/>
      <protection locked="0"/>
    </xf>
    <xf numFmtId="0" fontId="93" fillId="0" borderId="5" xfId="0" applyFont="1" applyBorder="1" applyAlignment="1" applyProtection="1">
      <alignment horizontal="center" vertical="center"/>
      <protection locked="0"/>
    </xf>
    <xf numFmtId="0" fontId="445" fillId="0" borderId="4" xfId="0" applyFont="1" applyBorder="1" applyAlignment="1" applyProtection="1">
      <alignment horizontal="right" vertical="top"/>
      <protection locked="0"/>
    </xf>
    <xf numFmtId="0" fontId="96" fillId="0" borderId="5" xfId="0" applyFont="1" applyBorder="1" applyAlignment="1" applyProtection="1">
      <alignment horizontal="center" vertical="center"/>
      <protection locked="0"/>
    </xf>
    <xf numFmtId="16" fontId="104" fillId="4" borderId="7" xfId="0" applyNumberFormat="1" applyFont="1" applyFill="1" applyBorder="1" applyAlignment="1" applyProtection="1">
      <alignment horizontal="left" vertical="center"/>
      <protection locked="0"/>
    </xf>
    <xf numFmtId="16" fontId="437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4" fillId="2" borderId="40" xfId="0" applyNumberFormat="1" applyFont="1" applyFill="1" applyBorder="1" applyAlignment="1" applyProtection="1">
      <alignment horizontal="left" vertical="center"/>
      <protection locked="0"/>
    </xf>
    <xf numFmtId="169" fontId="97" fillId="2" borderId="5" xfId="0" applyNumberFormat="1" applyFont="1" applyFill="1" applyBorder="1" applyAlignment="1" applyProtection="1">
      <alignment horizontal="center" vertical="center"/>
      <protection locked="0"/>
    </xf>
    <xf numFmtId="0" fontId="437" fillId="0" borderId="16" xfId="0" applyFont="1" applyBorder="1" applyAlignment="1" applyProtection="1">
      <alignment horizontal="center" vertical="top"/>
      <protection locked="0"/>
    </xf>
    <xf numFmtId="0" fontId="437" fillId="0" borderId="14" xfId="0" applyFont="1" applyBorder="1" applyAlignment="1" applyProtection="1">
      <alignment horizontal="center" vertical="center" wrapText="1"/>
      <protection locked="0"/>
    </xf>
    <xf numFmtId="0" fontId="104" fillId="0" borderId="49" xfId="0" applyFont="1" applyBorder="1" applyAlignment="1" applyProtection="1">
      <alignment horizontal="center" vertical="center" wrapText="1"/>
      <protection locked="0"/>
    </xf>
    <xf numFmtId="0" fontId="437" fillId="0" borderId="74" xfId="0" applyFont="1" applyBorder="1" applyAlignment="1" applyProtection="1">
      <alignment horizontal="left" vertical="center" wrapText="1"/>
      <protection locked="0"/>
    </xf>
    <xf numFmtId="0" fontId="437" fillId="0" borderId="15" xfId="0" applyFont="1" applyBorder="1" applyAlignment="1" applyProtection="1">
      <alignment horizontal="center" vertical="center" wrapText="1"/>
      <protection locked="0"/>
    </xf>
    <xf numFmtId="0" fontId="104" fillId="0" borderId="15" xfId="0" applyFont="1" applyBorder="1" applyAlignment="1" applyProtection="1">
      <alignment horizontal="center" vertical="top" wrapText="1"/>
      <protection locked="0"/>
    </xf>
    <xf numFmtId="0" fontId="437" fillId="2" borderId="15" xfId="0" applyFont="1" applyFill="1" applyBorder="1" applyAlignment="1" applyProtection="1">
      <alignment horizontal="center" vertical="top" wrapText="1"/>
      <protection locked="0"/>
    </xf>
    <xf numFmtId="0" fontId="436" fillId="0" borderId="13" xfId="0" applyFont="1" applyBorder="1" applyAlignment="1" applyProtection="1">
      <alignment horizontal="right" vertical="top"/>
      <protection locked="0"/>
    </xf>
    <xf numFmtId="0" fontId="437" fillId="0" borderId="12" xfId="0" applyFont="1" applyBorder="1" applyAlignment="1" applyProtection="1">
      <alignment horizontal="center" vertical="center" wrapText="1"/>
      <protection locked="0"/>
    </xf>
    <xf numFmtId="0" fontId="104" fillId="0" borderId="11" xfId="0" applyFont="1" applyBorder="1" applyAlignment="1" applyProtection="1">
      <alignment horizontal="center" vertical="center" wrapText="1"/>
      <protection locked="0"/>
    </xf>
    <xf numFmtId="0" fontId="437" fillId="0" borderId="36" xfId="0" applyFont="1" applyBorder="1" applyAlignment="1" applyProtection="1">
      <alignment horizontal="left" vertical="center" wrapText="1"/>
      <protection locked="0"/>
    </xf>
    <xf numFmtId="0" fontId="437" fillId="0" borderId="12" xfId="0" applyFont="1" applyBorder="1" applyAlignment="1" applyProtection="1">
      <alignment horizontal="left" vertical="center" wrapText="1"/>
      <protection locked="0"/>
    </xf>
    <xf numFmtId="0" fontId="436" fillId="0" borderId="12" xfId="0" applyFont="1" applyBorder="1" applyAlignment="1" applyProtection="1">
      <alignment horizontal="center" vertical="top"/>
      <protection locked="0"/>
    </xf>
    <xf numFmtId="0" fontId="436" fillId="2" borderId="12" xfId="0" applyFont="1" applyFill="1" applyBorder="1" applyAlignment="1" applyProtection="1">
      <alignment horizontal="center" vertical="top"/>
      <protection locked="0"/>
    </xf>
    <xf numFmtId="0" fontId="442" fillId="0" borderId="0" xfId="0" applyFont="1" applyAlignment="1" applyProtection="1">
      <alignment horizontal="center" vertical="top"/>
      <protection locked="0"/>
    </xf>
    <xf numFmtId="0" fontId="93" fillId="0" borderId="1" xfId="0" applyFont="1" applyBorder="1" applyAlignment="1" applyProtection="1">
      <alignment horizontal="center" vertical="center" wrapText="1"/>
      <protection locked="0"/>
    </xf>
    <xf numFmtId="0" fontId="437" fillId="0" borderId="1" xfId="0" applyFont="1" applyBorder="1" applyAlignment="1" applyProtection="1">
      <alignment horizontal="center" vertical="center" wrapText="1"/>
      <protection locked="0"/>
    </xf>
    <xf numFmtId="0" fontId="437" fillId="0" borderId="1" xfId="0" applyFont="1" applyBorder="1" applyAlignment="1" applyProtection="1">
      <alignment horizontal="center" vertical="top" wrapText="1"/>
      <protection locked="0"/>
    </xf>
    <xf numFmtId="0" fontId="437" fillId="0" borderId="20" xfId="0" applyFont="1" applyBorder="1" applyAlignment="1" applyProtection="1">
      <alignment horizontal="center" vertical="top" wrapText="1"/>
      <protection locked="0"/>
    </xf>
    <xf numFmtId="0" fontId="436" fillId="0" borderId="73" xfId="0" applyFont="1" applyBorder="1" applyAlignment="1" applyProtection="1">
      <alignment horizontal="center" vertical="top"/>
      <protection locked="0"/>
    </xf>
    <xf numFmtId="16" fontId="344" fillId="4" borderId="34" xfId="0" applyNumberFormat="1" applyFont="1" applyFill="1" applyBorder="1" applyAlignment="1" applyProtection="1">
      <alignment horizontal="center" vertical="center"/>
      <protection locked="0"/>
    </xf>
    <xf numFmtId="16" fontId="437" fillId="2" borderId="3" xfId="0" applyNumberFormat="1" applyFont="1" applyFill="1" applyBorder="1" applyAlignment="1" applyProtection="1">
      <alignment horizontal="left" vertical="center"/>
      <protection locked="0"/>
    </xf>
    <xf numFmtId="16" fontId="344" fillId="2" borderId="11" xfId="0" applyNumberFormat="1" applyFont="1" applyFill="1" applyBorder="1" applyAlignment="1" applyProtection="1">
      <alignment horizontal="center" vertical="center"/>
      <protection locked="0"/>
    </xf>
    <xf numFmtId="16" fontId="344" fillId="2" borderId="10" xfId="0" applyNumberFormat="1" applyFont="1" applyFill="1" applyBorder="1" applyAlignment="1" applyProtection="1">
      <alignment horizontal="center" vertical="center"/>
      <protection locked="0"/>
    </xf>
    <xf numFmtId="16" fontId="344" fillId="2" borderId="34" xfId="0" applyNumberFormat="1" applyFont="1" applyFill="1" applyBorder="1" applyAlignment="1" applyProtection="1">
      <alignment horizontal="center" vertical="center"/>
      <protection locked="0"/>
    </xf>
    <xf numFmtId="16" fontId="30" fillId="0" borderId="0" xfId="0" applyNumberFormat="1" applyFont="1" applyAlignment="1">
      <alignment horizontal="left"/>
    </xf>
    <xf numFmtId="16" fontId="308" fillId="31" borderId="0" xfId="0" applyNumberFormat="1" applyFont="1" applyFill="1" applyAlignment="1">
      <alignment horizontal="left"/>
    </xf>
    <xf numFmtId="16" fontId="30" fillId="28" borderId="0" xfId="0" applyNumberFormat="1" applyFont="1" applyFill="1" applyAlignment="1">
      <alignment horizontal="left"/>
    </xf>
    <xf numFmtId="16" fontId="308" fillId="28" borderId="0" xfId="0" applyNumberFormat="1" applyFont="1" applyFill="1" applyAlignment="1">
      <alignment horizontal="left"/>
    </xf>
    <xf numFmtId="0" fontId="448" fillId="38" borderId="90" xfId="0" applyFont="1" applyFill="1" applyBorder="1" applyAlignment="1">
      <alignment wrapText="1"/>
    </xf>
    <xf numFmtId="0" fontId="448" fillId="38" borderId="90" xfId="0" applyFont="1" applyFill="1" applyBorder="1" applyAlignment="1">
      <alignment horizontal="center" wrapText="1"/>
    </xf>
    <xf numFmtId="16" fontId="448" fillId="38" borderId="90" xfId="0" applyNumberFormat="1" applyFont="1" applyFill="1" applyBorder="1" applyAlignment="1">
      <alignment horizontal="center" wrapText="1"/>
    </xf>
    <xf numFmtId="16" fontId="448" fillId="38" borderId="90" xfId="0" applyNumberFormat="1" applyFont="1" applyFill="1" applyBorder="1" applyAlignment="1">
      <alignment horizontal="center"/>
    </xf>
    <xf numFmtId="16" fontId="448" fillId="38" borderId="101" xfId="0" applyNumberFormat="1" applyFont="1" applyFill="1" applyBorder="1" applyAlignment="1">
      <alignment horizontal="center"/>
    </xf>
    <xf numFmtId="0" fontId="449" fillId="0" borderId="0" xfId="0" applyFont="1"/>
    <xf numFmtId="16" fontId="449" fillId="0" borderId="0" xfId="0" applyNumberFormat="1" applyFont="1" applyAlignment="1">
      <alignment horizontal="center"/>
    </xf>
    <xf numFmtId="16" fontId="450" fillId="0" borderId="0" xfId="0" applyNumberFormat="1" applyFont="1" applyAlignment="1">
      <alignment horizontal="center"/>
    </xf>
    <xf numFmtId="0" fontId="451" fillId="17" borderId="90" xfId="0" applyFont="1" applyFill="1" applyBorder="1"/>
    <xf numFmtId="0" fontId="451" fillId="17" borderId="90" xfId="0" applyFont="1" applyFill="1" applyBorder="1" applyAlignment="1">
      <alignment horizontal="center"/>
    </xf>
    <xf numFmtId="16" fontId="451" fillId="17" borderId="90" xfId="0" applyNumberFormat="1" applyFont="1" applyFill="1" applyBorder="1" applyAlignment="1">
      <alignment horizontal="center"/>
    </xf>
    <xf numFmtId="16" fontId="451" fillId="17" borderId="101" xfId="0" applyNumberFormat="1" applyFont="1" applyFill="1" applyBorder="1" applyAlignment="1">
      <alignment horizontal="center"/>
    </xf>
    <xf numFmtId="0" fontId="452" fillId="0" borderId="0" xfId="0" applyFont="1"/>
    <xf numFmtId="16" fontId="453" fillId="0" borderId="0" xfId="0" applyNumberFormat="1" applyFont="1" applyAlignment="1">
      <alignment horizontal="center"/>
    </xf>
    <xf numFmtId="16" fontId="251" fillId="4" borderId="1" xfId="0" applyNumberFormat="1" applyFont="1" applyFill="1" applyBorder="1" applyAlignment="1" applyProtection="1">
      <alignment horizontal="left" vertical="center"/>
      <protection locked="0"/>
    </xf>
    <xf numFmtId="16" fontId="454" fillId="4" borderId="1" xfId="0" applyNumberFormat="1" applyFont="1" applyFill="1" applyBorder="1" applyAlignment="1" applyProtection="1">
      <alignment horizontal="center" vertical="center"/>
      <protection locked="0"/>
    </xf>
    <xf numFmtId="16" fontId="248" fillId="4" borderId="1" xfId="0" applyNumberFormat="1" applyFont="1" applyFill="1" applyBorder="1" applyAlignment="1" applyProtection="1">
      <alignment horizontal="left" vertical="center"/>
      <protection locked="0"/>
    </xf>
    <xf numFmtId="16" fontId="131" fillId="0" borderId="0" xfId="0" applyNumberFormat="1" applyFont="1" applyAlignment="1" applyProtection="1">
      <alignment horizontal="left" vertical="center"/>
      <protection locked="0"/>
    </xf>
    <xf numFmtId="16" fontId="455" fillId="0" borderId="0" xfId="0" applyNumberFormat="1" applyFont="1" applyAlignment="1">
      <alignment horizontal="left"/>
    </xf>
    <xf numFmtId="0" fontId="456" fillId="0" borderId="0" xfId="0" applyFont="1" applyAlignment="1">
      <alignment horizontal="center" vertical="center"/>
    </xf>
    <xf numFmtId="16" fontId="457" fillId="0" borderId="0" xfId="0" applyNumberFormat="1" applyFont="1" applyAlignment="1">
      <alignment horizontal="left" vertical="center"/>
    </xf>
    <xf numFmtId="0" fontId="458" fillId="0" borderId="0" xfId="0" applyFont="1" applyAlignment="1">
      <alignment vertical="center"/>
    </xf>
    <xf numFmtId="0" fontId="459" fillId="0" borderId="0" xfId="0" applyFont="1" applyAlignment="1">
      <alignment horizontal="center" vertical="center"/>
    </xf>
    <xf numFmtId="16" fontId="284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7" fillId="0" borderId="0" xfId="0" applyFont="1" applyAlignment="1">
      <alignment horizontal="right" vertical="center"/>
    </xf>
    <xf numFmtId="0" fontId="267" fillId="0" borderId="0" xfId="2" applyFont="1" applyAlignment="1">
      <alignment horizontal="right" vertical="center" indent="1"/>
    </xf>
    <xf numFmtId="0" fontId="267" fillId="0" borderId="0" xfId="2" applyFont="1" applyAlignment="1">
      <alignment horizontal="right" vertical="center" wrapText="1" indent="1"/>
    </xf>
    <xf numFmtId="16" fontId="451" fillId="4" borderId="90" xfId="0" applyNumberFormat="1" applyFont="1" applyFill="1" applyBorder="1" applyAlignment="1">
      <alignment horizontal="center"/>
    </xf>
    <xf numFmtId="16" fontId="451" fillId="4" borderId="101" xfId="0" applyNumberFormat="1" applyFont="1" applyFill="1" applyBorder="1" applyAlignment="1">
      <alignment horizontal="center"/>
    </xf>
    <xf numFmtId="16" fontId="194" fillId="2" borderId="0" xfId="0" applyNumberFormat="1" applyFont="1" applyFill="1" applyAlignment="1" applyProtection="1">
      <alignment horizontal="left" vertical="center"/>
      <protection locked="0"/>
    </xf>
    <xf numFmtId="1" fontId="103" fillId="2" borderId="0" xfId="0" applyNumberFormat="1" applyFont="1" applyFill="1" applyAlignment="1" applyProtection="1">
      <alignment horizontal="center" vertical="center"/>
      <protection locked="0"/>
    </xf>
    <xf numFmtId="16" fontId="103" fillId="2" borderId="0" xfId="0" applyNumberFormat="1" applyFont="1" applyFill="1" applyAlignment="1" applyProtection="1">
      <alignment horizontal="center" vertical="center"/>
      <protection locked="0"/>
    </xf>
    <xf numFmtId="16" fontId="437" fillId="2" borderId="16" xfId="0" applyNumberFormat="1" applyFont="1" applyFill="1" applyBorder="1" applyAlignment="1" applyProtection="1">
      <alignment horizontal="left" vertical="center"/>
      <protection locked="0"/>
    </xf>
    <xf numFmtId="0" fontId="52" fillId="0" borderId="0" xfId="0" applyFont="1" applyAlignment="1" applyProtection="1">
      <alignment horizontal="center" vertical="top"/>
      <protection locked="0"/>
    </xf>
    <xf numFmtId="0" fontId="39" fillId="0" borderId="0" xfId="0" applyFont="1" applyAlignment="1" applyProtection="1">
      <alignment horizontal="center" vertical="top"/>
      <protection locked="0"/>
    </xf>
    <xf numFmtId="0" fontId="372" fillId="0" borderId="1" xfId="0" applyFont="1" applyBorder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vertical="top"/>
      <protection locked="0"/>
    </xf>
    <xf numFmtId="0" fontId="44" fillId="0" borderId="16" xfId="0" applyFont="1" applyBorder="1" applyAlignment="1" applyProtection="1">
      <alignment horizontal="center" vertical="top"/>
      <protection locked="0"/>
    </xf>
    <xf numFmtId="0" fontId="372" fillId="0" borderId="14" xfId="0" applyFont="1" applyBorder="1" applyAlignment="1" applyProtection="1">
      <alignment horizontal="center" vertical="center" wrapText="1"/>
      <protection locked="0"/>
    </xf>
    <xf numFmtId="16" fontId="249" fillId="0" borderId="1" xfId="0" applyNumberFormat="1" applyFont="1" applyBorder="1" applyAlignment="1" applyProtection="1">
      <alignment horizontal="left" vertical="center"/>
      <protection locked="0"/>
    </xf>
    <xf numFmtId="0" fontId="461" fillId="0" borderId="14" xfId="0" applyFont="1" applyBorder="1" applyAlignment="1" applyProtection="1">
      <alignment horizontal="center" vertical="center"/>
      <protection locked="0"/>
    </xf>
    <xf numFmtId="16" fontId="368" fillId="3" borderId="0" xfId="0" applyNumberFormat="1" applyFont="1" applyFill="1" applyAlignment="1">
      <alignment horizontal="center" vertical="center"/>
    </xf>
    <xf numFmtId="0" fontId="312" fillId="3" borderId="0" xfId="0" applyFont="1" applyFill="1" applyAlignment="1">
      <alignment horizontal="right" wrapText="1"/>
    </xf>
    <xf numFmtId="16" fontId="308" fillId="3" borderId="0" xfId="0" applyNumberFormat="1" applyFont="1" applyFill="1" applyAlignment="1">
      <alignment horizontal="center" vertical="center"/>
    </xf>
    <xf numFmtId="16" fontId="249" fillId="0" borderId="0" xfId="0" applyNumberFormat="1" applyFont="1" applyAlignment="1" applyProtection="1">
      <alignment horizontal="left" vertical="center"/>
      <protection locked="0"/>
    </xf>
    <xf numFmtId="16" fontId="249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49" fillId="2" borderId="0" xfId="0" applyNumberFormat="1" applyFont="1" applyFill="1" applyAlignment="1" applyProtection="1">
      <alignment horizontal="center" vertical="center"/>
      <protection locked="0"/>
    </xf>
    <xf numFmtId="0" fontId="437" fillId="2" borderId="66" xfId="0" applyFont="1" applyFill="1" applyBorder="1" applyAlignment="1" applyProtection="1">
      <alignment horizontal="center" vertical="top" wrapText="1"/>
      <protection locked="0"/>
    </xf>
    <xf numFmtId="0" fontId="436" fillId="2" borderId="11" xfId="0" applyFont="1" applyFill="1" applyBorder="1" applyAlignment="1" applyProtection="1">
      <alignment horizontal="center" vertical="top"/>
      <protection locked="0"/>
    </xf>
    <xf numFmtId="16" fontId="344" fillId="2" borderId="6" xfId="0" applyNumberFormat="1" applyFont="1" applyFill="1" applyBorder="1" applyAlignment="1" applyProtection="1">
      <alignment horizontal="center" vertical="center"/>
      <protection locked="0"/>
    </xf>
    <xf numFmtId="169" fontId="97" fillId="2" borderId="73" xfId="0" applyNumberFormat="1" applyFont="1" applyFill="1" applyBorder="1" applyAlignment="1" applyProtection="1">
      <alignment horizontal="center" vertical="center"/>
      <protection locked="0"/>
    </xf>
    <xf numFmtId="0" fontId="437" fillId="2" borderId="0" xfId="0" applyFont="1" applyFill="1" applyAlignment="1" applyProtection="1">
      <alignment horizontal="center" vertical="top" wrapText="1"/>
      <protection locked="0"/>
    </xf>
    <xf numFmtId="0" fontId="436" fillId="2" borderId="0" xfId="0" applyFont="1" applyFill="1" applyAlignment="1" applyProtection="1">
      <alignment horizontal="center" vertical="top"/>
      <protection locked="0"/>
    </xf>
    <xf numFmtId="16" fontId="344" fillId="2" borderId="0" xfId="0" applyNumberFormat="1" applyFont="1" applyFill="1" applyAlignment="1" applyProtection="1">
      <alignment horizontal="center" vertical="center"/>
      <protection locked="0"/>
    </xf>
    <xf numFmtId="169" fontId="97" fillId="2" borderId="0" xfId="0" applyNumberFormat="1" applyFont="1" applyFill="1" applyAlignment="1" applyProtection="1">
      <alignment horizontal="center" vertical="center"/>
      <protection locked="0"/>
    </xf>
    <xf numFmtId="0" fontId="437" fillId="2" borderId="34" xfId="0" applyFont="1" applyFill="1" applyBorder="1" applyAlignment="1" applyProtection="1">
      <alignment horizontal="center" vertical="top" wrapText="1"/>
      <protection locked="0"/>
    </xf>
    <xf numFmtId="169" fontId="97" fillId="2" borderId="34" xfId="0" applyNumberFormat="1" applyFont="1" applyFill="1" applyBorder="1" applyAlignment="1" applyProtection="1">
      <alignment horizontal="center" vertical="center"/>
      <protection locked="0"/>
    </xf>
    <xf numFmtId="0" fontId="97" fillId="2" borderId="5" xfId="0" applyFont="1" applyFill="1" applyBorder="1" applyAlignment="1" applyProtection="1">
      <alignment horizontal="center" vertical="center"/>
      <protection locked="0"/>
    </xf>
    <xf numFmtId="0" fontId="462" fillId="0" borderId="0" xfId="0" applyFont="1"/>
    <xf numFmtId="0" fontId="104" fillId="2" borderId="15" xfId="0" applyFont="1" applyFill="1" applyBorder="1" applyAlignment="1" applyProtection="1">
      <alignment horizontal="center" vertical="top" wrapText="1"/>
      <protection locked="0"/>
    </xf>
    <xf numFmtId="0" fontId="41" fillId="0" borderId="0" xfId="2" applyFont="1" applyAlignment="1">
      <alignment horizontal="center" vertical="center"/>
    </xf>
    <xf numFmtId="0" fontId="184" fillId="0" borderId="0" xfId="2" applyFont="1" applyAlignment="1">
      <alignment horizontal="center" vertical="center"/>
    </xf>
    <xf numFmtId="0" fontId="463" fillId="0" borderId="0" xfId="2" applyFont="1" applyAlignment="1">
      <alignment horizontal="center" vertical="center"/>
    </xf>
    <xf numFmtId="16" fontId="208" fillId="2" borderId="12" xfId="0" applyNumberFormat="1" applyFont="1" applyFill="1" applyBorder="1" applyAlignment="1">
      <alignment horizontal="left" vertical="center"/>
    </xf>
    <xf numFmtId="16" fontId="103" fillId="4" borderId="12" xfId="0" applyNumberFormat="1" applyFont="1" applyFill="1" applyBorder="1" applyAlignment="1" applyProtection="1">
      <alignment horizontal="center" vertical="center"/>
      <protection locked="0"/>
    </xf>
    <xf numFmtId="0" fontId="358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left"/>
    </xf>
    <xf numFmtId="16" fontId="38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3" fillId="9" borderId="101" xfId="0" applyFont="1" applyFill="1" applyBorder="1" applyAlignment="1">
      <alignment horizontal="center"/>
    </xf>
    <xf numFmtId="0" fontId="153" fillId="9" borderId="1" xfId="0" applyFont="1" applyFill="1" applyBorder="1"/>
    <xf numFmtId="0" fontId="297" fillId="0" borderId="134" xfId="0" applyFont="1" applyBorder="1" applyAlignment="1">
      <alignment vertical="center"/>
    </xf>
    <xf numFmtId="0" fontId="287" fillId="9" borderId="1" xfId="0" applyFont="1" applyFill="1" applyBorder="1"/>
    <xf numFmtId="16" fontId="227" fillId="0" borderId="16" xfId="0" applyNumberFormat="1" applyFont="1" applyBorder="1" applyAlignment="1">
      <alignment horizontal="center"/>
    </xf>
    <xf numFmtId="16" fontId="227" fillId="0" borderId="10" xfId="0" applyNumberFormat="1" applyFont="1" applyBorder="1" applyAlignment="1">
      <alignment horizontal="center"/>
    </xf>
    <xf numFmtId="0" fontId="227" fillId="12" borderId="1" xfId="0" applyFont="1" applyFill="1" applyBorder="1"/>
    <xf numFmtId="0" fontId="227" fillId="12" borderId="1" xfId="0" applyFont="1" applyFill="1" applyBorder="1" applyAlignment="1">
      <alignment horizontal="center"/>
    </xf>
    <xf numFmtId="16" fontId="227" fillId="12" borderId="1" xfId="0" applyNumberFormat="1" applyFont="1" applyFill="1" applyBorder="1" applyAlignment="1">
      <alignment horizontal="center"/>
    </xf>
    <xf numFmtId="0" fontId="193" fillId="0" borderId="75" xfId="0" applyFont="1" applyBorder="1" applyAlignment="1">
      <alignment horizontal="center" vertical="center" wrapText="1"/>
    </xf>
    <xf numFmtId="16" fontId="303" fillId="0" borderId="20" xfId="0" applyNumberFormat="1" applyFont="1" applyBorder="1" applyAlignment="1">
      <alignment horizontal="center" wrapText="1"/>
    </xf>
    <xf numFmtId="0" fontId="193" fillId="0" borderId="1" xfId="0" applyFont="1" applyBorder="1" applyAlignment="1">
      <alignment horizontal="center" vertical="center" wrapText="1"/>
    </xf>
    <xf numFmtId="16" fontId="303" fillId="2" borderId="1" xfId="0" applyNumberFormat="1" applyFont="1" applyFill="1" applyBorder="1" applyAlignment="1">
      <alignment horizontal="center" wrapText="1"/>
    </xf>
    <xf numFmtId="0" fontId="192" fillId="9" borderId="1" xfId="0" applyFont="1" applyFill="1" applyBorder="1" applyAlignment="1">
      <alignment horizontal="center" wrapText="1"/>
    </xf>
    <xf numFmtId="0" fontId="224" fillId="0" borderId="124" xfId="0" applyFont="1" applyBorder="1" applyAlignment="1">
      <alignment horizontal="center" wrapText="1"/>
    </xf>
    <xf numFmtId="16" fontId="301" fillId="0" borderId="95" xfId="0" applyNumberFormat="1" applyFont="1" applyBorder="1" applyAlignment="1">
      <alignment horizontal="center" wrapText="1"/>
    </xf>
    <xf numFmtId="16" fontId="303" fillId="0" borderId="91" xfId="0" applyNumberFormat="1" applyFont="1" applyBorder="1" applyAlignment="1">
      <alignment horizontal="center" wrapText="1"/>
    </xf>
    <xf numFmtId="0" fontId="267" fillId="0" borderId="0" xfId="0" applyFont="1"/>
    <xf numFmtId="0" fontId="267" fillId="0" borderId="0" xfId="0" applyFont="1" applyAlignment="1">
      <alignment vertical="center"/>
    </xf>
    <xf numFmtId="0" fontId="267" fillId="0" borderId="0" xfId="0" applyFont="1" applyAlignment="1">
      <alignment horizontal="left"/>
    </xf>
    <xf numFmtId="0" fontId="267" fillId="0" borderId="0" xfId="2" applyFont="1" applyAlignment="1">
      <alignment vertical="center"/>
    </xf>
    <xf numFmtId="0" fontId="160" fillId="0" borderId="0" xfId="0" applyFont="1"/>
    <xf numFmtId="16" fontId="45" fillId="0" borderId="10" xfId="0" applyNumberFormat="1" applyFont="1" applyBorder="1" applyAlignment="1">
      <alignment horizontal="left" vertical="center"/>
    </xf>
    <xf numFmtId="16" fontId="301" fillId="0" borderId="0" xfId="0" applyNumberFormat="1" applyFont="1" applyAlignment="1">
      <alignment horizontal="center" wrapText="1"/>
    </xf>
    <xf numFmtId="0" fontId="153" fillId="0" borderId="101" xfId="0" applyFont="1" applyBorder="1" applyAlignment="1">
      <alignment horizontal="center"/>
    </xf>
    <xf numFmtId="0" fontId="297" fillId="2" borderId="1" xfId="0" applyFont="1" applyFill="1" applyBorder="1" applyAlignment="1">
      <alignment vertical="center"/>
    </xf>
    <xf numFmtId="0" fontId="224" fillId="2" borderId="1" xfId="0" applyFont="1" applyFill="1" applyBorder="1" applyAlignment="1">
      <alignment horizontal="center" wrapText="1"/>
    </xf>
    <xf numFmtId="16" fontId="38" fillId="0" borderId="0" xfId="0" applyNumberFormat="1" applyFont="1" applyAlignment="1" applyProtection="1">
      <alignment horizontal="center" vertical="center"/>
      <protection locked="0"/>
    </xf>
    <xf numFmtId="16" fontId="38" fillId="0" borderId="0" xfId="0" applyNumberFormat="1" applyFont="1" applyAlignment="1">
      <alignment horizontal="center" vertical="center"/>
    </xf>
    <xf numFmtId="16" fontId="38" fillId="0" borderId="0" xfId="0" applyNumberFormat="1" applyFont="1" applyAlignment="1">
      <alignment horizontal="center"/>
    </xf>
    <xf numFmtId="16" fontId="301" fillId="0" borderId="1" xfId="0" applyNumberFormat="1" applyFont="1" applyBorder="1" applyAlignment="1" applyProtection="1">
      <alignment horizontal="left" vertical="center"/>
      <protection locked="0"/>
    </xf>
    <xf numFmtId="16" fontId="45" fillId="4" borderId="7" xfId="0" applyNumberFormat="1" applyFont="1" applyFill="1" applyBorder="1" applyAlignment="1">
      <alignment horizontal="center" vertical="center"/>
    </xf>
    <xf numFmtId="16" fontId="78" fillId="6" borderId="0" xfId="0" applyNumberFormat="1" applyFont="1" applyFill="1" applyAlignment="1">
      <alignment horizontal="center" vertical="center"/>
    </xf>
    <xf numFmtId="0" fontId="429" fillId="6" borderId="0" xfId="0" applyFont="1" applyFill="1" applyAlignment="1">
      <alignment horizontal="center" vertical="center"/>
    </xf>
    <xf numFmtId="16" fontId="87" fillId="0" borderId="0" xfId="0" applyNumberFormat="1" applyFont="1" applyAlignment="1">
      <alignment horizontal="left" vertical="center"/>
    </xf>
    <xf numFmtId="168" fontId="87" fillId="0" borderId="0" xfId="0" applyNumberFormat="1" applyFont="1" applyAlignment="1">
      <alignment horizontal="center" vertical="center"/>
    </xf>
    <xf numFmtId="0" fontId="465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254" fillId="0" borderId="0" xfId="0" applyFont="1" applyAlignment="1">
      <alignment horizontal="center" wrapText="1"/>
    </xf>
    <xf numFmtId="0" fontId="466" fillId="0" borderId="0" xfId="0" applyFont="1"/>
    <xf numFmtId="0" fontId="48" fillId="0" borderId="0" xfId="0" applyFont="1" applyAlignment="1">
      <alignment horizontal="left"/>
    </xf>
    <xf numFmtId="16" fontId="124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7" fillId="2" borderId="3" xfId="0" applyNumberFormat="1" applyFont="1" applyFill="1" applyBorder="1" applyAlignment="1" applyProtection="1">
      <alignment horizontal="left" vertical="center"/>
      <protection locked="0"/>
    </xf>
    <xf numFmtId="16" fontId="444" fillId="4" borderId="16" xfId="0" applyNumberFormat="1" applyFont="1" applyFill="1" applyBorder="1" applyAlignment="1" applyProtection="1">
      <alignment horizontal="center" wrapText="1"/>
      <protection locked="0"/>
    </xf>
    <xf numFmtId="16" fontId="444" fillId="4" borderId="8" xfId="0" applyNumberFormat="1" applyFont="1" applyFill="1" applyBorder="1" applyAlignment="1" applyProtection="1">
      <alignment horizontal="center" vertical="center"/>
      <protection locked="0"/>
    </xf>
    <xf numFmtId="16" fontId="444" fillId="4" borderId="7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16" fontId="36" fillId="0" borderId="0" xfId="0" applyNumberFormat="1" applyFont="1" applyAlignment="1">
      <alignment horizontal="center" vertical="center"/>
    </xf>
    <xf numFmtId="16" fontId="254" fillId="0" borderId="67" xfId="0" applyNumberFormat="1" applyFont="1" applyBorder="1" applyAlignment="1">
      <alignment horizontal="center" vertical="center"/>
    </xf>
    <xf numFmtId="16" fontId="74" fillId="0" borderId="2" xfId="0" applyNumberFormat="1" applyFont="1" applyBorder="1" applyAlignment="1">
      <alignment horizontal="center" vertical="center"/>
    </xf>
    <xf numFmtId="16" fontId="76" fillId="0" borderId="0" xfId="0" applyNumberFormat="1" applyFont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16" fontId="73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5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51" fillId="35" borderId="1" xfId="0" applyFont="1" applyFill="1" applyBorder="1" applyAlignment="1">
      <alignment horizontal="center" vertical="center"/>
    </xf>
    <xf numFmtId="0" fontId="464" fillId="35" borderId="1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5" fillId="0" borderId="0" xfId="13" applyFont="1" applyAlignment="1" applyProtection="1">
      <alignment horizontal="center" vertical="center"/>
    </xf>
    <xf numFmtId="0" fontId="62" fillId="0" borderId="0" xfId="13" applyFont="1" applyAlignment="1" applyProtection="1">
      <alignment horizontal="center" vertical="center"/>
    </xf>
    <xf numFmtId="0" fontId="97" fillId="0" borderId="1" xfId="0" applyFont="1" applyBorder="1" applyAlignment="1">
      <alignment horizontal="center" vertical="center"/>
    </xf>
    <xf numFmtId="16" fontId="332" fillId="0" borderId="0" xfId="0" applyNumberFormat="1" applyFont="1"/>
    <xf numFmtId="16" fontId="333" fillId="0" borderId="0" xfId="0" applyNumberFormat="1" applyFont="1" applyAlignment="1">
      <alignment horizontal="right"/>
    </xf>
    <xf numFmtId="16" fontId="333" fillId="0" borderId="0" xfId="0" applyNumberFormat="1" applyFont="1" applyAlignment="1">
      <alignment horizontal="right" wrapText="1"/>
    </xf>
    <xf numFmtId="0" fontId="332" fillId="0" borderId="0" xfId="0" applyFont="1"/>
    <xf numFmtId="16" fontId="333" fillId="0" borderId="0" xfId="0" applyNumberFormat="1" applyFont="1"/>
    <xf numFmtId="16" fontId="332" fillId="0" borderId="0" xfId="0" applyNumberFormat="1" applyFont="1" applyAlignment="1">
      <alignment horizontal="center" vertical="center"/>
    </xf>
    <xf numFmtId="16" fontId="51" fillId="19" borderId="1" xfId="0" applyNumberFormat="1" applyFont="1" applyFill="1" applyBorder="1" applyAlignment="1">
      <alignment horizontal="center" vertical="center"/>
    </xf>
    <xf numFmtId="16" fontId="51" fillId="19" borderId="90" xfId="0" applyNumberFormat="1" applyFont="1" applyFill="1" applyBorder="1" applyAlignment="1">
      <alignment horizontal="center" vertical="center"/>
    </xf>
    <xf numFmtId="0" fontId="51" fillId="19" borderId="90" xfId="0" applyFont="1" applyFill="1" applyBorder="1" applyAlignment="1">
      <alignment vertical="center"/>
    </xf>
    <xf numFmtId="16" fontId="51" fillId="19" borderId="101" xfId="0" applyNumberFormat="1" applyFont="1" applyFill="1" applyBorder="1" applyAlignment="1">
      <alignment horizontal="center" vertical="center"/>
    </xf>
    <xf numFmtId="16" fontId="344" fillId="4" borderId="6" xfId="0" applyNumberFormat="1" applyFont="1" applyFill="1" applyBorder="1" applyAlignment="1" applyProtection="1">
      <alignment horizontal="center" vertical="center"/>
      <protection locked="0"/>
    </xf>
    <xf numFmtId="0" fontId="144" fillId="0" borderId="0" xfId="0" applyFont="1" applyAlignment="1">
      <alignment horizontal="right"/>
    </xf>
    <xf numFmtId="0" fontId="280" fillId="9" borderId="1" xfId="0" applyFont="1" applyFill="1" applyBorder="1" applyAlignment="1">
      <alignment vertical="center"/>
    </xf>
    <xf numFmtId="16" fontId="38" fillId="0" borderId="139" xfId="0" applyNumberFormat="1" applyFont="1" applyBorder="1" applyAlignment="1">
      <alignment horizontal="center" vertical="center"/>
    </xf>
    <xf numFmtId="16" fontId="45" fillId="0" borderId="34" xfId="0" applyNumberFormat="1" applyFont="1" applyBorder="1" applyAlignment="1">
      <alignment horizontal="left" vertical="center"/>
    </xf>
    <xf numFmtId="16" fontId="468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71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5" fillId="0" borderId="0" xfId="13" applyFont="1" applyBorder="1" applyAlignment="1" applyProtection="1">
      <alignment horizontal="right" vertical="center" wrapText="1"/>
      <protection locked="0"/>
    </xf>
    <xf numFmtId="0" fontId="76" fillId="35" borderId="106" xfId="0" applyFont="1" applyFill="1" applyBorder="1" applyAlignment="1">
      <alignment vertical="center"/>
    </xf>
    <xf numFmtId="169" fontId="147" fillId="2" borderId="5" xfId="0" applyNumberFormat="1" applyFont="1" applyFill="1" applyBorder="1" applyAlignment="1" applyProtection="1">
      <alignment horizontal="center" vertical="center"/>
      <protection locked="0"/>
    </xf>
    <xf numFmtId="16" fontId="45" fillId="4" borderId="10" xfId="0" applyNumberFormat="1" applyFont="1" applyFill="1" applyBorder="1" applyAlignment="1">
      <alignment horizontal="center" vertical="center"/>
    </xf>
    <xf numFmtId="16" fontId="247" fillId="0" borderId="12" xfId="0" applyNumberFormat="1" applyFont="1" applyBorder="1" applyAlignment="1">
      <alignment horizontal="left" vertical="center"/>
    </xf>
    <xf numFmtId="16" fontId="248" fillId="0" borderId="12" xfId="0" applyNumberFormat="1" applyFont="1" applyBorder="1" applyAlignment="1">
      <alignment horizontal="left" vertical="center"/>
    </xf>
    <xf numFmtId="16" fontId="248" fillId="0" borderId="12" xfId="0" applyNumberFormat="1" applyFont="1" applyBorder="1" applyAlignment="1">
      <alignment horizontal="center" vertical="center"/>
    </xf>
    <xf numFmtId="16" fontId="248" fillId="0" borderId="5" xfId="0" applyNumberFormat="1" applyFont="1" applyBorder="1" applyAlignment="1">
      <alignment horizontal="left" vertical="center"/>
    </xf>
    <xf numFmtId="16" fontId="250" fillId="0" borderId="12" xfId="0" applyNumberFormat="1" applyFont="1" applyBorder="1" applyAlignment="1">
      <alignment horizontal="center" vertical="center"/>
    </xf>
    <xf numFmtId="0" fontId="76" fillId="0" borderId="0" xfId="0" applyFont="1" applyAlignment="1">
      <alignment vertical="center"/>
    </xf>
    <xf numFmtId="0" fontId="262" fillId="0" borderId="0" xfId="0" applyFont="1" applyAlignment="1">
      <alignment vertical="center"/>
    </xf>
    <xf numFmtId="0" fontId="76" fillId="35" borderId="109" xfId="0" applyFont="1" applyFill="1" applyBorder="1" applyAlignment="1">
      <alignment vertical="center"/>
    </xf>
    <xf numFmtId="16" fontId="76" fillId="0" borderId="1" xfId="0" applyNumberFormat="1" applyFont="1" applyBorder="1" applyAlignment="1" applyProtection="1">
      <alignment horizontal="center" vertical="center"/>
      <protection locked="0"/>
    </xf>
    <xf numFmtId="0" fontId="248" fillId="0" borderId="106" xfId="0" applyFont="1" applyBorder="1" applyAlignment="1">
      <alignment vertical="center"/>
    </xf>
    <xf numFmtId="16" fontId="248" fillId="0" borderId="7" xfId="0" applyNumberFormat="1" applyFont="1" applyBorder="1" applyAlignment="1" applyProtection="1">
      <alignment horizontal="center" vertical="center"/>
      <protection locked="0"/>
    </xf>
    <xf numFmtId="16" fontId="87" fillId="3" borderId="1" xfId="0" applyNumberFormat="1" applyFont="1" applyFill="1" applyBorder="1" applyAlignment="1">
      <alignment horizontal="center" vertical="center"/>
    </xf>
    <xf numFmtId="16" fontId="87" fillId="22" borderId="1" xfId="0" applyNumberFormat="1" applyFont="1" applyFill="1" applyBorder="1" applyAlignment="1">
      <alignment horizontal="center" vertical="center"/>
    </xf>
    <xf numFmtId="16" fontId="470" fillId="0" borderId="0" xfId="0" applyNumberFormat="1" applyFont="1" applyAlignment="1" applyProtection="1">
      <alignment horizontal="left" vertical="center"/>
      <protection locked="0"/>
    </xf>
    <xf numFmtId="16" fontId="471" fillId="2" borderId="12" xfId="0" applyNumberFormat="1" applyFont="1" applyFill="1" applyBorder="1" applyAlignment="1" applyProtection="1">
      <alignment horizontal="left" vertical="center"/>
      <protection locked="0"/>
    </xf>
    <xf numFmtId="16" fontId="104" fillId="4" borderId="1" xfId="0" applyNumberFormat="1" applyFont="1" applyFill="1" applyBorder="1" applyAlignment="1" applyProtection="1">
      <alignment horizontal="center" vertical="center"/>
      <protection locked="0"/>
    </xf>
    <xf numFmtId="16" fontId="51" fillId="19" borderId="95" xfId="0" applyNumberFormat="1" applyFont="1" applyFill="1" applyBorder="1" applyAlignment="1">
      <alignment horizontal="center" vertical="center"/>
    </xf>
    <xf numFmtId="16" fontId="51" fillId="19" borderId="124" xfId="0" applyNumberFormat="1" applyFont="1" applyFill="1" applyBorder="1" applyAlignment="1">
      <alignment horizontal="center" vertical="center"/>
    </xf>
    <xf numFmtId="0" fontId="300" fillId="2" borderId="1" xfId="0" applyFont="1" applyFill="1" applyBorder="1" applyAlignment="1" applyProtection="1">
      <alignment vertical="center"/>
      <protection locked="0"/>
    </xf>
    <xf numFmtId="16" fontId="300" fillId="2" borderId="1" xfId="0" applyNumberFormat="1" applyFont="1" applyFill="1" applyBorder="1" applyAlignment="1" applyProtection="1">
      <alignment horizontal="center" vertical="center"/>
      <protection locked="0"/>
    </xf>
    <xf numFmtId="0" fontId="437" fillId="18" borderId="28" xfId="0" applyFont="1" applyFill="1" applyBorder="1" applyAlignment="1">
      <alignment horizontal="center" vertical="center" wrapText="1"/>
    </xf>
    <xf numFmtId="16" fontId="38" fillId="0" borderId="12" xfId="0" applyNumberFormat="1" applyFont="1" applyBorder="1" applyAlignment="1">
      <alignment horizontal="left" vertical="center"/>
    </xf>
    <xf numFmtId="16" fontId="472" fillId="0" borderId="0" xfId="2" applyNumberFormat="1" applyFont="1" applyAlignment="1">
      <alignment vertical="center"/>
    </xf>
    <xf numFmtId="0" fontId="437" fillId="0" borderId="64" xfId="0" applyFont="1" applyBorder="1" applyAlignment="1">
      <alignment horizontal="center" vertical="center" wrapText="1"/>
    </xf>
    <xf numFmtId="0" fontId="437" fillId="2" borderId="80" xfId="0" applyFont="1" applyFill="1" applyBorder="1" applyAlignment="1">
      <alignment horizontal="center" vertical="center" wrapText="1"/>
    </xf>
    <xf numFmtId="0" fontId="437" fillId="0" borderId="36" xfId="0" applyFont="1" applyBorder="1" applyAlignment="1">
      <alignment horizontal="center" vertical="center" wrapText="1"/>
    </xf>
    <xf numFmtId="0" fontId="442" fillId="0" borderId="12" xfId="0" applyFont="1" applyBorder="1" applyAlignment="1">
      <alignment horizontal="center" vertical="top"/>
    </xf>
    <xf numFmtId="0" fontId="442" fillId="0" borderId="94" xfId="0" applyFont="1" applyBorder="1" applyAlignment="1">
      <alignment horizontal="center" vertical="top"/>
    </xf>
    <xf numFmtId="0" fontId="333" fillId="0" borderId="0" xfId="0" applyFont="1" applyAlignment="1">
      <alignment horizontal="center"/>
    </xf>
    <xf numFmtId="0" fontId="144" fillId="3" borderId="0" xfId="0" applyFont="1" applyFill="1" applyAlignment="1">
      <alignment horizontal="center" wrapText="1"/>
    </xf>
    <xf numFmtId="16" fontId="249" fillId="0" borderId="1" xfId="0" applyNumberFormat="1" applyFont="1" applyBorder="1" applyAlignment="1">
      <alignment horizontal="center" vertical="center"/>
    </xf>
    <xf numFmtId="16" fontId="249" fillId="0" borderId="0" xfId="0" applyNumberFormat="1" applyFont="1" applyAlignment="1">
      <alignment horizontal="center" vertical="center"/>
    </xf>
    <xf numFmtId="16" fontId="93" fillId="8" borderId="1" xfId="0" applyNumberFormat="1" applyFont="1" applyFill="1" applyBorder="1" applyAlignment="1">
      <alignment horizontal="left" vertical="center"/>
    </xf>
    <xf numFmtId="16" fontId="208" fillId="0" borderId="3" xfId="0" applyNumberFormat="1" applyFont="1" applyBorder="1" applyAlignment="1">
      <alignment horizontal="center" vertical="center"/>
    </xf>
    <xf numFmtId="16" fontId="247" fillId="0" borderId="10" xfId="0" applyNumberFormat="1" applyFont="1" applyBorder="1" applyAlignment="1">
      <alignment horizontal="left" vertical="center"/>
    </xf>
    <xf numFmtId="16" fontId="248" fillId="0" borderId="14" xfId="0" applyNumberFormat="1" applyFont="1" applyBorder="1" applyAlignment="1">
      <alignment horizontal="left" vertical="center"/>
    </xf>
    <xf numFmtId="16" fontId="248" fillId="0" borderId="10" xfId="0" applyNumberFormat="1" applyFont="1" applyBorder="1" applyAlignment="1">
      <alignment horizontal="center" vertical="center"/>
    </xf>
    <xf numFmtId="16" fontId="250" fillId="0" borderId="10" xfId="0" applyNumberFormat="1" applyFont="1" applyBorder="1" applyAlignment="1">
      <alignment horizontal="center" vertical="center"/>
    </xf>
    <xf numFmtId="16" fontId="38" fillId="0" borderId="6" xfId="0" applyNumberFormat="1" applyFont="1" applyBorder="1" applyAlignment="1">
      <alignment horizontal="center" vertical="center"/>
    </xf>
    <xf numFmtId="16" fontId="384" fillId="2" borderId="10" xfId="0" applyNumberFormat="1" applyFont="1" applyFill="1" applyBorder="1" applyAlignment="1">
      <alignment horizontal="center" vertical="center"/>
    </xf>
    <xf numFmtId="16" fontId="384" fillId="2" borderId="11" xfId="0" applyNumberFormat="1" applyFont="1" applyFill="1" applyBorder="1" applyAlignment="1">
      <alignment horizontal="center" vertical="center"/>
    </xf>
    <xf numFmtId="16" fontId="248" fillId="0" borderId="10" xfId="0" applyNumberFormat="1" applyFont="1" applyBorder="1" applyAlignment="1">
      <alignment horizontal="left" vertical="center"/>
    </xf>
    <xf numFmtId="16" fontId="247" fillId="0" borderId="10" xfId="0" applyNumberFormat="1" applyFont="1" applyBorder="1" applyAlignment="1">
      <alignment horizontal="center" vertical="center"/>
    </xf>
    <xf numFmtId="16" fontId="247" fillId="0" borderId="34" xfId="0" applyNumberFormat="1" applyFont="1" applyBorder="1" applyAlignment="1">
      <alignment horizontal="center" vertical="center"/>
    </xf>
    <xf numFmtId="16" fontId="344" fillId="4" borderId="16" xfId="0" applyNumberFormat="1" applyFont="1" applyFill="1" applyBorder="1" applyAlignment="1" applyProtection="1">
      <alignment horizontal="center" vertical="center"/>
      <protection locked="0"/>
    </xf>
    <xf numFmtId="16" fontId="447" fillId="0" borderId="7" xfId="0" applyNumberFormat="1" applyFont="1" applyBorder="1" applyAlignment="1" applyProtection="1">
      <alignment horizontal="left" vertical="center"/>
      <protection locked="0"/>
    </xf>
    <xf numFmtId="16" fontId="444" fillId="0" borderId="8" xfId="0" applyNumberFormat="1" applyFont="1" applyBorder="1" applyAlignment="1" applyProtection="1">
      <alignment horizontal="center" vertical="center"/>
      <protection locked="0"/>
    </xf>
    <xf numFmtId="16" fontId="444" fillId="0" borderId="7" xfId="0" applyNumberFormat="1" applyFont="1" applyBorder="1" applyAlignment="1" applyProtection="1">
      <alignment horizontal="center" vertical="center"/>
      <protection locked="0"/>
    </xf>
    <xf numFmtId="16" fontId="104" fillId="2" borderId="8" xfId="0" applyNumberFormat="1" applyFont="1" applyFill="1" applyBorder="1" applyAlignment="1" applyProtection="1">
      <alignment horizontal="left" vertical="center"/>
      <protection locked="0"/>
    </xf>
    <xf numFmtId="16" fontId="447" fillId="0" borderId="12" xfId="0" applyNumberFormat="1" applyFont="1" applyBorder="1" applyAlignment="1" applyProtection="1">
      <alignment horizontal="left" vertical="center"/>
      <protection locked="0"/>
    </xf>
    <xf numFmtId="16" fontId="444" fillId="0" borderId="3" xfId="0" applyNumberFormat="1" applyFont="1" applyBorder="1" applyAlignment="1" applyProtection="1">
      <alignment horizontal="center" vertical="center"/>
      <protection locked="0"/>
    </xf>
    <xf numFmtId="16" fontId="104" fillId="0" borderId="12" xfId="0" applyNumberFormat="1" applyFont="1" applyBorder="1" applyAlignment="1" applyProtection="1">
      <alignment horizontal="center" vertical="center"/>
      <protection locked="0"/>
    </xf>
    <xf numFmtId="16" fontId="104" fillId="0" borderId="13" xfId="0" applyNumberFormat="1" applyFont="1" applyBorder="1" applyAlignment="1" applyProtection="1">
      <alignment horizontal="center" vertical="center"/>
      <protection locked="0"/>
    </xf>
    <xf numFmtId="16" fontId="104" fillId="2" borderId="13" xfId="0" applyNumberFormat="1" applyFont="1" applyFill="1" applyBorder="1" applyAlignment="1" applyProtection="1">
      <alignment horizontal="left" vertical="center"/>
      <protection locked="0"/>
    </xf>
    <xf numFmtId="0" fontId="38" fillId="0" borderId="0" xfId="2" applyFont="1" applyAlignment="1">
      <alignment horizontal="center" vertical="center"/>
    </xf>
    <xf numFmtId="16" fontId="249" fillId="0" borderId="14" xfId="0" applyNumberFormat="1" applyFont="1" applyBorder="1" applyAlignment="1">
      <alignment horizontal="center" vertical="center"/>
    </xf>
    <xf numFmtId="0" fontId="473" fillId="0" borderId="1" xfId="0" applyFont="1" applyBorder="1" applyAlignment="1" applyProtection="1">
      <alignment horizontal="center" vertical="center" wrapText="1"/>
      <protection locked="0"/>
    </xf>
    <xf numFmtId="16" fontId="344" fillId="2" borderId="12" xfId="0" applyNumberFormat="1" applyFont="1" applyFill="1" applyBorder="1" applyAlignment="1" applyProtection="1">
      <alignment horizontal="left" vertical="center"/>
      <protection locked="0"/>
    </xf>
    <xf numFmtId="0" fontId="474" fillId="0" borderId="14" xfId="0" applyFont="1" applyBorder="1" applyAlignment="1" applyProtection="1">
      <alignment horizontal="center" vertical="center"/>
      <protection locked="0"/>
    </xf>
    <xf numFmtId="0" fontId="474" fillId="0" borderId="1" xfId="0" applyFont="1" applyBorder="1" applyAlignment="1" applyProtection="1">
      <alignment horizontal="center" vertical="center"/>
      <protection locked="0"/>
    </xf>
    <xf numFmtId="16" fontId="153" fillId="4" borderId="95" xfId="0" applyNumberFormat="1" applyFont="1" applyFill="1" applyBorder="1" applyAlignment="1">
      <alignment horizontal="center"/>
    </xf>
    <xf numFmtId="16" fontId="39" fillId="0" borderId="7" xfId="0" applyNumberFormat="1" applyFont="1" applyBorder="1" applyAlignment="1">
      <alignment horizontal="center" vertical="center"/>
    </xf>
    <xf numFmtId="16" fontId="97" fillId="0" borderId="0" xfId="0" applyNumberFormat="1" applyFont="1" applyAlignment="1">
      <alignment horizontal="left" vertical="center"/>
    </xf>
    <xf numFmtId="16" fontId="344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4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49" fillId="29" borderId="1" xfId="0" applyNumberFormat="1" applyFont="1" applyFill="1" applyBorder="1" applyAlignment="1" applyProtection="1">
      <alignment horizontal="left" vertical="center"/>
      <protection locked="0"/>
    </xf>
    <xf numFmtId="16" fontId="249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49" fillId="29" borderId="1" xfId="0" applyNumberFormat="1" applyFont="1" applyFill="1" applyBorder="1" applyAlignment="1">
      <alignment horizontal="center" vertical="center"/>
    </xf>
    <xf numFmtId="16" fontId="93" fillId="8" borderId="1" xfId="0" applyNumberFormat="1" applyFont="1" applyFill="1" applyBorder="1" applyAlignment="1">
      <alignment horizontal="center" vertical="center"/>
    </xf>
    <xf numFmtId="16" fontId="218" fillId="4" borderId="16" xfId="0" applyNumberFormat="1" applyFont="1" applyFill="1" applyBorder="1" applyAlignment="1" applyProtection="1">
      <alignment horizontal="center" wrapText="1"/>
      <protection locked="0"/>
    </xf>
    <xf numFmtId="16" fontId="218" fillId="4" borderId="8" xfId="0" applyNumberFormat="1" applyFont="1" applyFill="1" applyBorder="1" applyAlignment="1" applyProtection="1">
      <alignment horizontal="center" vertical="center"/>
      <protection locked="0"/>
    </xf>
    <xf numFmtId="16" fontId="218" fillId="4" borderId="7" xfId="0" applyNumberFormat="1" applyFont="1" applyFill="1" applyBorder="1" applyAlignment="1" applyProtection="1">
      <alignment horizontal="center" vertical="center"/>
      <protection locked="0"/>
    </xf>
    <xf numFmtId="16" fontId="218" fillId="4" borderId="12" xfId="0" applyNumberFormat="1" applyFont="1" applyFill="1" applyBorder="1" applyAlignment="1" applyProtection="1">
      <alignment horizontal="center" vertical="center"/>
      <protection locked="0"/>
    </xf>
    <xf numFmtId="16" fontId="297" fillId="0" borderId="0" xfId="0" applyNumberFormat="1" applyFont="1" applyAlignment="1" applyProtection="1">
      <alignment horizontal="center" vertical="center"/>
      <protection locked="0"/>
    </xf>
    <xf numFmtId="0" fontId="475" fillId="0" borderId="0" xfId="13" applyFont="1" applyAlignment="1" applyProtection="1"/>
    <xf numFmtId="0" fontId="476" fillId="0" borderId="0" xfId="0" applyFont="1" applyAlignment="1">
      <alignment horizontal="center" vertical="center"/>
    </xf>
    <xf numFmtId="0" fontId="477" fillId="0" borderId="0" xfId="0" applyFont="1"/>
    <xf numFmtId="0" fontId="306" fillId="0" borderId="20" xfId="0" applyFont="1" applyBorder="1" applyAlignment="1" applyProtection="1">
      <alignment horizontal="center" vertical="center" wrapText="1"/>
      <protection locked="0"/>
    </xf>
    <xf numFmtId="0" fontId="415" fillId="0" borderId="73" xfId="0" applyFont="1" applyBorder="1" applyAlignment="1" applyProtection="1">
      <alignment horizontal="center" vertical="center"/>
      <protection locked="0"/>
    </xf>
    <xf numFmtId="16" fontId="97" fillId="5" borderId="1" xfId="0" applyNumberFormat="1" applyFont="1" applyFill="1" applyBorder="1" applyAlignment="1">
      <alignment horizontal="center" vertical="center"/>
    </xf>
    <xf numFmtId="0" fontId="273" fillId="2" borderId="15" xfId="0" applyFont="1" applyFill="1" applyBorder="1" applyAlignment="1" applyProtection="1">
      <alignment horizontal="center" vertical="top" wrapText="1"/>
      <protection locked="0"/>
    </xf>
    <xf numFmtId="16" fontId="194" fillId="8" borderId="1" xfId="0" applyNumberFormat="1" applyFont="1" applyFill="1" applyBorder="1" applyAlignment="1">
      <alignment horizontal="center" vertical="center"/>
    </xf>
    <xf numFmtId="16" fontId="87" fillId="4" borderId="14" xfId="0" applyNumberFormat="1" applyFont="1" applyFill="1" applyBorder="1" applyAlignment="1">
      <alignment horizontal="center" vertical="center"/>
    </xf>
    <xf numFmtId="0" fontId="276" fillId="0" borderId="0" xfId="0" applyFont="1" applyAlignment="1">
      <alignment horizontal="center" vertical="center" wrapText="1"/>
    </xf>
    <xf numFmtId="0" fontId="168" fillId="35" borderId="91" xfId="2344" applyFill="1" applyBorder="1" applyAlignment="1">
      <alignment vertical="center"/>
    </xf>
    <xf numFmtId="0" fontId="76" fillId="0" borderId="1" xfId="0" applyFont="1" applyBorder="1" applyAlignment="1">
      <alignment vertical="center"/>
    </xf>
    <xf numFmtId="0" fontId="30" fillId="35" borderId="1" xfId="0" applyFont="1" applyFill="1" applyBorder="1" applyAlignment="1">
      <alignment vertical="center"/>
    </xf>
    <xf numFmtId="0" fontId="48" fillId="35" borderId="1" xfId="0" applyFont="1" applyFill="1" applyBorder="1" applyAlignment="1">
      <alignment vertical="center"/>
    </xf>
    <xf numFmtId="16" fontId="284" fillId="2" borderId="12" xfId="0" applyNumberFormat="1" applyFont="1" applyFill="1" applyBorder="1" applyAlignment="1">
      <alignment horizontal="center" vertical="center"/>
    </xf>
    <xf numFmtId="16" fontId="344" fillId="18" borderId="1" xfId="0" applyNumberFormat="1" applyFont="1" applyFill="1" applyBorder="1" applyAlignment="1" applyProtection="1">
      <alignment horizontal="left" vertical="center"/>
      <protection locked="0"/>
    </xf>
    <xf numFmtId="16" fontId="104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7" fillId="18" borderId="1" xfId="0" applyNumberFormat="1" applyFont="1" applyFill="1" applyBorder="1" applyAlignment="1" applyProtection="1">
      <alignment horizontal="right" vertical="center"/>
      <protection locked="0"/>
    </xf>
    <xf numFmtId="0" fontId="297" fillId="3" borderId="90" xfId="0" applyFont="1" applyFill="1" applyBorder="1" applyAlignment="1">
      <alignment vertical="center"/>
    </xf>
    <xf numFmtId="0" fontId="224" fillId="3" borderId="90" xfId="0" applyFont="1" applyFill="1" applyBorder="1" applyAlignment="1">
      <alignment horizontal="center" wrapText="1"/>
    </xf>
    <xf numFmtId="16" fontId="224" fillId="3" borderId="90" xfId="0" applyNumberFormat="1" applyFont="1" applyFill="1" applyBorder="1" applyAlignment="1">
      <alignment horizontal="center" wrapText="1"/>
    </xf>
    <xf numFmtId="16" fontId="303" fillId="3" borderId="90" xfId="0" applyNumberFormat="1" applyFont="1" applyFill="1" applyBorder="1" applyAlignment="1">
      <alignment horizontal="center" wrapText="1"/>
    </xf>
    <xf numFmtId="16" fontId="301" fillId="3" borderId="90" xfId="0" applyNumberFormat="1" applyFont="1" applyFill="1" applyBorder="1" applyAlignment="1">
      <alignment horizontal="center" wrapText="1"/>
    </xf>
    <xf numFmtId="0" fontId="415" fillId="0" borderId="5" xfId="0" applyFont="1" applyBorder="1" applyAlignment="1" applyProtection="1">
      <alignment horizontal="center" vertical="center"/>
      <protection locked="0"/>
    </xf>
    <xf numFmtId="0" fontId="402" fillId="0" borderId="0" xfId="0" applyFont="1"/>
    <xf numFmtId="0" fontId="392" fillId="0" borderId="0" xfId="0" applyFont="1" applyAlignment="1">
      <alignment horizontal="center" vertical="center"/>
    </xf>
    <xf numFmtId="0" fontId="425" fillId="0" borderId="0" xfId="0" applyFont="1" applyAlignment="1">
      <alignment horizontal="center"/>
    </xf>
    <xf numFmtId="0" fontId="168" fillId="35" borderId="91" xfId="2341" applyFill="1" applyBorder="1" applyAlignment="1">
      <alignment vertical="center"/>
    </xf>
    <xf numFmtId="16" fontId="225" fillId="0" borderId="95" xfId="0" applyNumberFormat="1" applyFont="1" applyBorder="1" applyAlignment="1">
      <alignment horizontal="center"/>
    </xf>
    <xf numFmtId="0" fontId="176" fillId="9" borderId="1" xfId="0" applyFont="1" applyFill="1" applyBorder="1"/>
    <xf numFmtId="0" fontId="176" fillId="9" borderId="101" xfId="0" applyFont="1" applyFill="1" applyBorder="1" applyAlignment="1">
      <alignment horizontal="center"/>
    </xf>
    <xf numFmtId="16" fontId="225" fillId="12" borderId="1" xfId="0" applyNumberFormat="1" applyFont="1" applyFill="1" applyBorder="1" applyAlignment="1">
      <alignment horizontal="center"/>
    </xf>
    <xf numFmtId="16" fontId="76" fillId="29" borderId="1" xfId="0" applyNumberFormat="1" applyFont="1" applyFill="1" applyBorder="1" applyAlignment="1" applyProtection="1">
      <alignment horizontal="center" vertical="center"/>
      <protection locked="0"/>
    </xf>
    <xf numFmtId="16" fontId="46" fillId="2" borderId="12" xfId="0" applyNumberFormat="1" applyFont="1" applyFill="1" applyBorder="1" applyAlignment="1">
      <alignment horizontal="center" vertical="center"/>
    </xf>
    <xf numFmtId="0" fontId="301" fillId="9" borderId="1" xfId="0" applyFont="1" applyFill="1" applyBorder="1" applyAlignment="1" applyProtection="1">
      <alignment vertical="center"/>
      <protection locked="0"/>
    </xf>
    <xf numFmtId="16" fontId="87" fillId="0" borderId="0" xfId="0" applyNumberFormat="1" applyFont="1" applyAlignment="1" applyProtection="1">
      <alignment horizontal="left" vertical="center"/>
      <protection locked="0"/>
    </xf>
    <xf numFmtId="16" fontId="87" fillId="0" borderId="0" xfId="0" applyNumberFormat="1" applyFont="1" applyAlignment="1" applyProtection="1">
      <alignment horizontal="center" vertical="center"/>
      <protection locked="0"/>
    </xf>
    <xf numFmtId="16" fontId="87" fillId="2" borderId="0" xfId="0" applyNumberFormat="1" applyFont="1" applyFill="1" applyAlignment="1" applyProtection="1">
      <alignment horizontal="center" vertical="center"/>
      <protection locked="0"/>
    </xf>
    <xf numFmtId="16" fontId="344" fillId="2" borderId="0" xfId="0" applyNumberFormat="1" applyFont="1" applyFill="1" applyAlignment="1" applyProtection="1">
      <alignment horizontal="left" vertical="center"/>
      <protection locked="0"/>
    </xf>
    <xf numFmtId="1" fontId="344" fillId="2" borderId="0" xfId="0" applyNumberFormat="1" applyFont="1" applyFill="1" applyAlignment="1" applyProtection="1">
      <alignment horizontal="center" vertical="center"/>
      <protection locked="0"/>
    </xf>
    <xf numFmtId="16" fontId="344" fillId="0" borderId="0" xfId="0" applyNumberFormat="1" applyFont="1" applyAlignment="1" applyProtection="1">
      <alignment horizontal="center" vertical="center"/>
      <protection locked="0"/>
    </xf>
    <xf numFmtId="0" fontId="212" fillId="0" borderId="0" xfId="0" applyFont="1" applyAlignment="1">
      <alignment wrapText="1"/>
    </xf>
    <xf numFmtId="0" fontId="30" fillId="3" borderId="21" xfId="0" applyFont="1" applyFill="1" applyBorder="1" applyAlignment="1">
      <alignment horizontal="center" vertical="center"/>
    </xf>
    <xf numFmtId="0" fontId="227" fillId="0" borderId="1" xfId="0" applyFont="1" applyBorder="1" applyAlignment="1">
      <alignment horizontal="center"/>
    </xf>
    <xf numFmtId="0" fontId="478" fillId="0" borderId="0" xfId="0" applyFont="1"/>
    <xf numFmtId="0" fontId="248" fillId="35" borderId="91" xfId="0" applyFont="1" applyFill="1" applyBorder="1" applyAlignment="1">
      <alignment vertical="center"/>
    </xf>
    <xf numFmtId="0" fontId="356" fillId="0" borderId="106" xfId="0" applyFont="1" applyBorder="1" applyAlignment="1">
      <alignment vertical="center"/>
    </xf>
    <xf numFmtId="0" fontId="176" fillId="0" borderId="90" xfId="0" applyFont="1" applyBorder="1"/>
    <xf numFmtId="0" fontId="41" fillId="35" borderId="1" xfId="0" applyFont="1" applyFill="1" applyBorder="1" applyAlignment="1">
      <alignment vertical="center"/>
    </xf>
    <xf numFmtId="0" fontId="304" fillId="9" borderId="1" xfId="0" applyFont="1" applyFill="1" applyBorder="1" applyAlignment="1" applyProtection="1">
      <alignment vertical="center"/>
      <protection locked="0"/>
    </xf>
    <xf numFmtId="16" fontId="39" fillId="0" borderId="3" xfId="0" applyNumberFormat="1" applyFont="1" applyBorder="1" applyAlignment="1">
      <alignment horizontal="center" vertical="center"/>
    </xf>
    <xf numFmtId="0" fontId="227" fillId="16" borderId="1" xfId="0" applyFont="1" applyFill="1" applyBorder="1"/>
    <xf numFmtId="0" fontId="227" fillId="16" borderId="1" xfId="0" applyFont="1" applyFill="1" applyBorder="1" applyAlignment="1">
      <alignment horizontal="center"/>
    </xf>
    <xf numFmtId="16" fontId="227" fillId="16" borderId="1" xfId="0" applyNumberFormat="1" applyFont="1" applyFill="1" applyBorder="1" applyAlignment="1">
      <alignment horizontal="center"/>
    </xf>
    <xf numFmtId="16" fontId="227" fillId="16" borderId="21" xfId="0" applyNumberFormat="1" applyFont="1" applyFill="1" applyBorder="1" applyAlignment="1">
      <alignment horizontal="center"/>
    </xf>
    <xf numFmtId="0" fontId="225" fillId="0" borderId="0" xfId="0" applyFont="1" applyAlignment="1">
      <alignment horizontal="center"/>
    </xf>
    <xf numFmtId="0" fontId="227" fillId="43" borderId="2" xfId="0" applyFont="1" applyFill="1" applyBorder="1" applyAlignment="1">
      <alignment horizontal="center"/>
    </xf>
    <xf numFmtId="16" fontId="227" fillId="43" borderId="2" xfId="0" applyNumberFormat="1" applyFont="1" applyFill="1" applyBorder="1" applyAlignment="1">
      <alignment horizontal="center"/>
    </xf>
    <xf numFmtId="16" fontId="227" fillId="43" borderId="19" xfId="0" applyNumberFormat="1" applyFont="1" applyFill="1" applyBorder="1" applyAlignment="1">
      <alignment horizontal="center"/>
    </xf>
    <xf numFmtId="0" fontId="227" fillId="43" borderId="1" xfId="0" applyFont="1" applyFill="1" applyBorder="1"/>
    <xf numFmtId="0" fontId="227" fillId="43" borderId="1" xfId="0" applyFont="1" applyFill="1" applyBorder="1" applyAlignment="1">
      <alignment horizontal="center"/>
    </xf>
    <xf numFmtId="16" fontId="227" fillId="43" borderId="1" xfId="0" applyNumberFormat="1" applyFont="1" applyFill="1" applyBorder="1" applyAlignment="1">
      <alignment horizontal="center"/>
    </xf>
    <xf numFmtId="0" fontId="30" fillId="4" borderId="0" xfId="0" applyFont="1" applyFill="1"/>
    <xf numFmtId="0" fontId="300" fillId="0" borderId="1" xfId="0" applyFont="1" applyBorder="1" applyAlignment="1">
      <alignment vertical="center"/>
    </xf>
    <xf numFmtId="16" fontId="249" fillId="0" borderId="20" xfId="0" applyNumberFormat="1" applyFont="1" applyBorder="1" applyAlignment="1">
      <alignment horizontal="center" vertical="center"/>
    </xf>
    <xf numFmtId="16" fontId="249" fillId="0" borderId="33" xfId="0" applyNumberFormat="1" applyFont="1" applyBorder="1" applyAlignment="1">
      <alignment horizontal="center" vertical="center"/>
    </xf>
    <xf numFmtId="16" fontId="76" fillId="0" borderId="0" xfId="0" applyNumberFormat="1" applyFont="1" applyAlignment="1" applyProtection="1">
      <alignment horizontal="center" vertical="center"/>
      <protection locked="0"/>
    </xf>
    <xf numFmtId="0" fontId="176" fillId="0" borderId="1" xfId="0" applyFont="1" applyBorder="1"/>
    <xf numFmtId="0" fontId="176" fillId="0" borderId="101" xfId="0" applyFont="1" applyBorder="1" applyAlignment="1">
      <alignment horizontal="center"/>
    </xf>
    <xf numFmtId="16" fontId="153" fillId="2" borderId="101" xfId="0" applyNumberFormat="1" applyFont="1" applyFill="1" applyBorder="1" applyAlignment="1">
      <alignment horizontal="center"/>
    </xf>
    <xf numFmtId="0" fontId="44" fillId="0" borderId="14" xfId="0" applyFont="1" applyBorder="1" applyAlignment="1">
      <alignment horizontal="center" vertical="top"/>
    </xf>
    <xf numFmtId="16" fontId="55" fillId="0" borderId="0" xfId="0" applyNumberFormat="1" applyFont="1" applyAlignment="1">
      <alignment horizontal="left" vertical="center"/>
    </xf>
    <xf numFmtId="16" fontId="39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3" fillId="0" borderId="15" xfId="0" applyFont="1" applyBorder="1" applyAlignment="1" applyProtection="1">
      <alignment horizontal="center" vertical="top" wrapText="1"/>
      <protection locked="0"/>
    </xf>
    <xf numFmtId="0" fontId="273" fillId="0" borderId="66" xfId="0" applyFont="1" applyBorder="1" applyAlignment="1" applyProtection="1">
      <alignment horizontal="center" vertical="top" wrapText="1"/>
      <protection locked="0"/>
    </xf>
    <xf numFmtId="0" fontId="228" fillId="36" borderId="90" xfId="0" applyFont="1" applyFill="1" applyBorder="1" applyAlignment="1">
      <alignment horizontal="center" wrapText="1"/>
    </xf>
    <xf numFmtId="0" fontId="231" fillId="44" borderId="13" xfId="0" applyFont="1" applyFill="1" applyBorder="1" applyAlignment="1">
      <alignment horizontal="center"/>
    </xf>
    <xf numFmtId="16" fontId="227" fillId="36" borderId="19" xfId="0" applyNumberFormat="1" applyFont="1" applyFill="1" applyBorder="1" applyAlignment="1">
      <alignment horizontal="center"/>
    </xf>
    <xf numFmtId="16" fontId="227" fillId="36" borderId="16" xfId="0" applyNumberFormat="1" applyFont="1" applyFill="1" applyBorder="1" applyAlignment="1">
      <alignment horizontal="center"/>
    </xf>
    <xf numFmtId="16" fontId="227" fillId="36" borderId="1" xfId="0" applyNumberFormat="1" applyFont="1" applyFill="1" applyBorder="1" applyAlignment="1">
      <alignment horizontal="center"/>
    </xf>
    <xf numFmtId="0" fontId="189" fillId="36" borderId="90" xfId="0" applyFont="1" applyFill="1" applyBorder="1" applyAlignment="1">
      <alignment horizontal="center" wrapText="1"/>
    </xf>
    <xf numFmtId="0" fontId="231" fillId="44" borderId="12" xfId="0" applyFont="1" applyFill="1" applyBorder="1" applyAlignment="1">
      <alignment horizontal="center"/>
    </xf>
    <xf numFmtId="16" fontId="227" fillId="36" borderId="2" xfId="0" applyNumberFormat="1" applyFont="1" applyFill="1" applyBorder="1" applyAlignment="1">
      <alignment horizontal="center"/>
    </xf>
    <xf numFmtId="16" fontId="227" fillId="36" borderId="10" xfId="0" applyNumberFormat="1" applyFont="1" applyFill="1" applyBorder="1" applyAlignment="1">
      <alignment horizontal="center"/>
    </xf>
    <xf numFmtId="16" fontId="0" fillId="3" borderId="2" xfId="0" applyNumberFormat="1" applyFill="1" applyBorder="1" applyAlignment="1">
      <alignment horizontal="center" vertical="center" wrapText="1"/>
    </xf>
    <xf numFmtId="16" fontId="97" fillId="4" borderId="10" xfId="0" applyNumberFormat="1" applyFont="1" applyFill="1" applyBorder="1" applyAlignment="1" applyProtection="1">
      <alignment horizontal="center" vertical="center"/>
      <protection locked="0"/>
    </xf>
    <xf numFmtId="0" fontId="67" fillId="0" borderId="14" xfId="0" applyFont="1" applyBorder="1" applyAlignment="1">
      <alignment horizontal="center" vertical="center"/>
    </xf>
    <xf numFmtId="16" fontId="48" fillId="0" borderId="0" xfId="0" applyNumberFormat="1" applyFont="1" applyAlignment="1">
      <alignment vertical="center"/>
    </xf>
    <xf numFmtId="16" fontId="69" fillId="8" borderId="1" xfId="0" applyNumberFormat="1" applyFont="1" applyFill="1" applyBorder="1" applyAlignment="1">
      <alignment horizontal="center" vertical="center"/>
    </xf>
    <xf numFmtId="0" fontId="51" fillId="3" borderId="0" xfId="0" applyFont="1" applyFill="1" applyAlignment="1">
      <alignment vertical="center"/>
    </xf>
    <xf numFmtId="0" fontId="194" fillId="8" borderId="14" xfId="0" applyFont="1" applyFill="1" applyBorder="1" applyAlignment="1">
      <alignment horizontal="center" vertical="center" wrapText="1"/>
    </xf>
    <xf numFmtId="0" fontId="194" fillId="8" borderId="1" xfId="0" applyFont="1" applyFill="1" applyBorder="1" applyAlignment="1">
      <alignment horizontal="center" vertical="center" wrapText="1"/>
    </xf>
    <xf numFmtId="0" fontId="194" fillId="8" borderId="17" xfId="0" applyFont="1" applyFill="1" applyBorder="1" applyAlignment="1">
      <alignment horizontal="center" vertical="center" wrapText="1"/>
    </xf>
    <xf numFmtId="0" fontId="194" fillId="8" borderId="20" xfId="0" applyFont="1" applyFill="1" applyBorder="1" applyAlignment="1">
      <alignment horizontal="center" vertical="center" wrapText="1"/>
    </xf>
    <xf numFmtId="0" fontId="194" fillId="8" borderId="10" xfId="0" applyFont="1" applyFill="1" applyBorder="1" applyAlignment="1">
      <alignment horizontal="center" vertical="center" wrapText="1"/>
    </xf>
    <xf numFmtId="0" fontId="481" fillId="8" borderId="10" xfId="0" applyFont="1" applyFill="1" applyBorder="1" applyAlignment="1">
      <alignment horizontal="center" vertical="center" wrapText="1"/>
    </xf>
    <xf numFmtId="0" fontId="194" fillId="8" borderId="12" xfId="0" applyFont="1" applyFill="1" applyBorder="1" applyAlignment="1">
      <alignment horizontal="center" vertical="center" wrapText="1"/>
    </xf>
    <xf numFmtId="0" fontId="194" fillId="8" borderId="34" xfId="0" applyFont="1" applyFill="1" applyBorder="1" applyAlignment="1">
      <alignment horizontal="center" vertical="center" wrapText="1"/>
    </xf>
    <xf numFmtId="0" fontId="96" fillId="8" borderId="5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 wrapText="1"/>
    </xf>
    <xf numFmtId="0" fontId="194" fillId="0" borderId="0" xfId="0" applyFont="1" applyAlignment="1">
      <alignment horizontal="center" vertical="center"/>
    </xf>
    <xf numFmtId="0" fontId="482" fillId="0" borderId="16" xfId="0" applyFont="1" applyBorder="1" applyAlignment="1">
      <alignment horizontal="center" vertical="center"/>
    </xf>
    <xf numFmtId="0" fontId="96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3" fillId="4" borderId="7" xfId="0" applyNumberFormat="1" applyFont="1" applyFill="1" applyBorder="1" applyAlignment="1">
      <alignment horizontal="center" vertical="center"/>
    </xf>
    <xf numFmtId="16" fontId="87" fillId="4" borderId="6" xfId="0" applyNumberFormat="1" applyFont="1" applyFill="1" applyBorder="1" applyAlignment="1">
      <alignment horizontal="center" vertical="center"/>
    </xf>
    <xf numFmtId="16" fontId="87" fillId="4" borderId="7" xfId="0" applyNumberFormat="1" applyFont="1" applyFill="1" applyBorder="1" applyAlignment="1">
      <alignment horizontal="center" vertical="center"/>
    </xf>
    <xf numFmtId="16" fontId="480" fillId="4" borderId="1" xfId="13" applyNumberFormat="1" applyFont="1" applyFill="1" applyBorder="1" applyAlignment="1" applyProtection="1">
      <alignment horizontal="center" vertical="center"/>
    </xf>
    <xf numFmtId="16" fontId="255" fillId="31" borderId="0" xfId="0" applyNumberFormat="1" applyFont="1" applyFill="1" applyAlignment="1">
      <alignment horizontal="left"/>
    </xf>
    <xf numFmtId="16" fontId="76" fillId="4" borderId="14" xfId="0" applyNumberFormat="1" applyFont="1" applyFill="1" applyBorder="1" applyAlignment="1">
      <alignment horizontal="center" vertical="center"/>
    </xf>
    <xf numFmtId="16" fontId="39" fillId="0" borderId="12" xfId="0" applyNumberFormat="1" applyFont="1" applyBorder="1" applyAlignment="1">
      <alignment horizontal="center" vertical="center"/>
    </xf>
    <xf numFmtId="0" fontId="479" fillId="35" borderId="91" xfId="2344" applyFont="1" applyFill="1" applyBorder="1" applyAlignment="1">
      <alignment vertical="center"/>
    </xf>
    <xf numFmtId="16" fontId="51" fillId="0" borderId="0" xfId="0" applyNumberFormat="1" applyFont="1" applyAlignment="1">
      <alignment vertical="center"/>
    </xf>
    <xf numFmtId="0" fontId="378" fillId="0" borderId="0" xfId="0" applyFont="1" applyAlignment="1" applyProtection="1">
      <alignment horizontal="left" vertical="center"/>
      <protection locked="0"/>
    </xf>
    <xf numFmtId="16" fontId="85" fillId="0" borderId="0" xfId="0" applyNumberFormat="1" applyFont="1" applyAlignment="1">
      <alignment horizontal="center"/>
    </xf>
    <xf numFmtId="16" fontId="86" fillId="0" borderId="0" xfId="0" applyNumberFormat="1" applyFont="1" applyAlignment="1">
      <alignment horizontal="center"/>
    </xf>
    <xf numFmtId="16" fontId="87" fillId="0" borderId="0" xfId="13" applyNumberFormat="1" applyFont="1" applyAlignment="1" applyProtection="1">
      <alignment horizontal="center" vertical="center"/>
    </xf>
    <xf numFmtId="0" fontId="87" fillId="7" borderId="1" xfId="0" applyFont="1" applyFill="1" applyBorder="1" applyAlignment="1">
      <alignment vertical="center"/>
    </xf>
    <xf numFmtId="0" fontId="87" fillId="7" borderId="1" xfId="0" applyFont="1" applyFill="1" applyBorder="1" applyAlignment="1">
      <alignment horizontal="center" vertical="center"/>
    </xf>
    <xf numFmtId="16" fontId="87" fillId="7" borderId="1" xfId="13" applyNumberFormat="1" applyFont="1" applyFill="1" applyBorder="1" applyAlignment="1" applyProtection="1">
      <alignment horizontal="center" vertical="center"/>
    </xf>
    <xf numFmtId="16" fontId="87" fillId="7" borderId="1" xfId="0" applyNumberFormat="1" applyFont="1" applyFill="1" applyBorder="1" applyAlignment="1">
      <alignment horizontal="center" vertical="center"/>
    </xf>
    <xf numFmtId="0" fontId="87" fillId="7" borderId="14" xfId="0" applyFont="1" applyFill="1" applyBorder="1" applyAlignment="1">
      <alignment horizontal="center" vertical="center"/>
    </xf>
    <xf numFmtId="16" fontId="87" fillId="7" borderId="14" xfId="0" applyNumberFormat="1" applyFont="1" applyFill="1" applyBorder="1" applyAlignment="1">
      <alignment horizontal="center" vertical="center"/>
    </xf>
    <xf numFmtId="16" fontId="87" fillId="7" borderId="21" xfId="0" applyNumberFormat="1" applyFont="1" applyFill="1" applyBorder="1" applyAlignment="1">
      <alignment horizontal="center" vertical="center"/>
    </xf>
    <xf numFmtId="16" fontId="437" fillId="2" borderId="0" xfId="0" applyNumberFormat="1" applyFont="1" applyFill="1" applyAlignment="1" applyProtection="1">
      <alignment horizontal="left" vertical="center"/>
      <protection locked="0"/>
    </xf>
    <xf numFmtId="16" fontId="48" fillId="4" borderId="1" xfId="0" applyNumberFormat="1" applyFont="1" applyFill="1" applyBorder="1" applyAlignment="1">
      <alignment horizontal="center" vertical="center"/>
    </xf>
    <xf numFmtId="16" fontId="104" fillId="0" borderId="0" xfId="0" applyNumberFormat="1" applyFont="1" applyAlignment="1" applyProtection="1">
      <alignment horizontal="right" vertical="center"/>
      <protection locked="0"/>
    </xf>
    <xf numFmtId="0" fontId="434" fillId="0" borderId="0" xfId="0" applyFont="1" applyAlignment="1">
      <alignment horizontal="center"/>
    </xf>
    <xf numFmtId="0" fontId="436" fillId="0" borderId="71" xfId="0" applyFont="1" applyBorder="1" applyAlignment="1" applyProtection="1">
      <alignment horizontal="center" vertical="top"/>
      <protection locked="0"/>
    </xf>
    <xf numFmtId="0" fontId="436" fillId="0" borderId="39" xfId="0" applyFont="1" applyBorder="1" applyAlignment="1" applyProtection="1">
      <alignment horizontal="center" vertical="top"/>
      <protection locked="0"/>
    </xf>
    <xf numFmtId="16" fontId="249" fillId="29" borderId="14" xfId="0" applyNumberFormat="1" applyFont="1" applyFill="1" applyBorder="1" applyAlignment="1" applyProtection="1">
      <alignment horizontal="center" vertical="center"/>
      <protection locked="0"/>
    </xf>
    <xf numFmtId="16" fontId="255" fillId="3" borderId="0" xfId="0" applyNumberFormat="1" applyFont="1" applyFill="1" applyAlignment="1">
      <alignment horizontal="left" vertical="center"/>
    </xf>
    <xf numFmtId="0" fontId="300" fillId="0" borderId="90" xfId="0" applyFont="1" applyBorder="1" applyAlignment="1">
      <alignment vertical="center"/>
    </xf>
    <xf numFmtId="0" fontId="483" fillId="0" borderId="0" xfId="0" applyFont="1"/>
    <xf numFmtId="0" fontId="38" fillId="35" borderId="2" xfId="0" applyFont="1" applyFill="1" applyBorder="1" applyAlignment="1">
      <alignment vertical="center"/>
    </xf>
    <xf numFmtId="0" fontId="103" fillId="7" borderId="1" xfId="0" applyFont="1" applyFill="1" applyBorder="1" applyAlignment="1">
      <alignment vertical="center"/>
    </xf>
    <xf numFmtId="16" fontId="48" fillId="0" borderId="12" xfId="0" applyNumberFormat="1" applyFont="1" applyBorder="1" applyAlignment="1" applyProtection="1">
      <alignment horizontal="center" vertical="center" wrapText="1"/>
      <protection locked="0"/>
    </xf>
    <xf numFmtId="0" fontId="481" fillId="0" borderId="0" xfId="0" applyFont="1" applyAlignment="1">
      <alignment horizontal="center" vertical="top"/>
    </xf>
    <xf numFmtId="0" fontId="194" fillId="0" borderId="0" xfId="0" applyFont="1" applyAlignment="1">
      <alignment horizontal="center" vertical="top"/>
    </xf>
    <xf numFmtId="0" fontId="194" fillId="0" borderId="64" xfId="0" applyFont="1" applyBorder="1" applyAlignment="1">
      <alignment horizontal="center" vertical="center" wrapText="1"/>
    </xf>
    <xf numFmtId="0" fontId="481" fillId="0" borderId="80" xfId="13" applyFont="1" applyBorder="1" applyAlignment="1" applyProtection="1">
      <alignment horizontal="center" vertical="center" wrapText="1"/>
    </xf>
    <xf numFmtId="0" fontId="194" fillId="2" borderId="80" xfId="0" applyFont="1" applyFill="1" applyBorder="1" applyAlignment="1">
      <alignment horizontal="center" vertical="center" wrapText="1"/>
    </xf>
    <xf numFmtId="16" fontId="488" fillId="0" borderId="0" xfId="0" applyNumberFormat="1" applyFont="1" applyAlignment="1">
      <alignment horizontal="left"/>
    </xf>
    <xf numFmtId="0" fontId="103" fillId="0" borderId="0" xfId="0" applyFont="1" applyAlignment="1">
      <alignment horizontal="right" vertical="center"/>
    </xf>
    <xf numFmtId="0" fontId="194" fillId="0" borderId="36" xfId="0" applyFont="1" applyBorder="1" applyAlignment="1">
      <alignment horizontal="center" vertical="center" wrapText="1"/>
    </xf>
    <xf numFmtId="0" fontId="481" fillId="0" borderId="12" xfId="0" applyFont="1" applyBorder="1" applyAlignment="1">
      <alignment horizontal="center" vertical="top"/>
    </xf>
    <xf numFmtId="0" fontId="481" fillId="0" borderId="94" xfId="0" applyFont="1" applyBorder="1" applyAlignment="1">
      <alignment horizontal="center" vertical="top"/>
    </xf>
    <xf numFmtId="16" fontId="489" fillId="0" borderId="0" xfId="0" applyNumberFormat="1" applyFont="1" applyAlignment="1">
      <alignment horizontal="left" vertical="center"/>
    </xf>
    <xf numFmtId="0" fontId="489" fillId="0" borderId="0" xfId="0" applyFont="1" applyAlignment="1">
      <alignment horizontal="left"/>
    </xf>
    <xf numFmtId="16" fontId="103" fillId="0" borderId="1" xfId="0" applyNumberFormat="1" applyFont="1" applyBorder="1" applyAlignment="1" applyProtection="1">
      <alignment horizontal="left" vertical="center"/>
      <protection locked="0"/>
    </xf>
    <xf numFmtId="16" fontId="103" fillId="0" borderId="1" xfId="0" applyNumberFormat="1" applyFont="1" applyBorder="1" applyAlignment="1" applyProtection="1">
      <alignment horizontal="center" vertical="center"/>
      <protection locked="0"/>
    </xf>
    <xf numFmtId="16" fontId="69" fillId="0" borderId="0" xfId="0" applyNumberFormat="1" applyFont="1" applyAlignment="1">
      <alignment horizontal="left"/>
    </xf>
    <xf numFmtId="16" fontId="69" fillId="31" borderId="0" xfId="0" applyNumberFormat="1" applyFont="1" applyFill="1" applyAlignment="1">
      <alignment horizontal="left"/>
    </xf>
    <xf numFmtId="0" fontId="87" fillId="0" borderId="0" xfId="0" applyFont="1" applyAlignment="1">
      <alignment horizontal="center" vertical="top"/>
    </xf>
    <xf numFmtId="0" fontId="68" fillId="0" borderId="0" xfId="0" applyFont="1" applyAlignment="1">
      <alignment horizontal="center" vertical="top"/>
    </xf>
    <xf numFmtId="0" fontId="87" fillId="0" borderId="4" xfId="0" applyFont="1" applyBorder="1" applyAlignment="1">
      <alignment horizontal="right" vertical="top"/>
    </xf>
    <xf numFmtId="0" fontId="101" fillId="0" borderId="13" xfId="0" applyFont="1" applyBorder="1" applyAlignment="1">
      <alignment horizontal="right" vertical="top"/>
    </xf>
    <xf numFmtId="0" fontId="87" fillId="0" borderId="12" xfId="0" applyFont="1" applyBorder="1" applyAlignment="1">
      <alignment horizontal="center" vertical="center" wrapText="1"/>
    </xf>
    <xf numFmtId="0" fontId="87" fillId="0" borderId="12" xfId="0" applyFont="1" applyBorder="1" applyAlignment="1">
      <alignment horizontal="left" vertical="center" wrapText="1"/>
    </xf>
    <xf numFmtId="16" fontId="87" fillId="0" borderId="2" xfId="0" applyNumberFormat="1" applyFont="1" applyBorder="1" applyAlignment="1" applyProtection="1">
      <alignment horizontal="left" vertical="center"/>
      <protection locked="0"/>
    </xf>
    <xf numFmtId="16" fontId="87" fillId="9" borderId="7" xfId="0" applyNumberFormat="1" applyFont="1" applyFill="1" applyBorder="1" applyAlignment="1" applyProtection="1">
      <alignment horizontal="center" vertical="center"/>
      <protection locked="0"/>
    </xf>
    <xf numFmtId="16" fontId="87" fillId="0" borderId="16" xfId="0" applyNumberFormat="1" applyFont="1" applyBorder="1" applyAlignment="1" applyProtection="1">
      <alignment horizontal="center" wrapText="1"/>
      <protection locked="0"/>
    </xf>
    <xf numFmtId="16" fontId="87" fillId="0" borderId="6" xfId="0" applyNumberFormat="1" applyFont="1" applyBorder="1" applyAlignment="1" applyProtection="1">
      <alignment horizontal="center" vertical="center"/>
      <protection locked="0"/>
    </xf>
    <xf numFmtId="16" fontId="316" fillId="0" borderId="0" xfId="0" applyNumberFormat="1" applyFont="1" applyAlignment="1">
      <alignment horizontal="left" vertical="center"/>
    </xf>
    <xf numFmtId="16" fontId="29" fillId="3" borderId="0" xfId="0" applyNumberFormat="1" applyFont="1" applyFill="1" applyAlignment="1">
      <alignment horizontal="left" vertical="center"/>
    </xf>
    <xf numFmtId="16" fontId="87" fillId="2" borderId="3" xfId="0" applyNumberFormat="1" applyFont="1" applyFill="1" applyBorder="1" applyAlignment="1" applyProtection="1">
      <alignment horizontal="left" vertical="center"/>
      <protection locked="0"/>
    </xf>
    <xf numFmtId="1" fontId="87" fillId="2" borderId="12" xfId="0" applyNumberFormat="1" applyFont="1" applyFill="1" applyBorder="1" applyAlignment="1" applyProtection="1">
      <alignment horizontal="center" vertical="center"/>
      <protection locked="0"/>
    </xf>
    <xf numFmtId="16" fontId="87" fillId="0" borderId="11" xfId="0" applyNumberFormat="1" applyFont="1" applyBorder="1" applyAlignment="1" applyProtection="1">
      <alignment horizontal="center" vertical="center"/>
      <protection locked="0"/>
    </xf>
    <xf numFmtId="0" fontId="71" fillId="0" borderId="0" xfId="0" applyFont="1" applyAlignment="1">
      <alignment horizontal="right" wrapText="1"/>
    </xf>
    <xf numFmtId="16" fontId="87" fillId="2" borderId="16" xfId="0" applyNumberFormat="1" applyFont="1" applyFill="1" applyBorder="1" applyAlignment="1" applyProtection="1">
      <alignment horizontal="left" vertical="center"/>
      <protection locked="0"/>
    </xf>
    <xf numFmtId="16" fontId="93" fillId="0" borderId="2" xfId="0" applyNumberFormat="1" applyFont="1" applyBorder="1" applyAlignment="1" applyProtection="1">
      <alignment horizontal="left" vertical="center"/>
      <protection locked="0"/>
    </xf>
    <xf numFmtId="16" fontId="87" fillId="2" borderId="34" xfId="0" applyNumberFormat="1" applyFont="1" applyFill="1" applyBorder="1" applyAlignment="1" applyProtection="1">
      <alignment horizontal="center" vertical="center"/>
      <protection locked="0"/>
    </xf>
    <xf numFmtId="16" fontId="103" fillId="0" borderId="16" xfId="0" applyNumberFormat="1" applyFont="1" applyBorder="1" applyAlignment="1" applyProtection="1">
      <alignment horizontal="center" wrapText="1"/>
      <protection locked="0"/>
    </xf>
    <xf numFmtId="0" fontId="123" fillId="0" borderId="0" xfId="0" applyFont="1" applyAlignment="1">
      <alignment horizontal="center" vertical="top"/>
    </xf>
    <xf numFmtId="0" fontId="69" fillId="0" borderId="0" xfId="0" applyFont="1" applyAlignment="1">
      <alignment horizontal="left" vertical="center"/>
    </xf>
    <xf numFmtId="16" fontId="194" fillId="2" borderId="3" xfId="0" applyNumberFormat="1" applyFont="1" applyFill="1" applyBorder="1" applyAlignment="1" applyProtection="1">
      <alignment horizontal="left" vertical="center"/>
      <protection locked="0"/>
    </xf>
    <xf numFmtId="1" fontId="194" fillId="0" borderId="12" xfId="0" applyNumberFormat="1" applyFont="1" applyBorder="1" applyAlignment="1" applyProtection="1">
      <alignment horizontal="center" vertical="center"/>
      <protection locked="0"/>
    </xf>
    <xf numFmtId="16" fontId="103" fillId="0" borderId="12" xfId="0" applyNumberFormat="1" applyFont="1" applyBorder="1" applyAlignment="1" applyProtection="1">
      <alignment horizontal="center" vertical="center"/>
      <protection locked="0"/>
    </xf>
    <xf numFmtId="0" fontId="69" fillId="2" borderId="0" xfId="0" applyFont="1" applyFill="1" applyAlignment="1">
      <alignment horizontal="left" vertical="center"/>
    </xf>
    <xf numFmtId="16" fontId="103" fillId="2" borderId="8" xfId="0" applyNumberFormat="1" applyFont="1" applyFill="1" applyBorder="1" applyAlignment="1" applyProtection="1">
      <alignment horizontal="center" vertical="center"/>
      <protection locked="0"/>
    </xf>
    <xf numFmtId="16" fontId="103" fillId="0" borderId="7" xfId="0" applyNumberFormat="1" applyFont="1" applyBorder="1" applyAlignment="1" applyProtection="1">
      <alignment horizontal="center" vertical="center"/>
      <protection locked="0"/>
    </xf>
    <xf numFmtId="16" fontId="87" fillId="21" borderId="16" xfId="0" applyNumberFormat="1" applyFont="1" applyFill="1" applyBorder="1" applyAlignment="1" applyProtection="1">
      <alignment horizontal="center" wrapText="1"/>
      <protection locked="0"/>
    </xf>
    <xf numFmtId="16" fontId="93" fillId="2" borderId="12" xfId="0" applyNumberFormat="1" applyFont="1" applyFill="1" applyBorder="1" applyAlignment="1" applyProtection="1">
      <alignment horizontal="left" vertical="center"/>
      <protection locked="0"/>
    </xf>
    <xf numFmtId="1" fontId="30" fillId="2" borderId="12" xfId="0" applyNumberFormat="1" applyFont="1" applyFill="1" applyBorder="1" applyAlignment="1" applyProtection="1">
      <alignment horizontal="center" vertical="center"/>
      <protection locked="0"/>
    </xf>
    <xf numFmtId="16" fontId="29" fillId="2" borderId="12" xfId="0" applyNumberFormat="1" applyFont="1" applyFill="1" applyBorder="1" applyAlignment="1" applyProtection="1">
      <alignment horizontal="left" vertical="center"/>
      <protection locked="0"/>
    </xf>
    <xf numFmtId="16" fontId="93" fillId="2" borderId="16" xfId="0" applyNumberFormat="1" applyFont="1" applyFill="1" applyBorder="1" applyAlignment="1" applyProtection="1">
      <alignment horizontal="left" vertical="center"/>
      <protection locked="0"/>
    </xf>
    <xf numFmtId="16" fontId="87" fillId="23" borderId="16" xfId="0" applyNumberFormat="1" applyFont="1" applyFill="1" applyBorder="1" applyAlignment="1" applyProtection="1">
      <alignment horizontal="center" wrapText="1"/>
      <protection locked="0"/>
    </xf>
    <xf numFmtId="16" fontId="87" fillId="4" borderId="7" xfId="0" applyNumberFormat="1" applyFont="1" applyFill="1" applyBorder="1" applyAlignment="1" applyProtection="1">
      <alignment horizontal="center" vertical="center"/>
      <protection locked="0"/>
    </xf>
    <xf numFmtId="16" fontId="185" fillId="0" borderId="0" xfId="0" applyNumberFormat="1" applyFont="1"/>
    <xf numFmtId="16" fontId="87" fillId="4" borderId="10" xfId="0" applyNumberFormat="1" applyFont="1" applyFill="1" applyBorder="1" applyAlignment="1" applyProtection="1">
      <alignment horizontal="center" vertical="center"/>
      <protection locked="0"/>
    </xf>
    <xf numFmtId="16" fontId="87" fillId="2" borderId="12" xfId="0" applyNumberFormat="1" applyFont="1" applyFill="1" applyBorder="1" applyAlignment="1" applyProtection="1">
      <alignment horizontal="left" vertical="center"/>
      <protection locked="0"/>
    </xf>
    <xf numFmtId="16" fontId="87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7" fillId="2" borderId="6" xfId="0" applyNumberFormat="1" applyFont="1" applyFill="1" applyBorder="1" applyAlignment="1" applyProtection="1">
      <alignment horizontal="center" vertical="center"/>
      <protection locked="0"/>
    </xf>
    <xf numFmtId="169" fontId="87" fillId="2" borderId="0" xfId="0" applyNumberFormat="1" applyFont="1" applyFill="1" applyAlignment="1" applyProtection="1">
      <alignment horizontal="center" vertical="center"/>
      <protection locked="0"/>
    </xf>
    <xf numFmtId="16" fontId="87" fillId="2" borderId="40" xfId="0" applyNumberFormat="1" applyFont="1" applyFill="1" applyBorder="1" applyAlignment="1" applyProtection="1">
      <alignment horizontal="left" vertical="center"/>
      <protection locked="0"/>
    </xf>
    <xf numFmtId="169" fontId="87" fillId="2" borderId="5" xfId="0" applyNumberFormat="1" applyFont="1" applyFill="1" applyBorder="1" applyAlignment="1" applyProtection="1">
      <alignment horizontal="center" vertical="center"/>
      <protection locked="0"/>
    </xf>
    <xf numFmtId="169" fontId="87" fillId="2" borderId="73" xfId="0" applyNumberFormat="1" applyFont="1" applyFill="1" applyBorder="1" applyAlignment="1" applyProtection="1">
      <alignment horizontal="center" vertical="center"/>
      <protection locked="0"/>
    </xf>
    <xf numFmtId="16" fontId="87" fillId="4" borderId="6" xfId="0" applyNumberFormat="1" applyFont="1" applyFill="1" applyBorder="1" applyAlignment="1" applyProtection="1">
      <alignment horizontal="center" vertical="center"/>
      <protection locked="0"/>
    </xf>
    <xf numFmtId="16" fontId="87" fillId="4" borderId="15" xfId="0" applyNumberFormat="1" applyFont="1" applyFill="1" applyBorder="1" applyAlignment="1" applyProtection="1">
      <alignment horizontal="center" vertical="center"/>
      <protection locked="0"/>
    </xf>
    <xf numFmtId="16" fontId="87" fillId="4" borderId="34" xfId="0" applyNumberFormat="1" applyFont="1" applyFill="1" applyBorder="1" applyAlignment="1" applyProtection="1">
      <alignment horizontal="center" vertical="center"/>
      <protection locked="0"/>
    </xf>
    <xf numFmtId="16" fontId="93" fillId="4" borderId="15" xfId="0" applyNumberFormat="1" applyFont="1" applyFill="1" applyBorder="1" applyAlignment="1" applyProtection="1">
      <alignment horizontal="center" vertical="center"/>
      <protection locked="0"/>
    </xf>
    <xf numFmtId="16" fontId="104" fillId="0" borderId="16" xfId="0" applyNumberFormat="1" applyFont="1" applyBorder="1" applyAlignment="1" applyProtection="1">
      <alignment horizontal="left" vertical="center"/>
      <protection locked="0"/>
    </xf>
    <xf numFmtId="0" fontId="442" fillId="0" borderId="0" xfId="0" applyFont="1" applyAlignment="1">
      <alignment horizontal="right" vertical="top"/>
    </xf>
    <xf numFmtId="0" fontId="481" fillId="0" borderId="0" xfId="0" applyFont="1" applyAlignment="1">
      <alignment horizontal="right" vertical="top"/>
    </xf>
    <xf numFmtId="0" fontId="225" fillId="0" borderId="1" xfId="0" applyFont="1" applyBorder="1"/>
    <xf numFmtId="0" fontId="225" fillId="0" borderId="1" xfId="0" applyFont="1" applyBorder="1" applyAlignment="1">
      <alignment horizontal="center"/>
    </xf>
    <xf numFmtId="0" fontId="225" fillId="16" borderId="1" xfId="0" applyFont="1" applyFill="1" applyBorder="1"/>
    <xf numFmtId="0" fontId="225" fillId="16" borderId="1" xfId="0" applyFont="1" applyFill="1" applyBorder="1" applyAlignment="1">
      <alignment horizontal="center"/>
    </xf>
    <xf numFmtId="0" fontId="490" fillId="0" borderId="0" xfId="0" applyFont="1" applyAlignment="1">
      <alignment horizontal="right"/>
    </xf>
    <xf numFmtId="0" fontId="491" fillId="0" borderId="0" xfId="0" applyFont="1" applyAlignment="1">
      <alignment horizontal="right" vertical="center"/>
    </xf>
    <xf numFmtId="16" fontId="490" fillId="0" borderId="1" xfId="0" applyNumberFormat="1" applyFont="1" applyBorder="1" applyAlignment="1">
      <alignment horizontal="right" vertical="center"/>
    </xf>
    <xf numFmtId="0" fontId="492" fillId="0" borderId="0" xfId="0" applyFont="1" applyAlignment="1">
      <alignment horizontal="right" vertical="center"/>
    </xf>
    <xf numFmtId="0" fontId="479" fillId="0" borderId="0" xfId="0" applyFont="1" applyAlignment="1">
      <alignment horizontal="right"/>
    </xf>
    <xf numFmtId="0" fontId="264" fillId="19" borderId="0" xfId="0" applyFont="1" applyFill="1" applyAlignment="1">
      <alignment horizontal="center" vertical="center"/>
    </xf>
    <xf numFmtId="0" fontId="479" fillId="19" borderId="0" xfId="0" applyFont="1" applyFill="1" applyAlignment="1">
      <alignment horizontal="center" vertical="center"/>
    </xf>
    <xf numFmtId="0" fontId="479" fillId="0" borderId="0" xfId="0" applyFont="1" applyAlignment="1">
      <alignment horizontal="center" vertical="center"/>
    </xf>
    <xf numFmtId="0" fontId="490" fillId="0" borderId="0" xfId="0" applyFont="1" applyAlignment="1">
      <alignment horizontal="right" vertical="center"/>
    </xf>
    <xf numFmtId="0" fontId="41" fillId="0" borderId="0" xfId="2" applyFont="1" applyAlignment="1">
      <alignment vertical="center"/>
    </xf>
    <xf numFmtId="0" fontId="41" fillId="32" borderId="0" xfId="2" applyFont="1" applyFill="1" applyAlignment="1" applyProtection="1">
      <alignment horizontal="center" vertical="center"/>
      <protection locked="0"/>
    </xf>
    <xf numFmtId="0" fontId="41" fillId="0" borderId="0" xfId="2" applyFont="1" applyAlignment="1" applyProtection="1">
      <alignment horizontal="center" vertical="center"/>
      <protection locked="0"/>
    </xf>
    <xf numFmtId="0" fontId="41" fillId="2" borderId="0" xfId="2" applyFont="1" applyFill="1" applyAlignment="1" applyProtection="1">
      <alignment horizontal="right" vertical="center"/>
      <protection locked="0"/>
    </xf>
    <xf numFmtId="0" fontId="41" fillId="0" borderId="0" xfId="2" applyFont="1" applyAlignment="1" applyProtection="1">
      <alignment horizontal="right" vertical="center"/>
      <protection locked="0"/>
    </xf>
    <xf numFmtId="0" fontId="479" fillId="0" borderId="0" xfId="0" applyFont="1" applyAlignment="1" applyProtection="1">
      <alignment horizontal="left"/>
      <protection locked="0"/>
    </xf>
    <xf numFmtId="0" fontId="493" fillId="0" borderId="0" xfId="0" applyFont="1" applyAlignment="1">
      <alignment horizontal="right"/>
    </xf>
    <xf numFmtId="0" fontId="494" fillId="0" borderId="0" xfId="0" applyFont="1" applyAlignment="1">
      <alignment horizontal="right"/>
    </xf>
    <xf numFmtId="0" fontId="495" fillId="0" borderId="0" xfId="0" applyFont="1" applyAlignment="1">
      <alignment horizontal="right" vertical="center"/>
    </xf>
    <xf numFmtId="0" fontId="265" fillId="0" borderId="0" xfId="0" applyFont="1" applyAlignment="1">
      <alignment horizontal="center" vertical="center"/>
    </xf>
    <xf numFmtId="0" fontId="496" fillId="0" borderId="0" xfId="0" applyFont="1" applyAlignment="1">
      <alignment horizontal="right" vertical="center"/>
    </xf>
    <xf numFmtId="0" fontId="93" fillId="0" borderId="0" xfId="0" applyFont="1"/>
    <xf numFmtId="0" fontId="300" fillId="0" borderId="0" xfId="0" applyFont="1"/>
    <xf numFmtId="0" fontId="300" fillId="0" borderId="0" xfId="0" applyFont="1" applyAlignment="1">
      <alignment vertical="center"/>
    </xf>
    <xf numFmtId="0" fontId="300" fillId="0" borderId="0" xfId="0" applyFont="1" applyAlignment="1">
      <alignment horizontal="right" vertical="center"/>
    </xf>
    <xf numFmtId="0" fontId="300" fillId="0" borderId="0" xfId="0" applyFont="1" applyAlignment="1">
      <alignment horizontal="right" vertical="center" wrapText="1"/>
    </xf>
    <xf numFmtId="0" fontId="300" fillId="0" borderId="0" xfId="0" applyFont="1" applyAlignment="1" applyProtection="1">
      <alignment horizontal="right" vertical="center" wrapText="1"/>
      <protection locked="0"/>
    </xf>
    <xf numFmtId="0" fontId="300" fillId="0" borderId="0" xfId="2" applyFont="1" applyAlignment="1">
      <alignment horizontal="right" vertical="center"/>
    </xf>
    <xf numFmtId="0" fontId="300" fillId="0" borderId="0" xfId="2" applyFont="1" applyAlignment="1">
      <alignment horizontal="right" vertical="center" wrapText="1"/>
    </xf>
    <xf numFmtId="16" fontId="30" fillId="0" borderId="0" xfId="0" applyNumberFormat="1" applyFont="1" applyAlignment="1">
      <alignment horizontal="right"/>
    </xf>
    <xf numFmtId="0" fontId="162" fillId="0" borderId="0" xfId="0" applyFont="1" applyAlignment="1">
      <alignment horizontal="right" vertical="center"/>
    </xf>
    <xf numFmtId="0" fontId="227" fillId="43" borderId="2" xfId="0" applyFont="1" applyFill="1" applyBorder="1"/>
    <xf numFmtId="16" fontId="87" fillId="4" borderId="16" xfId="0" applyNumberFormat="1" applyFont="1" applyFill="1" applyBorder="1" applyAlignment="1" applyProtection="1">
      <alignment horizontal="center" wrapText="1"/>
      <protection locked="0"/>
    </xf>
    <xf numFmtId="16" fontId="435" fillId="2" borderId="3" xfId="0" applyNumberFormat="1" applyFont="1" applyFill="1" applyBorder="1" applyAlignment="1" applyProtection="1">
      <alignment horizontal="left" vertical="center"/>
      <protection locked="0"/>
    </xf>
    <xf numFmtId="16" fontId="497" fillId="4" borderId="16" xfId="0" applyNumberFormat="1" applyFont="1" applyFill="1" applyBorder="1" applyAlignment="1" applyProtection="1">
      <alignment horizontal="left" vertical="center"/>
      <protection locked="0"/>
    </xf>
    <xf numFmtId="16" fontId="51" fillId="19" borderId="97" xfId="0" applyNumberFormat="1" applyFont="1" applyFill="1" applyBorder="1" applyAlignment="1">
      <alignment horizontal="center" vertical="center"/>
    </xf>
    <xf numFmtId="16" fontId="87" fillId="4" borderId="14" xfId="13" applyNumberFormat="1" applyFont="1" applyFill="1" applyBorder="1" applyAlignment="1" applyProtection="1">
      <alignment horizontal="center" vertical="center"/>
    </xf>
    <xf numFmtId="16" fontId="249" fillId="29" borderId="14" xfId="0" applyNumberFormat="1" applyFont="1" applyFill="1" applyBorder="1" applyAlignment="1">
      <alignment horizontal="center" vertical="center"/>
    </xf>
    <xf numFmtId="0" fontId="97" fillId="0" borderId="14" xfId="0" applyFont="1" applyBorder="1" applyAlignment="1">
      <alignment vertical="center"/>
    </xf>
    <xf numFmtId="0" fontId="97" fillId="0" borderId="14" xfId="0" applyFont="1" applyBorder="1" applyAlignment="1">
      <alignment horizontal="center" vertical="center"/>
    </xf>
    <xf numFmtId="16" fontId="97" fillId="7" borderId="14" xfId="13" applyNumberFormat="1" applyFont="1" applyFill="1" applyBorder="1" applyAlignment="1" applyProtection="1">
      <alignment horizontal="center" vertical="center"/>
    </xf>
    <xf numFmtId="0" fontId="57" fillId="0" borderId="141" xfId="0" applyFont="1" applyBorder="1" applyAlignment="1">
      <alignment horizontal="center" vertical="center"/>
    </xf>
    <xf numFmtId="16" fontId="422" fillId="11" borderId="0" xfId="0" applyNumberFormat="1" applyFont="1" applyFill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0" fontId="478" fillId="0" borderId="1" xfId="0" applyFont="1" applyBorder="1"/>
    <xf numFmtId="0" fontId="498" fillId="0" borderId="1" xfId="0" applyFont="1" applyBorder="1"/>
    <xf numFmtId="0" fontId="484" fillId="0" borderId="1" xfId="13" applyFont="1" applyBorder="1" applyAlignment="1" applyProtection="1">
      <alignment horizontal="left" vertical="center"/>
    </xf>
    <xf numFmtId="0" fontId="484" fillId="0" borderId="1" xfId="13" applyFont="1" applyFill="1" applyBorder="1" applyAlignment="1" applyProtection="1">
      <alignment horizontal="left" vertical="center"/>
    </xf>
    <xf numFmtId="0" fontId="484" fillId="2" borderId="1" xfId="13" applyFont="1" applyFill="1" applyBorder="1" applyAlignment="1" applyProtection="1">
      <alignment horizontal="left" vertical="center"/>
    </xf>
    <xf numFmtId="0" fontId="306" fillId="14" borderId="1" xfId="0" applyFont="1" applyFill="1" applyBorder="1" applyAlignment="1" applyProtection="1">
      <alignment vertical="center"/>
      <protection locked="0"/>
    </xf>
    <xf numFmtId="16" fontId="306" fillId="14" borderId="1" xfId="0" applyNumberFormat="1" applyFont="1" applyFill="1" applyBorder="1" applyAlignment="1" applyProtection="1">
      <alignment horizontal="center" vertical="center"/>
      <protection locked="0"/>
    </xf>
    <xf numFmtId="16" fontId="297" fillId="14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90" fillId="0" borderId="0" xfId="0" applyFont="1" applyAlignment="1" applyProtection="1">
      <alignment horizontal="left"/>
      <protection locked="0"/>
    </xf>
    <xf numFmtId="0" fontId="289" fillId="0" borderId="0" xfId="0" applyFont="1" applyAlignment="1" applyProtection="1">
      <alignment horizontal="left"/>
      <protection locked="0"/>
    </xf>
    <xf numFmtId="0" fontId="35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310" fillId="0" borderId="0" xfId="0" applyFont="1" applyAlignment="1">
      <alignment vertical="center"/>
    </xf>
    <xf numFmtId="0" fontId="469" fillId="0" borderId="0" xfId="0" applyFont="1" applyAlignment="1" applyProtection="1">
      <alignment horizontal="left" vertical="center"/>
      <protection locked="0"/>
    </xf>
    <xf numFmtId="0" fontId="428" fillId="0" borderId="1" xfId="1" applyFont="1" applyBorder="1" applyAlignment="1">
      <alignment horizontal="left" vertical="center" wrapText="1"/>
    </xf>
    <xf numFmtId="0" fontId="425" fillId="0" borderId="1" xfId="0" applyFont="1" applyBorder="1" applyAlignment="1">
      <alignment horizontal="left" vertical="center"/>
    </xf>
    <xf numFmtId="0" fontId="425" fillId="0" borderId="1" xfId="4" applyFont="1" applyBorder="1" applyAlignment="1">
      <alignment horizontal="left" vertical="center" wrapText="1"/>
    </xf>
    <xf numFmtId="0" fontId="425" fillId="2" borderId="1" xfId="4" applyFont="1" applyFill="1" applyBorder="1" applyAlignment="1">
      <alignment horizontal="left" vertical="center" wrapText="1"/>
    </xf>
    <xf numFmtId="0" fontId="297" fillId="0" borderId="2" xfId="0" applyFont="1" applyBorder="1" applyAlignment="1">
      <alignment vertical="center"/>
    </xf>
    <xf numFmtId="0" fontId="425" fillId="0" borderId="1" xfId="1" applyFont="1" applyBorder="1" applyAlignment="1">
      <alignment horizontal="left" vertical="center" wrapText="1"/>
    </xf>
    <xf numFmtId="0" fontId="425" fillId="0" borderId="1" xfId="3" applyFont="1" applyBorder="1" applyAlignment="1">
      <alignment horizontal="left" vertical="center" wrapText="1"/>
    </xf>
    <xf numFmtId="0" fontId="425" fillId="2" borderId="1" xfId="6" applyFont="1" applyFill="1" applyBorder="1" applyAlignment="1">
      <alignment horizontal="left" vertical="center" wrapText="1"/>
    </xf>
    <xf numFmtId="0" fontId="425" fillId="0" borderId="1" xfId="8" applyFont="1" applyBorder="1" applyAlignment="1">
      <alignment horizontal="left" vertical="center" wrapText="1"/>
    </xf>
    <xf numFmtId="0" fontId="425" fillId="0" borderId="1" xfId="10" applyFont="1" applyBorder="1" applyAlignment="1">
      <alignment horizontal="left" vertical="center" wrapText="1"/>
    </xf>
    <xf numFmtId="16" fontId="425" fillId="0" borderId="1" xfId="1" applyNumberFormat="1" applyFont="1" applyBorder="1" applyAlignment="1">
      <alignment horizontal="left" vertical="center" wrapText="1"/>
    </xf>
    <xf numFmtId="0" fontId="425" fillId="2" borderId="1" xfId="1" applyFont="1" applyFill="1" applyBorder="1" applyAlignment="1">
      <alignment horizontal="left" vertical="center" wrapText="1"/>
    </xf>
    <xf numFmtId="0" fontId="485" fillId="0" borderId="1" xfId="7" applyFont="1" applyBorder="1" applyAlignment="1">
      <alignment horizontal="left" vertical="center" wrapText="1"/>
    </xf>
    <xf numFmtId="0" fontId="486" fillId="0" borderId="1" xfId="3" applyFont="1" applyBorder="1" applyAlignment="1">
      <alignment horizontal="left" vertical="center" wrapText="1"/>
    </xf>
    <xf numFmtId="0" fontId="486" fillId="0" borderId="1" xfId="1" applyFont="1" applyBorder="1" applyAlignment="1">
      <alignment horizontal="left" vertical="center" wrapText="1"/>
    </xf>
    <xf numFmtId="0" fontId="485" fillId="0" borderId="1" xfId="5" applyFont="1" applyBorder="1" applyAlignment="1">
      <alignment horizontal="left" vertical="center" wrapText="1"/>
    </xf>
    <xf numFmtId="0" fontId="425" fillId="0" borderId="1" xfId="6" applyFont="1" applyBorder="1" applyAlignment="1">
      <alignment horizontal="left" vertical="center" wrapText="1"/>
    </xf>
    <xf numFmtId="0" fontId="425" fillId="0" borderId="21" xfId="1" applyFont="1" applyBorder="1" applyAlignment="1">
      <alignment horizontal="left" vertical="center" wrapText="1"/>
    </xf>
    <xf numFmtId="0" fontId="425" fillId="0" borderId="21" xfId="0" applyFont="1" applyBorder="1" applyAlignment="1">
      <alignment horizontal="left" vertical="center"/>
    </xf>
    <xf numFmtId="0" fontId="377" fillId="45" borderId="21" xfId="0" applyFont="1" applyFill="1" applyBorder="1" applyAlignment="1">
      <alignment horizontal="left" vertical="center"/>
    </xf>
    <xf numFmtId="0" fontId="425" fillId="2" borderId="21" xfId="1" applyFont="1" applyFill="1" applyBorder="1" applyAlignment="1">
      <alignment horizontal="left" vertical="center" wrapText="1"/>
    </xf>
    <xf numFmtId="0" fontId="425" fillId="0" borderId="21" xfId="0" applyFont="1" applyBorder="1" applyAlignment="1">
      <alignment horizontal="left" vertical="center" wrapText="1"/>
    </xf>
    <xf numFmtId="0" fontId="425" fillId="0" borderId="21" xfId="6" applyFont="1" applyBorder="1" applyAlignment="1">
      <alignment horizontal="left" vertical="center" wrapText="1"/>
    </xf>
    <xf numFmtId="0" fontId="425" fillId="0" borderId="21" xfId="3" applyFont="1" applyBorder="1" applyAlignment="1">
      <alignment horizontal="left" vertical="center" wrapText="1"/>
    </xf>
    <xf numFmtId="0" fontId="425" fillId="0" borderId="21" xfId="8" applyFont="1" applyBorder="1" applyAlignment="1">
      <alignment horizontal="left" vertical="center" wrapText="1"/>
    </xf>
    <xf numFmtId="16" fontId="425" fillId="0" borderId="21" xfId="1" applyNumberFormat="1" applyFont="1" applyBorder="1" applyAlignment="1">
      <alignment horizontal="left" vertical="center" wrapText="1"/>
    </xf>
    <xf numFmtId="0" fontId="425" fillId="0" borderId="21" xfId="11" applyFont="1" applyBorder="1" applyAlignment="1">
      <alignment horizontal="left" vertical="center" wrapText="1"/>
    </xf>
    <xf numFmtId="0" fontId="487" fillId="0" borderId="21" xfId="0" applyFont="1" applyBorder="1" applyAlignment="1">
      <alignment horizontal="left" vertical="center"/>
    </xf>
    <xf numFmtId="0" fontId="425" fillId="0" borderId="89" xfId="1" applyFont="1" applyBorder="1" applyAlignment="1">
      <alignment horizontal="left" vertical="center" wrapText="1"/>
    </xf>
    <xf numFmtId="0" fontId="425" fillId="0" borderId="89" xfId="6" applyFont="1" applyBorder="1" applyAlignment="1">
      <alignment horizontal="left" vertical="center" wrapText="1"/>
    </xf>
    <xf numFmtId="0" fontId="425" fillId="0" borderId="89" xfId="3" applyFont="1" applyBorder="1" applyAlignment="1">
      <alignment horizontal="left" vertical="center" wrapText="1"/>
    </xf>
    <xf numFmtId="0" fontId="425" fillId="0" borderId="89" xfId="0" applyFont="1" applyBorder="1" applyAlignment="1">
      <alignment horizontal="left" vertical="center" wrapText="1"/>
    </xf>
    <xf numFmtId="0" fontId="377" fillId="0" borderId="1" xfId="0" applyFont="1" applyBorder="1" applyAlignment="1">
      <alignment horizontal="left" vertical="center" wrapText="1"/>
    </xf>
    <xf numFmtId="0" fontId="499" fillId="2" borderId="1" xfId="2" applyFont="1" applyFill="1" applyBorder="1" applyAlignment="1" applyProtection="1">
      <alignment horizontal="left" vertical="center" wrapText="1"/>
      <protection locked="0"/>
    </xf>
    <xf numFmtId="0" fontId="499" fillId="2" borderId="1" xfId="2" applyFont="1" applyFill="1" applyBorder="1" applyAlignment="1" applyProtection="1">
      <alignment horizontal="center" vertical="center" wrapText="1"/>
      <protection locked="0"/>
    </xf>
    <xf numFmtId="0" fontId="499" fillId="2" borderId="1" xfId="2" applyFont="1" applyFill="1" applyBorder="1" applyAlignment="1" applyProtection="1">
      <alignment vertical="center" wrapText="1"/>
      <protection locked="0"/>
    </xf>
    <xf numFmtId="0" fontId="499" fillId="2" borderId="1" xfId="1" applyFont="1" applyFill="1" applyBorder="1" applyAlignment="1" applyProtection="1">
      <alignment vertical="center" wrapText="1"/>
      <protection locked="0"/>
    </xf>
    <xf numFmtId="0" fontId="97" fillId="7" borderId="14" xfId="0" applyFont="1" applyFill="1" applyBorder="1" applyAlignment="1">
      <alignment vertical="center"/>
    </xf>
    <xf numFmtId="16" fontId="87" fillId="2" borderId="5" xfId="0" applyNumberFormat="1" applyFont="1" applyFill="1" applyBorder="1" applyAlignment="1" applyProtection="1">
      <alignment horizontal="left" vertical="center"/>
      <protection locked="0"/>
    </xf>
    <xf numFmtId="16" fontId="87" fillId="0" borderId="34" xfId="0" applyNumberFormat="1" applyFont="1" applyBorder="1" applyAlignment="1" applyProtection="1">
      <alignment horizontal="left" vertical="center"/>
      <protection locked="0"/>
    </xf>
    <xf numFmtId="16" fontId="87" fillId="0" borderId="11" xfId="0" applyNumberFormat="1" applyFont="1" applyBorder="1" applyAlignment="1" applyProtection="1">
      <alignment horizontal="left" vertical="center"/>
      <protection locked="0"/>
    </xf>
    <xf numFmtId="16" fontId="87" fillId="2" borderId="11" xfId="0" applyNumberFormat="1" applyFont="1" applyFill="1" applyBorder="1" applyAlignment="1" applyProtection="1">
      <alignment horizontal="center" vertical="center"/>
      <protection locked="0"/>
    </xf>
    <xf numFmtId="16" fontId="87" fillId="2" borderId="7" xfId="0" applyNumberFormat="1" applyFont="1" applyFill="1" applyBorder="1" applyAlignment="1" applyProtection="1">
      <alignment horizontal="left" vertical="center"/>
      <protection locked="0"/>
    </xf>
    <xf numFmtId="16" fontId="87" fillId="2" borderId="10" xfId="0" applyNumberFormat="1" applyFont="1" applyFill="1" applyBorder="1" applyAlignment="1" applyProtection="1">
      <alignment horizontal="left" vertical="center"/>
      <protection locked="0"/>
    </xf>
    <xf numFmtId="0" fontId="500" fillId="35" borderId="91" xfId="2349" applyFont="1" applyFill="1" applyBorder="1" applyAlignment="1">
      <alignment vertical="center"/>
    </xf>
    <xf numFmtId="16" fontId="104" fillId="2" borderId="10" xfId="0" applyNumberFormat="1" applyFont="1" applyFill="1" applyBorder="1" applyAlignment="1" applyProtection="1">
      <alignment horizontal="left" vertical="center"/>
      <protection locked="0"/>
    </xf>
    <xf numFmtId="16" fontId="87" fillId="2" borderId="5" xfId="0" applyNumberFormat="1" applyFont="1" applyFill="1" applyBorder="1" applyAlignment="1" applyProtection="1">
      <alignment horizontal="center" vertical="center"/>
      <protection locked="0"/>
    </xf>
    <xf numFmtId="1" fontId="194" fillId="0" borderId="13" xfId="0" applyNumberFormat="1" applyFont="1" applyBorder="1" applyAlignment="1" applyProtection="1">
      <alignment horizontal="center" vertical="center"/>
      <protection locked="0"/>
    </xf>
    <xf numFmtId="16" fontId="103" fillId="0" borderId="10" xfId="0" applyNumberFormat="1" applyFont="1" applyBorder="1" applyAlignment="1" applyProtection="1">
      <alignment horizontal="left" vertical="center"/>
      <protection locked="0"/>
    </xf>
    <xf numFmtId="16" fontId="104" fillId="2" borderId="7" xfId="0" applyNumberFormat="1" applyFont="1" applyFill="1" applyBorder="1" applyAlignment="1" applyProtection="1">
      <alignment horizontal="left" vertical="center"/>
      <protection locked="0"/>
    </xf>
    <xf numFmtId="0" fontId="101" fillId="0" borderId="12" xfId="0" applyFont="1" applyBorder="1" applyAlignment="1">
      <alignment horizontal="center" vertical="top"/>
    </xf>
    <xf numFmtId="0" fontId="101" fillId="0" borderId="63" xfId="0" applyFont="1" applyBorder="1" applyAlignment="1">
      <alignment horizontal="center" vertical="top"/>
    </xf>
    <xf numFmtId="0" fontId="101" fillId="0" borderId="11" xfId="0" applyFont="1" applyBorder="1" applyAlignment="1">
      <alignment horizontal="center" vertical="top"/>
    </xf>
    <xf numFmtId="0" fontId="101" fillId="0" borderId="36" xfId="0" applyFont="1" applyBorder="1" applyAlignment="1">
      <alignment horizontal="center" vertical="top"/>
    </xf>
    <xf numFmtId="0" fontId="93" fillId="0" borderId="1" xfId="0" applyFont="1" applyBorder="1" applyAlignment="1">
      <alignment horizontal="left" vertical="center" wrapText="1"/>
    </xf>
    <xf numFmtId="0" fontId="134" fillId="0" borderId="10" xfId="0" applyFont="1" applyBorder="1" applyAlignment="1" applyProtection="1">
      <alignment horizontal="center" vertical="center" wrapText="1"/>
      <protection locked="0"/>
    </xf>
    <xf numFmtId="0" fontId="134" fillId="0" borderId="10" xfId="0" applyFont="1" applyBorder="1" applyAlignment="1" applyProtection="1">
      <alignment horizontal="left" vertical="center" wrapText="1"/>
      <protection locked="0"/>
    </xf>
    <xf numFmtId="0" fontId="437" fillId="0" borderId="10" xfId="0" applyFont="1" applyBorder="1" applyAlignment="1" applyProtection="1">
      <alignment horizontal="center" vertical="center" wrapText="1"/>
      <protection locked="0"/>
    </xf>
    <xf numFmtId="0" fontId="437" fillId="18" borderId="142" xfId="0" applyFont="1" applyFill="1" applyBorder="1" applyAlignment="1" applyProtection="1">
      <alignment horizontal="center" vertical="center" wrapText="1"/>
      <protection locked="0"/>
    </xf>
    <xf numFmtId="0" fontId="437" fillId="18" borderId="72" xfId="0" applyFont="1" applyFill="1" applyBorder="1" applyAlignment="1" applyProtection="1">
      <alignment horizontal="center" vertical="center" wrapText="1"/>
      <protection locked="0"/>
    </xf>
    <xf numFmtId="0" fontId="30" fillId="0" borderId="4" xfId="0" applyFont="1" applyBorder="1" applyAlignment="1">
      <alignment horizontal="center"/>
    </xf>
    <xf numFmtId="16" fontId="30" fillId="0" borderId="4" xfId="0" applyNumberFormat="1" applyFont="1" applyBorder="1" applyAlignment="1">
      <alignment horizontal="center"/>
    </xf>
    <xf numFmtId="0" fontId="30" fillId="0" borderId="4" xfId="0" applyFont="1" applyBorder="1"/>
    <xf numFmtId="16" fontId="103" fillId="8" borderId="1" xfId="0" applyNumberFormat="1" applyFont="1" applyFill="1" applyBorder="1" applyAlignment="1">
      <alignment horizontal="left" vertical="center"/>
    </xf>
    <xf numFmtId="16" fontId="48" fillId="14" borderId="0" xfId="0" applyNumberFormat="1" applyFont="1" applyFill="1" applyAlignment="1" applyProtection="1">
      <alignment horizontal="center" vertical="center"/>
      <protection locked="0"/>
    </xf>
    <xf numFmtId="16" fontId="308" fillId="14" borderId="0" xfId="0" applyNumberFormat="1" applyFont="1" applyFill="1" applyAlignment="1">
      <alignment horizontal="center" vertical="center"/>
    </xf>
    <xf numFmtId="16" fontId="225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3" fillId="2" borderId="7" xfId="0" applyNumberFormat="1" applyFont="1" applyFill="1" applyBorder="1" applyAlignment="1" applyProtection="1">
      <alignment horizontal="left" vertical="center"/>
      <protection locked="0"/>
    </xf>
    <xf numFmtId="0" fontId="351" fillId="14" borderId="0" xfId="0" applyFont="1" applyFill="1" applyAlignment="1">
      <alignment vertical="center"/>
    </xf>
    <xf numFmtId="0" fontId="43" fillId="14" borderId="0" xfId="0" applyFont="1" applyFill="1" applyAlignment="1">
      <alignment vertical="center"/>
    </xf>
    <xf numFmtId="0" fontId="97" fillId="7" borderId="14" xfId="0" applyFont="1" applyFill="1" applyBorder="1" applyAlignment="1">
      <alignment horizontal="center" vertical="center"/>
    </xf>
    <xf numFmtId="16" fontId="286" fillId="4" borderId="14" xfId="0" applyNumberFormat="1" applyFont="1" applyFill="1" applyBorder="1" applyAlignment="1">
      <alignment horizontal="center" vertical="center"/>
    </xf>
    <xf numFmtId="16" fontId="225" fillId="43" borderId="1" xfId="0" applyNumberFormat="1" applyFont="1" applyFill="1" applyBorder="1" applyAlignment="1">
      <alignment horizontal="center"/>
    </xf>
    <xf numFmtId="0" fontId="249" fillId="8" borderId="1" xfId="0" applyFont="1" applyFill="1" applyBorder="1" applyAlignment="1">
      <alignment vertical="center"/>
    </xf>
    <xf numFmtId="0" fontId="30" fillId="21" borderId="12" xfId="0" applyFont="1" applyFill="1" applyBorder="1" applyProtection="1">
      <protection locked="0"/>
    </xf>
    <xf numFmtId="0" fontId="51" fillId="3" borderId="0" xfId="0" applyFont="1" applyFill="1"/>
    <xf numFmtId="0" fontId="31" fillId="3" borderId="0" xfId="13" applyFill="1" applyAlignment="1" applyProtection="1"/>
    <xf numFmtId="16" fontId="51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5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5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7" fillId="0" borderId="13" xfId="0" applyNumberFormat="1" applyFont="1" applyBorder="1" applyAlignment="1" applyProtection="1">
      <alignment horizontal="center" vertical="center"/>
      <protection locked="0"/>
    </xf>
    <xf numFmtId="0" fontId="501" fillId="0" borderId="0" xfId="2" applyFont="1" applyAlignment="1">
      <alignment horizontal="left" vertical="center" indent="1"/>
    </xf>
    <xf numFmtId="16" fontId="76" fillId="4" borderId="7" xfId="0" applyNumberFormat="1" applyFont="1" applyFill="1" applyBorder="1" applyAlignment="1">
      <alignment horizontal="center" vertical="center"/>
    </xf>
    <xf numFmtId="16" fontId="384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91" fillId="0" borderId="1" xfId="0" applyFont="1" applyBorder="1"/>
    <xf numFmtId="0" fontId="87" fillId="21" borderId="12" xfId="0" applyFont="1" applyFill="1" applyBorder="1" applyProtection="1">
      <protection locked="0"/>
    </xf>
    <xf numFmtId="0" fontId="376" fillId="35" borderId="91" xfId="2344" applyFont="1" applyFill="1" applyBorder="1" applyAlignment="1">
      <alignment vertical="center"/>
    </xf>
    <xf numFmtId="16" fontId="58" fillId="0" borderId="0" xfId="0" applyNumberFormat="1" applyFont="1" applyAlignment="1">
      <alignment vertical="center"/>
    </xf>
    <xf numFmtId="0" fontId="319" fillId="0" borderId="0" xfId="0" applyFont="1" applyAlignment="1" applyProtection="1">
      <alignment horizontal="left"/>
      <protection locked="0"/>
    </xf>
    <xf numFmtId="0" fontId="87" fillId="21" borderId="33" xfId="0" applyFont="1" applyFill="1" applyBorder="1" applyAlignment="1" applyProtection="1">
      <alignment horizontal="center"/>
      <protection locked="0"/>
    </xf>
    <xf numFmtId="0" fontId="87" fillId="21" borderId="13" xfId="0" applyFont="1" applyFill="1" applyBorder="1" applyAlignment="1" applyProtection="1">
      <alignment horizontal="center"/>
      <protection locked="0"/>
    </xf>
    <xf numFmtId="1" fontId="87" fillId="2" borderId="13" xfId="0" applyNumberFormat="1" applyFont="1" applyFill="1" applyBorder="1" applyAlignment="1" applyProtection="1">
      <alignment horizontal="center" vertical="center"/>
      <protection locked="0"/>
    </xf>
    <xf numFmtId="1" fontId="30" fillId="2" borderId="13" xfId="0" applyNumberFormat="1" applyFont="1" applyFill="1" applyBorder="1" applyAlignment="1" applyProtection="1">
      <alignment horizontal="center" vertical="center"/>
      <protection locked="0"/>
    </xf>
    <xf numFmtId="0" fontId="351" fillId="0" borderId="0" xfId="0" applyFont="1" applyAlignment="1">
      <alignment vertical="center"/>
    </xf>
    <xf numFmtId="16" fontId="97" fillId="7" borderId="1" xfId="13" applyNumberFormat="1" applyFont="1" applyFill="1" applyBorder="1" applyAlignment="1" applyProtection="1">
      <alignment horizontal="center" vertical="center"/>
    </xf>
    <xf numFmtId="16" fontId="103" fillId="9" borderId="1" xfId="0" applyNumberFormat="1" applyFont="1" applyFill="1" applyBorder="1" applyAlignment="1" applyProtection="1">
      <alignment horizontal="left" vertical="center"/>
      <protection locked="0"/>
    </xf>
    <xf numFmtId="16" fontId="87" fillId="9" borderId="34" xfId="0" applyNumberFormat="1" applyFont="1" applyFill="1" applyBorder="1" applyAlignment="1" applyProtection="1">
      <alignment horizontal="left" vertical="center"/>
      <protection locked="0"/>
    </xf>
    <xf numFmtId="16" fontId="87" fillId="9" borderId="6" xfId="0" applyNumberFormat="1" applyFont="1" applyFill="1" applyBorder="1" applyAlignment="1" applyProtection="1">
      <alignment horizontal="center" vertical="center"/>
      <protection locked="0"/>
    </xf>
    <xf numFmtId="16" fontId="194" fillId="2" borderId="10" xfId="0" applyNumberFormat="1" applyFont="1" applyFill="1" applyBorder="1" applyAlignment="1" applyProtection="1">
      <alignment horizontal="left" vertical="center"/>
      <protection locked="0"/>
    </xf>
    <xf numFmtId="0" fontId="22" fillId="0" borderId="0" xfId="1" applyFont="1" applyAlignment="1">
      <alignment horizontal="left" vertical="center"/>
    </xf>
    <xf numFmtId="0" fontId="264" fillId="0" borderId="0" xfId="0" applyFont="1" applyAlignment="1">
      <alignment horizontal="left"/>
    </xf>
    <xf numFmtId="0" fontId="297" fillId="0" borderId="0" xfId="1" applyFont="1" applyAlignment="1">
      <alignment vertical="center"/>
    </xf>
    <xf numFmtId="0" fontId="304" fillId="0" borderId="0" xfId="1" applyFont="1" applyAlignment="1">
      <alignment vertical="center"/>
    </xf>
    <xf numFmtId="0" fontId="297" fillId="0" borderId="0" xfId="0" applyFont="1" applyAlignment="1" applyProtection="1">
      <alignment vertical="center"/>
      <protection locked="0"/>
    </xf>
    <xf numFmtId="0" fontId="297" fillId="9" borderId="14" xfId="0" applyFont="1" applyFill="1" applyBorder="1" applyAlignment="1" applyProtection="1">
      <alignment vertical="center"/>
      <protection locked="0"/>
    </xf>
    <xf numFmtId="16" fontId="297" fillId="9" borderId="14" xfId="0" applyNumberFormat="1" applyFont="1" applyFill="1" applyBorder="1" applyAlignment="1" applyProtection="1">
      <alignment horizontal="center" vertical="center"/>
      <protection locked="0"/>
    </xf>
    <xf numFmtId="0" fontId="484" fillId="0" borderId="1" xfId="13" applyFont="1" applyBorder="1" applyAlignment="1" applyProtection="1">
      <alignment horizontal="left" vertical="center" wrapText="1"/>
    </xf>
    <xf numFmtId="16" fontId="225" fillId="0" borderId="1" xfId="0" applyNumberFormat="1" applyFont="1" applyBorder="1" applyAlignment="1">
      <alignment horizontal="center"/>
    </xf>
    <xf numFmtId="0" fontId="277" fillId="0" borderId="0" xfId="0" applyFont="1" applyProtection="1">
      <protection locked="0"/>
    </xf>
    <xf numFmtId="0" fontId="41" fillId="0" borderId="0" xfId="0" applyFont="1" applyProtection="1">
      <protection locked="0"/>
    </xf>
    <xf numFmtId="0" fontId="41" fillId="0" borderId="0" xfId="0" applyFont="1" applyAlignment="1" applyProtection="1">
      <alignment vertical="center"/>
      <protection locked="0"/>
    </xf>
    <xf numFmtId="0" fontId="502" fillId="0" borderId="0" xfId="0" applyFont="1" applyAlignment="1">
      <alignment vertical="center"/>
    </xf>
    <xf numFmtId="0" fontId="503" fillId="0" borderId="0" xfId="0" applyFont="1"/>
    <xf numFmtId="0" fontId="504" fillId="0" borderId="0" xfId="0" applyFont="1"/>
    <xf numFmtId="0" fontId="505" fillId="0" borderId="0" xfId="0" applyFont="1" applyAlignment="1">
      <alignment vertical="center"/>
    </xf>
    <xf numFmtId="0" fontId="31" fillId="0" borderId="0" xfId="13" applyAlignment="1" applyProtection="1">
      <alignment horizontal="left"/>
      <protection locked="0"/>
    </xf>
    <xf numFmtId="0" fontId="277" fillId="3" borderId="0" xfId="0" applyFont="1" applyFill="1"/>
    <xf numFmtId="16" fontId="304" fillId="2" borderId="1" xfId="0" applyNumberFormat="1" applyFont="1" applyFill="1" applyBorder="1" applyAlignment="1" applyProtection="1">
      <alignment horizontal="center" vertical="center"/>
      <protection locked="0"/>
    </xf>
    <xf numFmtId="16" fontId="99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3" fillId="0" borderId="1" xfId="0" applyNumberFormat="1" applyFont="1" applyBorder="1" applyAlignment="1">
      <alignment horizontal="left"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51" fillId="0" borderId="16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486" fillId="39" borderId="1" xfId="0" applyFont="1" applyFill="1" applyBorder="1" applyAlignment="1">
      <alignment horizontal="left" vertical="center" wrapText="1"/>
    </xf>
    <xf numFmtId="0" fontId="93" fillId="0" borderId="2" xfId="0" applyFont="1" applyBorder="1" applyAlignment="1" applyProtection="1">
      <alignment horizontal="center" vertical="center" wrapText="1"/>
      <protection locked="0"/>
    </xf>
    <xf numFmtId="0" fontId="473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49" fillId="0" borderId="4" xfId="0" applyNumberFormat="1" applyFont="1" applyBorder="1" applyAlignment="1">
      <alignment horizontal="center" vertical="center"/>
    </xf>
    <xf numFmtId="16" fontId="249" fillId="0" borderId="4" xfId="0" applyNumberFormat="1" applyFont="1" applyBorder="1" applyAlignment="1" applyProtection="1">
      <alignment horizontal="center" vertical="center"/>
      <protection locked="0"/>
    </xf>
    <xf numFmtId="0" fontId="156" fillId="9" borderId="1" xfId="0" applyFont="1" applyFill="1" applyBorder="1"/>
    <xf numFmtId="0" fontId="156" fillId="9" borderId="101" xfId="0" applyFont="1" applyFill="1" applyBorder="1" applyAlignment="1">
      <alignment horizontal="center"/>
    </xf>
    <xf numFmtId="16" fontId="506" fillId="0" borderId="0" xfId="0" applyNumberFormat="1" applyFont="1" applyAlignment="1">
      <alignment horizontal="left" vertical="center"/>
    </xf>
    <xf numFmtId="16" fontId="38" fillId="29" borderId="1" xfId="0" applyNumberFormat="1" applyFont="1" applyFill="1" applyBorder="1" applyAlignment="1" applyProtection="1">
      <alignment horizontal="center" vertical="center"/>
      <protection locked="0"/>
    </xf>
    <xf numFmtId="0" fontId="428" fillId="0" borderId="1" xfId="1" applyFont="1" applyBorder="1" applyAlignment="1" applyProtection="1">
      <alignment horizontal="left" vertical="center"/>
      <protection locked="0"/>
    </xf>
    <xf numFmtId="0" fontId="30" fillId="0" borderId="33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16" fontId="87" fillId="4" borderId="21" xfId="0" applyNumberFormat="1" applyFont="1" applyFill="1" applyBorder="1" applyAlignment="1">
      <alignment horizontal="center" vertical="center"/>
    </xf>
    <xf numFmtId="0" fontId="97" fillId="7" borderId="1" xfId="0" applyFont="1" applyFill="1" applyBorder="1" applyAlignment="1">
      <alignment horizontal="center" vertical="center"/>
    </xf>
    <xf numFmtId="0" fontId="97" fillId="7" borderId="1" xfId="0" applyFont="1" applyFill="1" applyBorder="1" applyAlignment="1">
      <alignment vertical="center"/>
    </xf>
    <xf numFmtId="0" fontId="487" fillId="0" borderId="1" xfId="0" applyFont="1" applyBorder="1" applyAlignment="1">
      <alignment vertical="center"/>
    </xf>
    <xf numFmtId="0" fontId="224" fillId="0" borderId="2" xfId="0" applyFont="1" applyBorder="1" applyAlignment="1">
      <alignment horizontal="center" wrapText="1"/>
    </xf>
    <xf numFmtId="16" fontId="224" fillId="0" borderId="135" xfId="0" applyNumberFormat="1" applyFont="1" applyBorder="1" applyAlignment="1">
      <alignment horizontal="center" wrapText="1"/>
    </xf>
    <xf numFmtId="16" fontId="303" fillId="2" borderId="123" xfId="0" applyNumberFormat="1" applyFont="1" applyFill="1" applyBorder="1" applyAlignment="1">
      <alignment horizontal="center" wrapText="1"/>
    </xf>
    <xf numFmtId="16" fontId="303" fillId="2" borderId="2" xfId="0" applyNumberFormat="1" applyFont="1" applyFill="1" applyBorder="1" applyAlignment="1">
      <alignment horizontal="center" wrapText="1"/>
    </xf>
    <xf numFmtId="16" fontId="301" fillId="2" borderId="1" xfId="0" applyNumberFormat="1" applyFont="1" applyFill="1" applyBorder="1" applyAlignment="1">
      <alignment horizontal="center" wrapText="1"/>
    </xf>
    <xf numFmtId="0" fontId="228" fillId="0" borderId="17" xfId="0" applyFont="1" applyBorder="1" applyAlignment="1">
      <alignment horizontal="center" vertical="center" wrapText="1"/>
    </xf>
    <xf numFmtId="0" fontId="192" fillId="0" borderId="1" xfId="0" applyFont="1" applyBorder="1" applyAlignment="1">
      <alignment horizontal="center" vertical="center" wrapText="1"/>
    </xf>
    <xf numFmtId="0" fontId="240" fillId="0" borderId="1" xfId="0" applyFont="1" applyBorder="1" applyAlignment="1">
      <alignment horizontal="center" vertical="center" wrapText="1"/>
    </xf>
    <xf numFmtId="16" fontId="362" fillId="4" borderId="1" xfId="0" applyNumberFormat="1" applyFont="1" applyFill="1" applyBorder="1" applyAlignment="1">
      <alignment horizontal="center" wrapText="1"/>
    </xf>
    <xf numFmtId="16" fontId="224" fillId="2" borderId="1" xfId="0" applyNumberFormat="1" applyFont="1" applyFill="1" applyBorder="1" applyAlignment="1">
      <alignment horizontal="center" wrapText="1"/>
    </xf>
    <xf numFmtId="16" fontId="249" fillId="4" borderId="1" xfId="0" applyNumberFormat="1" applyFont="1" applyFill="1" applyBorder="1" applyAlignment="1" applyProtection="1">
      <alignment horizontal="center" vertical="center"/>
      <protection locked="0"/>
    </xf>
    <xf numFmtId="0" fontId="231" fillId="0" borderId="0" xfId="0" applyFont="1" applyAlignment="1">
      <alignment horizontal="center"/>
    </xf>
    <xf numFmtId="0" fontId="45" fillId="0" borderId="1" xfId="0" applyFont="1" applyBorder="1" applyAlignment="1">
      <alignment vertical="center"/>
    </xf>
    <xf numFmtId="16" fontId="229" fillId="0" borderId="1" xfId="0" applyNumberFormat="1" applyFont="1" applyBorder="1" applyAlignment="1">
      <alignment horizontal="left" vertical="center"/>
    </xf>
    <xf numFmtId="0" fontId="297" fillId="9" borderId="2" xfId="0" applyFont="1" applyFill="1" applyBorder="1" applyAlignment="1">
      <alignment vertical="center"/>
    </xf>
    <xf numFmtId="0" fontId="224" fillId="9" borderId="2" xfId="0" applyFont="1" applyFill="1" applyBorder="1" applyAlignment="1">
      <alignment horizontal="center" wrapText="1"/>
    </xf>
    <xf numFmtId="16" fontId="224" fillId="9" borderId="135" xfId="0" applyNumberFormat="1" applyFont="1" applyFill="1" applyBorder="1" applyAlignment="1">
      <alignment horizontal="center" wrapText="1"/>
    </xf>
    <xf numFmtId="16" fontId="301" fillId="9" borderId="123" xfId="0" applyNumberFormat="1" applyFont="1" applyFill="1" applyBorder="1" applyAlignment="1">
      <alignment horizontal="center" wrapText="1"/>
    </xf>
    <xf numFmtId="16" fontId="303" fillId="9" borderId="123" xfId="0" applyNumberFormat="1" applyFont="1" applyFill="1" applyBorder="1" applyAlignment="1">
      <alignment horizontal="center" wrapText="1"/>
    </xf>
    <xf numFmtId="16" fontId="303" fillId="9" borderId="131" xfId="0" applyNumberFormat="1" applyFont="1" applyFill="1" applyBorder="1" applyAlignment="1">
      <alignment horizontal="center" wrapText="1"/>
    </xf>
    <xf numFmtId="16" fontId="303" fillId="9" borderId="2" xfId="0" applyNumberFormat="1" applyFont="1" applyFill="1" applyBorder="1" applyAlignment="1">
      <alignment horizontal="center" wrapText="1"/>
    </xf>
    <xf numFmtId="0" fontId="264" fillId="35" borderId="91" xfId="2344" applyFont="1" applyFill="1" applyBorder="1" applyAlignment="1">
      <alignment vertical="center"/>
    </xf>
    <xf numFmtId="16" fontId="97" fillId="4" borderId="7" xfId="0" applyNumberFormat="1" applyFont="1" applyFill="1" applyBorder="1" applyAlignment="1" applyProtection="1">
      <alignment horizontal="center" vertical="center"/>
      <protection locked="0"/>
    </xf>
    <xf numFmtId="16" fontId="249" fillId="0" borderId="14" xfId="0" applyNumberFormat="1" applyFont="1" applyBorder="1" applyAlignment="1" applyProtection="1">
      <alignment horizontal="left" vertical="center"/>
      <protection locked="0"/>
    </xf>
    <xf numFmtId="16" fontId="30" fillId="25" borderId="0" xfId="0" applyNumberFormat="1" applyFont="1" applyFill="1" applyAlignment="1">
      <alignment horizontal="left" vertical="center"/>
    </xf>
    <xf numFmtId="16" fontId="129" fillId="0" borderId="1" xfId="0" applyNumberFormat="1" applyFont="1" applyBorder="1" applyAlignment="1">
      <alignment horizontal="left" vertical="center"/>
    </xf>
    <xf numFmtId="0" fontId="29" fillId="0" borderId="38" xfId="0" applyFont="1" applyBorder="1" applyAlignment="1">
      <alignment wrapText="1"/>
    </xf>
    <xf numFmtId="0" fontId="29" fillId="0" borderId="38" xfId="0" applyFont="1" applyBorder="1" applyAlignment="1">
      <alignment horizontal="center" vertical="center" wrapText="1"/>
    </xf>
    <xf numFmtId="0" fontId="29" fillId="0" borderId="41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5" xfId="0" applyFont="1" applyBorder="1" applyAlignment="1">
      <alignment vertical="center" wrapText="1"/>
    </xf>
    <xf numFmtId="0" fontId="87" fillId="0" borderId="11" xfId="0" applyFont="1" applyBorder="1" applyAlignment="1">
      <alignment horizontal="center" vertical="center" wrapText="1"/>
    </xf>
    <xf numFmtId="0" fontId="101" fillId="0" borderId="5" xfId="0" applyFont="1" applyBorder="1" applyAlignment="1">
      <alignment horizontal="center" vertical="top"/>
    </xf>
    <xf numFmtId="0" fontId="134" fillId="0" borderId="40" xfId="0" applyFont="1" applyBorder="1" applyAlignment="1">
      <alignment wrapText="1"/>
    </xf>
    <xf numFmtId="0" fontId="133" fillId="0" borderId="40" xfId="0" applyFont="1" applyBorder="1"/>
    <xf numFmtId="0" fontId="133" fillId="0" borderId="146" xfId="0" applyFont="1" applyBorder="1"/>
    <xf numFmtId="16" fontId="87" fillId="23" borderId="0" xfId="0" applyNumberFormat="1" applyFont="1" applyFill="1" applyAlignment="1" applyProtection="1">
      <alignment horizontal="center"/>
      <protection locked="0"/>
    </xf>
    <xf numFmtId="16" fontId="470" fillId="14" borderId="1" xfId="0" applyNumberFormat="1" applyFont="1" applyFill="1" applyBorder="1" applyAlignment="1">
      <alignment horizontal="center" wrapText="1"/>
    </xf>
    <xf numFmtId="0" fontId="300" fillId="0" borderId="2" xfId="0" applyFont="1" applyBorder="1" applyAlignment="1">
      <alignment vertical="center"/>
    </xf>
    <xf numFmtId="0" fontId="192" fillId="0" borderId="2" xfId="0" applyFont="1" applyBorder="1" applyAlignment="1">
      <alignment horizontal="center" wrapText="1"/>
    </xf>
    <xf numFmtId="16" fontId="224" fillId="4" borderId="135" xfId="0" applyNumberFormat="1" applyFont="1" applyFill="1" applyBorder="1" applyAlignment="1">
      <alignment horizontal="center" wrapText="1"/>
    </xf>
    <xf numFmtId="16" fontId="301" fillId="4" borderId="123" xfId="0" applyNumberFormat="1" applyFont="1" applyFill="1" applyBorder="1" applyAlignment="1">
      <alignment horizontal="center" wrapText="1"/>
    </xf>
    <xf numFmtId="16" fontId="303" fillId="4" borderId="123" xfId="0" applyNumberFormat="1" applyFont="1" applyFill="1" applyBorder="1" applyAlignment="1">
      <alignment horizontal="center" wrapText="1"/>
    </xf>
    <xf numFmtId="16" fontId="303" fillId="4" borderId="131" xfId="0" applyNumberFormat="1" applyFont="1" applyFill="1" applyBorder="1" applyAlignment="1">
      <alignment horizontal="center" wrapText="1"/>
    </xf>
    <xf numFmtId="16" fontId="303" fillId="4" borderId="2" xfId="0" applyNumberFormat="1" applyFont="1" applyFill="1" applyBorder="1" applyAlignment="1">
      <alignment horizontal="center" wrapText="1"/>
    </xf>
    <xf numFmtId="16" fontId="97" fillId="4" borderId="16" xfId="0" applyNumberFormat="1" applyFont="1" applyFill="1" applyBorder="1" applyAlignment="1" applyProtection="1">
      <alignment horizontal="center" wrapText="1"/>
      <protection locked="0"/>
    </xf>
    <xf numFmtId="0" fontId="103" fillId="0" borderId="1" xfId="0" applyFont="1" applyBorder="1" applyAlignment="1">
      <alignment vertical="center"/>
    </xf>
    <xf numFmtId="16" fontId="87" fillId="23" borderId="7" xfId="0" applyNumberFormat="1" applyFont="1" applyFill="1" applyBorder="1" applyAlignment="1" applyProtection="1">
      <alignment horizontal="center"/>
      <protection locked="0"/>
    </xf>
    <xf numFmtId="16" fontId="249" fillId="4" borderId="1" xfId="0" applyNumberFormat="1" applyFont="1" applyFill="1" applyBorder="1" applyAlignment="1">
      <alignment horizontal="center" vertical="center"/>
    </xf>
    <xf numFmtId="0" fontId="227" fillId="0" borderId="14" xfId="0" applyFont="1" applyBorder="1"/>
    <xf numFmtId="16" fontId="227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225" fillId="16" borderId="1" xfId="0" applyNumberFormat="1" applyFont="1" applyFill="1" applyBorder="1" applyAlignment="1">
      <alignment horizontal="center"/>
    </xf>
    <xf numFmtId="16" fontId="87" fillId="0" borderId="1" xfId="13" applyNumberFormat="1" applyFont="1" applyFill="1" applyBorder="1" applyAlignment="1" applyProtection="1">
      <alignment horizontal="center" vertical="center"/>
    </xf>
    <xf numFmtId="0" fontId="499" fillId="3" borderId="21" xfId="2" applyFont="1" applyFill="1" applyBorder="1" applyAlignment="1" applyProtection="1">
      <alignment horizontal="left" vertical="center" wrapText="1"/>
      <protection locked="0"/>
    </xf>
    <xf numFmtId="0" fontId="356" fillId="0" borderId="0" xfId="0" applyFont="1"/>
    <xf numFmtId="0" fontId="21" fillId="0" borderId="0" xfId="16"/>
    <xf numFmtId="0" fontId="508" fillId="35" borderId="91" xfId="2344" applyFont="1" applyFill="1" applyBorder="1" applyAlignment="1">
      <alignment vertical="center"/>
    </xf>
    <xf numFmtId="16" fontId="45" fillId="2" borderId="12" xfId="0" applyNumberFormat="1" applyFont="1" applyFill="1" applyBorder="1" applyAlignment="1">
      <alignment horizontal="center" vertical="center"/>
    </xf>
    <xf numFmtId="0" fontId="312" fillId="0" borderId="0" xfId="0" applyFont="1" applyAlignment="1">
      <alignment horizontal="center" vertical="center" wrapText="1"/>
    </xf>
    <xf numFmtId="16" fontId="509" fillId="0" borderId="12" xfId="0" applyNumberFormat="1" applyFont="1" applyBorder="1" applyAlignment="1">
      <alignment horizontal="center" vertical="center"/>
    </xf>
    <xf numFmtId="16" fontId="87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30" fillId="4" borderId="12" xfId="0" applyNumberFormat="1" applyFont="1" applyFill="1" applyBorder="1" applyAlignment="1" applyProtection="1">
      <alignment horizontal="center" vertical="center"/>
      <protection locked="0"/>
    </xf>
    <xf numFmtId="16" fontId="216" fillId="0" borderId="34" xfId="0" applyNumberFormat="1" applyFont="1" applyBorder="1" applyAlignment="1" applyProtection="1">
      <alignment horizontal="left" vertical="center"/>
      <protection locked="0"/>
    </xf>
    <xf numFmtId="16" fontId="216" fillId="0" borderId="6" xfId="0" applyNumberFormat="1" applyFont="1" applyBorder="1" applyAlignment="1" applyProtection="1">
      <alignment horizontal="center" vertical="center"/>
      <protection locked="0"/>
    </xf>
    <xf numFmtId="16" fontId="216" fillId="2" borderId="6" xfId="0" applyNumberFormat="1" applyFont="1" applyFill="1" applyBorder="1" applyAlignment="1" applyProtection="1">
      <alignment horizontal="center" vertical="center"/>
      <protection locked="0"/>
    </xf>
    <xf numFmtId="16" fontId="216" fillId="0" borderId="11" xfId="0" applyNumberFormat="1" applyFont="1" applyBorder="1" applyAlignment="1" applyProtection="1">
      <alignment horizontal="left" vertical="center"/>
      <protection locked="0"/>
    </xf>
    <xf numFmtId="16" fontId="216" fillId="0" borderId="11" xfId="0" applyNumberFormat="1" applyFont="1" applyBorder="1" applyAlignment="1" applyProtection="1">
      <alignment horizontal="center" vertical="center"/>
      <protection locked="0"/>
    </xf>
    <xf numFmtId="16" fontId="216" fillId="2" borderId="11" xfId="0" applyNumberFormat="1" applyFont="1" applyFill="1" applyBorder="1" applyAlignment="1" applyProtection="1">
      <alignment horizontal="center" vertical="center"/>
      <protection locked="0"/>
    </xf>
    <xf numFmtId="16" fontId="76" fillId="29" borderId="1" xfId="0" applyNumberFormat="1" applyFont="1" applyFill="1" applyBorder="1" applyAlignment="1" applyProtection="1">
      <alignment horizontal="left" vertical="center"/>
      <protection locked="0"/>
    </xf>
    <xf numFmtId="0" fontId="477" fillId="38" borderId="1" xfId="2" applyFont="1" applyFill="1" applyBorder="1" applyAlignment="1" applyProtection="1">
      <alignment horizontal="left" vertical="center" wrapText="1"/>
      <protection locked="0"/>
    </xf>
    <xf numFmtId="16" fontId="87" fillId="0" borderId="8" xfId="0" applyNumberFormat="1" applyFont="1" applyBorder="1" applyAlignment="1" applyProtection="1">
      <alignment horizontal="center" vertical="center"/>
      <protection locked="0"/>
    </xf>
    <xf numFmtId="16" fontId="41" fillId="0" borderId="0" xfId="0" applyNumberFormat="1" applyFont="1" applyAlignment="1">
      <alignment horizontal="left" vertical="center"/>
    </xf>
    <xf numFmtId="0" fontId="87" fillId="23" borderId="13" xfId="0" applyFont="1" applyFill="1" applyBorder="1" applyAlignment="1" applyProtection="1">
      <alignment horizontal="center"/>
      <protection locked="0"/>
    </xf>
    <xf numFmtId="16" fontId="93" fillId="0" borderId="6" xfId="0" applyNumberFormat="1" applyFont="1" applyBorder="1" applyAlignment="1" applyProtection="1">
      <alignment horizontal="center" vertical="center"/>
      <protection locked="0"/>
    </xf>
    <xf numFmtId="0" fontId="227" fillId="0" borderId="34" xfId="0" applyFont="1" applyBorder="1" applyAlignment="1">
      <alignment horizontal="center"/>
    </xf>
    <xf numFmtId="0" fontId="227" fillId="43" borderId="20" xfId="0" applyFont="1" applyFill="1" applyBorder="1" applyAlignment="1">
      <alignment horizontal="center"/>
    </xf>
    <xf numFmtId="16" fontId="510" fillId="0" borderId="0" xfId="0" applyNumberFormat="1" applyFont="1" applyAlignment="1">
      <alignment horizontal="center"/>
    </xf>
    <xf numFmtId="0" fontId="57" fillId="0" borderId="3" xfId="0" applyFont="1" applyBorder="1" applyAlignment="1">
      <alignment horizontal="center" vertical="center"/>
    </xf>
    <xf numFmtId="0" fontId="56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73" fillId="0" borderId="46" xfId="0" applyFont="1" applyBorder="1" applyAlignment="1">
      <alignment horizontal="center" vertical="center"/>
    </xf>
    <xf numFmtId="16" fontId="473" fillId="0" borderId="53" xfId="0" applyNumberFormat="1" applyFont="1" applyBorder="1" applyAlignment="1">
      <alignment horizontal="center" vertical="center"/>
    </xf>
    <xf numFmtId="16" fontId="93" fillId="0" borderId="53" xfId="0" applyNumberFormat="1" applyFont="1" applyBorder="1" applyAlignment="1">
      <alignment horizontal="center" vertical="center"/>
    </xf>
    <xf numFmtId="16" fontId="87" fillId="0" borderId="53" xfId="0" applyNumberFormat="1" applyFont="1" applyBorder="1" applyAlignment="1">
      <alignment horizontal="center" vertical="center"/>
    </xf>
    <xf numFmtId="16" fontId="107" fillId="0" borderId="53" xfId="0" applyNumberFormat="1" applyFont="1" applyBorder="1" applyAlignment="1">
      <alignment horizontal="center" vertical="center"/>
    </xf>
    <xf numFmtId="16" fontId="273" fillId="0" borderId="53" xfId="0" applyNumberFormat="1" applyFont="1" applyBorder="1" applyAlignment="1">
      <alignment horizontal="center" vertical="center"/>
    </xf>
    <xf numFmtId="16" fontId="273" fillId="0" borderId="45" xfId="0" applyNumberFormat="1" applyFont="1" applyBorder="1" applyAlignment="1">
      <alignment horizontal="center" vertical="center"/>
    </xf>
    <xf numFmtId="0" fontId="87" fillId="0" borderId="50" xfId="0" applyFont="1" applyBorder="1" applyAlignment="1">
      <alignment horizontal="left"/>
    </xf>
    <xf numFmtId="0" fontId="373" fillId="0" borderId="0" xfId="13" applyFont="1" applyAlignment="1" applyProtection="1">
      <alignment horizontal="left"/>
    </xf>
    <xf numFmtId="0" fontId="373" fillId="0" borderId="87" xfId="13" applyFont="1" applyBorder="1" applyAlignment="1" applyProtection="1">
      <alignment horizontal="left"/>
    </xf>
    <xf numFmtId="0" fontId="87" fillId="0" borderId="55" xfId="0" applyFont="1" applyBorder="1" applyAlignment="1">
      <alignment vertical="center"/>
    </xf>
    <xf numFmtId="0" fontId="87" fillId="0" borderId="56" xfId="0" applyFont="1" applyBorder="1" applyAlignment="1">
      <alignment vertical="center"/>
    </xf>
    <xf numFmtId="0" fontId="511" fillId="21" borderId="0" xfId="0" applyFont="1" applyFill="1" applyAlignment="1">
      <alignment horizontal="center"/>
    </xf>
    <xf numFmtId="0" fontId="512" fillId="0" borderId="0" xfId="0" applyFont="1"/>
    <xf numFmtId="0" fontId="513" fillId="0" borderId="1" xfId="0" applyFont="1" applyBorder="1"/>
    <xf numFmtId="0" fontId="513" fillId="0" borderId="1" xfId="0" applyFont="1" applyBorder="1" applyAlignment="1">
      <alignment horizontal="center"/>
    </xf>
    <xf numFmtId="16" fontId="513" fillId="0" borderId="1" xfId="0" applyNumberFormat="1" applyFont="1" applyBorder="1" applyAlignment="1">
      <alignment horizontal="center"/>
    </xf>
    <xf numFmtId="16" fontId="76" fillId="0" borderId="1" xfId="0" applyNumberFormat="1" applyFont="1" applyBorder="1" applyAlignment="1">
      <alignment horizontal="center" vertical="center"/>
    </xf>
    <xf numFmtId="0" fontId="227" fillId="21" borderId="138" xfId="0" applyFont="1" applyFill="1" applyBorder="1"/>
    <xf numFmtId="0" fontId="231" fillId="21" borderId="149" xfId="0" applyFont="1" applyFill="1" applyBorder="1" applyAlignment="1">
      <alignment horizontal="center"/>
    </xf>
    <xf numFmtId="0" fontId="231" fillId="21" borderId="138" xfId="0" applyFont="1" applyFill="1" applyBorder="1" applyAlignment="1">
      <alignment horizontal="center"/>
    </xf>
    <xf numFmtId="16" fontId="93" fillId="0" borderId="34" xfId="0" applyNumberFormat="1" applyFont="1" applyBorder="1" applyAlignment="1" applyProtection="1">
      <alignment horizontal="left" vertical="center"/>
      <protection locked="0"/>
    </xf>
    <xf numFmtId="16" fontId="93" fillId="0" borderId="11" xfId="0" applyNumberFormat="1" applyFont="1" applyBorder="1" applyAlignment="1" applyProtection="1">
      <alignment horizontal="left" vertical="center"/>
      <protection locked="0"/>
    </xf>
    <xf numFmtId="16" fontId="225" fillId="4" borderId="1" xfId="0" applyNumberFormat="1" applyFont="1" applyFill="1" applyBorder="1" applyAlignment="1">
      <alignment horizontal="center"/>
    </xf>
    <xf numFmtId="0" fontId="227" fillId="2" borderId="1" xfId="0" applyFont="1" applyFill="1" applyBorder="1"/>
    <xf numFmtId="0" fontId="227" fillId="2" borderId="1" xfId="0" applyFont="1" applyFill="1" applyBorder="1" applyAlignment="1">
      <alignment horizontal="center"/>
    </xf>
    <xf numFmtId="16" fontId="227" fillId="2" borderId="1" xfId="0" applyNumberFormat="1" applyFont="1" applyFill="1" applyBorder="1" applyAlignment="1">
      <alignment horizontal="center"/>
    </xf>
    <xf numFmtId="0" fontId="248" fillId="15" borderId="91" xfId="0" applyFont="1" applyFill="1" applyBorder="1" applyAlignment="1">
      <alignment vertical="center"/>
    </xf>
    <xf numFmtId="16" fontId="248" fillId="15" borderId="7" xfId="0" applyNumberFormat="1" applyFont="1" applyFill="1" applyBorder="1" applyAlignment="1">
      <alignment horizontal="left" vertical="center"/>
    </xf>
    <xf numFmtId="16" fontId="248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left"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97" fillId="4" borderId="6" xfId="0" applyNumberFormat="1" applyFont="1" applyFill="1" applyBorder="1" applyAlignment="1" applyProtection="1">
      <alignment horizontal="center" vertical="center"/>
      <protection locked="0"/>
    </xf>
    <xf numFmtId="16" fontId="248" fillId="0" borderId="7" xfId="0" applyNumberFormat="1" applyFont="1" applyBorder="1" applyAlignment="1">
      <alignment horizontal="left" vertical="center"/>
    </xf>
    <xf numFmtId="16" fontId="194" fillId="0" borderId="2" xfId="0" applyNumberFormat="1" applyFont="1" applyBorder="1" applyAlignment="1" applyProtection="1">
      <alignment horizontal="left" vertical="center"/>
      <protection locked="0"/>
    </xf>
    <xf numFmtId="16" fontId="103" fillId="0" borderId="2" xfId="0" applyNumberFormat="1" applyFont="1" applyBorder="1" applyAlignment="1" applyProtection="1">
      <alignment horizontal="center" vertical="center"/>
      <protection locked="0"/>
    </xf>
    <xf numFmtId="16" fontId="194" fillId="0" borderId="29" xfId="0" applyNumberFormat="1" applyFont="1" applyBorder="1" applyAlignment="1" applyProtection="1">
      <alignment horizontal="left" vertical="center"/>
      <protection locked="0"/>
    </xf>
    <xf numFmtId="16" fontId="104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103" fillId="26" borderId="25" xfId="0" applyNumberFormat="1" applyFont="1" applyFill="1" applyBorder="1" applyAlignment="1" applyProtection="1">
      <alignment horizontal="left" vertical="center"/>
      <protection locked="0"/>
    </xf>
    <xf numFmtId="16" fontId="103" fillId="26" borderId="26" xfId="0" applyNumberFormat="1" applyFont="1" applyFill="1" applyBorder="1" applyAlignment="1" applyProtection="1">
      <alignment horizontal="left" vertical="center"/>
      <protection locked="0"/>
    </xf>
    <xf numFmtId="16" fontId="103" fillId="26" borderId="28" xfId="0" applyNumberFormat="1" applyFont="1" applyFill="1" applyBorder="1" applyAlignment="1" applyProtection="1">
      <alignment horizontal="center" vertical="center"/>
      <protection locked="0"/>
    </xf>
    <xf numFmtId="16" fontId="103" fillId="26" borderId="30" xfId="0" applyNumberFormat="1" applyFont="1" applyFill="1" applyBorder="1" applyAlignment="1" applyProtection="1">
      <alignment horizontal="center" vertical="center"/>
      <protection locked="0"/>
    </xf>
    <xf numFmtId="16" fontId="103" fillId="26" borderId="32" xfId="0" applyNumberFormat="1" applyFont="1" applyFill="1" applyBorder="1" applyAlignment="1" applyProtection="1">
      <alignment horizontal="center" vertical="center"/>
      <protection locked="0"/>
    </xf>
    <xf numFmtId="16" fontId="104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194" fillId="26" borderId="30" xfId="0" applyNumberFormat="1" applyFont="1" applyFill="1" applyBorder="1" applyAlignment="1" applyProtection="1">
      <alignment horizontal="right" vertical="center"/>
      <protection locked="0"/>
    </xf>
    <xf numFmtId="0" fontId="104" fillId="0" borderId="1" xfId="0" applyFont="1" applyBorder="1" applyAlignment="1">
      <alignment vertical="center"/>
    </xf>
    <xf numFmtId="0" fontId="104" fillId="0" borderId="1" xfId="0" applyFont="1" applyBorder="1" applyAlignment="1">
      <alignment horizontal="center" vertical="center"/>
    </xf>
    <xf numFmtId="16" fontId="286" fillId="4" borderId="1" xfId="13" applyNumberFormat="1" applyFont="1" applyFill="1" applyBorder="1" applyAlignment="1" applyProtection="1">
      <alignment horizontal="center" vertical="center"/>
    </xf>
    <xf numFmtId="16" fontId="30" fillId="0" borderId="19" xfId="0" applyNumberFormat="1" applyFont="1" applyBorder="1" applyAlignment="1">
      <alignment horizontal="center" vertical="center"/>
    </xf>
    <xf numFmtId="16" fontId="103" fillId="4" borderId="12" xfId="0" applyNumberFormat="1" applyFont="1" applyFill="1" applyBorder="1" applyAlignment="1">
      <alignment horizontal="center" vertical="center"/>
    </xf>
    <xf numFmtId="16" fontId="87" fillId="4" borderId="12" xfId="0" applyNumberFormat="1" applyFont="1" applyFill="1" applyBorder="1" applyAlignment="1">
      <alignment horizontal="center" vertical="center"/>
    </xf>
    <xf numFmtId="16" fontId="87" fillId="4" borderId="79" xfId="0" applyNumberFormat="1" applyFont="1" applyFill="1" applyBorder="1" applyAlignment="1">
      <alignment horizontal="center" vertical="center"/>
    </xf>
    <xf numFmtId="0" fontId="514" fillId="35" borderId="91" xfId="0" applyFont="1" applyFill="1" applyBorder="1" applyAlignment="1">
      <alignment vertical="center"/>
    </xf>
    <xf numFmtId="16" fontId="514" fillId="0" borderId="7" xfId="0" applyNumberFormat="1" applyFont="1" applyBorder="1" applyAlignment="1">
      <alignment horizontal="left" vertical="center"/>
    </xf>
    <xf numFmtId="16" fontId="514" fillId="0" borderId="7" xfId="0" applyNumberFormat="1" applyFont="1" applyBorder="1" applyAlignment="1">
      <alignment horizontal="center" vertical="center"/>
    </xf>
    <xf numFmtId="16" fontId="216" fillId="15" borderId="34" xfId="0" applyNumberFormat="1" applyFont="1" applyFill="1" applyBorder="1" applyAlignment="1" applyProtection="1">
      <alignment horizontal="left" vertical="center"/>
      <protection locked="0"/>
    </xf>
    <xf numFmtId="16" fontId="216" fillId="15" borderId="6" xfId="0" applyNumberFormat="1" applyFont="1" applyFill="1" applyBorder="1" applyAlignment="1" applyProtection="1">
      <alignment horizontal="center" vertical="center"/>
      <protection locked="0"/>
    </xf>
    <xf numFmtId="16" fontId="515" fillId="15" borderId="10" xfId="0" applyNumberFormat="1" applyFont="1" applyFill="1" applyBorder="1" applyAlignment="1" applyProtection="1">
      <alignment horizontal="left" vertical="center"/>
      <protection locked="0"/>
    </xf>
    <xf numFmtId="16" fontId="216" fillId="15" borderId="10" xfId="0" applyNumberFormat="1" applyFont="1" applyFill="1" applyBorder="1" applyAlignment="1" applyProtection="1">
      <alignment horizontal="center" vertical="center"/>
      <protection locked="0"/>
    </xf>
    <xf numFmtId="16" fontId="216" fillId="15" borderId="7" xfId="0" applyNumberFormat="1" applyFont="1" applyFill="1" applyBorder="1" applyAlignment="1" applyProtection="1">
      <alignment horizontal="center" vertical="center"/>
      <protection locked="0"/>
    </xf>
    <xf numFmtId="16" fontId="216" fillId="15" borderId="11" xfId="0" applyNumberFormat="1" applyFont="1" applyFill="1" applyBorder="1" applyAlignment="1" applyProtection="1">
      <alignment horizontal="left" vertical="center"/>
      <protection locked="0"/>
    </xf>
    <xf numFmtId="16" fontId="216" fillId="15" borderId="11" xfId="0" applyNumberFormat="1" applyFont="1" applyFill="1" applyBorder="1" applyAlignment="1" applyProtection="1">
      <alignment horizontal="center" vertical="center"/>
      <protection locked="0"/>
    </xf>
    <xf numFmtId="16" fontId="216" fillId="15" borderId="10" xfId="0" applyNumberFormat="1" applyFont="1" applyFill="1" applyBorder="1" applyAlignment="1" applyProtection="1">
      <alignment horizontal="left" vertical="center"/>
      <protection locked="0"/>
    </xf>
    <xf numFmtId="16" fontId="216" fillId="15" borderId="12" xfId="0" applyNumberFormat="1" applyFont="1" applyFill="1" applyBorder="1" applyAlignment="1" applyProtection="1">
      <alignment horizontal="center" vertical="center"/>
      <protection locked="0"/>
    </xf>
    <xf numFmtId="16" fontId="216" fillId="15" borderId="7" xfId="0" applyNumberFormat="1" applyFont="1" applyFill="1" applyBorder="1" applyAlignment="1" applyProtection="1">
      <alignment horizontal="left" vertical="center"/>
      <protection locked="0"/>
    </xf>
    <xf numFmtId="16" fontId="216" fillId="15" borderId="16" xfId="0" applyNumberFormat="1" applyFont="1" applyFill="1" applyBorder="1" applyAlignment="1" applyProtection="1">
      <alignment horizontal="center" vertical="center"/>
      <protection locked="0"/>
    </xf>
    <xf numFmtId="16" fontId="216" fillId="15" borderId="12" xfId="0" applyNumberFormat="1" applyFont="1" applyFill="1" applyBorder="1" applyAlignment="1" applyProtection="1">
      <alignment horizontal="left" vertical="center"/>
      <protection locked="0"/>
    </xf>
    <xf numFmtId="16" fontId="216" fillId="15" borderId="13" xfId="0" applyNumberFormat="1" applyFont="1" applyFill="1" applyBorder="1" applyAlignment="1" applyProtection="1">
      <alignment horizontal="center" vertical="center"/>
      <protection locked="0"/>
    </xf>
    <xf numFmtId="16" fontId="515" fillId="15" borderId="34" xfId="0" applyNumberFormat="1" applyFont="1" applyFill="1" applyBorder="1" applyAlignment="1" applyProtection="1">
      <alignment horizontal="left" vertical="center"/>
      <protection locked="0"/>
    </xf>
    <xf numFmtId="0" fontId="437" fillId="3" borderId="5" xfId="0" applyFont="1" applyFill="1" applyBorder="1" applyAlignment="1" applyProtection="1">
      <alignment horizontal="center" vertical="top" wrapText="1"/>
      <protection locked="0"/>
    </xf>
    <xf numFmtId="0" fontId="516" fillId="0" borderId="1" xfId="13" applyFont="1" applyBorder="1" applyAlignment="1" applyProtection="1">
      <alignment horizontal="left" vertical="center"/>
    </xf>
    <xf numFmtId="0" fontId="517" fillId="0" borderId="1" xfId="13" applyFont="1" applyBorder="1" applyAlignment="1" applyProtection="1">
      <alignment horizontal="left" vertical="center"/>
    </xf>
    <xf numFmtId="0" fontId="516" fillId="0" borderId="1" xfId="13" applyFont="1" applyBorder="1" applyAlignment="1" applyProtection="1">
      <alignment vertical="center"/>
    </xf>
    <xf numFmtId="0" fontId="516" fillId="0" borderId="1" xfId="13" applyFont="1" applyFill="1" applyBorder="1" applyAlignment="1" applyProtection="1">
      <alignment horizontal="left" vertical="center"/>
    </xf>
    <xf numFmtId="0" fontId="477" fillId="39" borderId="1" xfId="0" applyFont="1" applyFill="1" applyBorder="1" applyAlignment="1">
      <alignment horizontal="left" vertical="center" wrapText="1"/>
    </xf>
    <xf numFmtId="0" fontId="518" fillId="0" borderId="1" xfId="0" applyFont="1" applyBorder="1" applyAlignment="1">
      <alignment horizontal="left" vertical="center" wrapText="1"/>
    </xf>
    <xf numFmtId="0" fontId="425" fillId="0" borderId="1" xfId="0" applyFont="1" applyBorder="1" applyAlignment="1">
      <alignment horizontal="center" vertical="center"/>
    </xf>
    <xf numFmtId="0" fontId="425" fillId="0" borderId="1" xfId="0" applyFont="1" applyBorder="1" applyAlignment="1">
      <alignment horizontal="left" vertical="center" wrapText="1"/>
    </xf>
    <xf numFmtId="0" fontId="425" fillId="0" borderId="2" xfId="1" applyFont="1" applyBorder="1" applyAlignment="1">
      <alignment horizontal="left" vertical="center" wrapText="1"/>
    </xf>
    <xf numFmtId="0" fontId="425" fillId="0" borderId="2" xfId="1" applyFont="1" applyBorder="1" applyAlignment="1">
      <alignment horizontal="center" vertical="center" wrapText="1"/>
    </xf>
    <xf numFmtId="0" fontId="425" fillId="0" borderId="1" xfId="0" applyFont="1" applyBorder="1" applyAlignment="1">
      <alignment vertical="center"/>
    </xf>
    <xf numFmtId="0" fontId="425" fillId="0" borderId="2" xfId="1" applyFont="1" applyBorder="1" applyAlignment="1">
      <alignment vertical="center" wrapText="1"/>
    </xf>
    <xf numFmtId="0" fontId="425" fillId="0" borderId="2" xfId="1" applyFont="1" applyBorder="1" applyAlignment="1">
      <alignment vertical="center"/>
    </xf>
    <xf numFmtId="0" fontId="425" fillId="0" borderId="1" xfId="1" applyFont="1" applyBorder="1" applyAlignment="1">
      <alignment vertical="center" wrapText="1"/>
    </xf>
    <xf numFmtId="0" fontId="425" fillId="0" borderId="1" xfId="1" applyFont="1" applyBorder="1" applyAlignment="1">
      <alignment horizontal="center" vertical="center" wrapText="1"/>
    </xf>
    <xf numFmtId="0" fontId="425" fillId="27" borderId="1" xfId="0" applyFont="1" applyFill="1" applyBorder="1" applyAlignment="1">
      <alignment horizontal="left" vertical="center" wrapText="1"/>
    </xf>
    <xf numFmtId="0" fontId="425" fillId="27" borderId="2" xfId="1" applyFont="1" applyFill="1" applyBorder="1" applyAlignment="1">
      <alignment horizontal="left" vertical="center" wrapText="1"/>
    </xf>
    <xf numFmtId="0" fontId="425" fillId="27" borderId="2" xfId="1" applyFont="1" applyFill="1" applyBorder="1" applyAlignment="1">
      <alignment horizontal="center" vertical="center" wrapText="1"/>
    </xf>
    <xf numFmtId="0" fontId="425" fillId="27" borderId="1" xfId="0" applyFont="1" applyFill="1" applyBorder="1" applyAlignment="1">
      <alignment vertical="center"/>
    </xf>
    <xf numFmtId="0" fontId="425" fillId="27" borderId="2" xfId="1" applyFont="1" applyFill="1" applyBorder="1" applyAlignment="1">
      <alignment vertical="center" wrapText="1"/>
    </xf>
    <xf numFmtId="0" fontId="425" fillId="0" borderId="2" xfId="0" applyFont="1" applyBorder="1" applyAlignment="1">
      <alignment vertical="center"/>
    </xf>
    <xf numFmtId="0" fontId="377" fillId="0" borderId="1" xfId="1" applyFont="1" applyBorder="1" applyAlignment="1">
      <alignment vertical="center" wrapText="1"/>
    </xf>
    <xf numFmtId="0" fontId="518" fillId="0" borderId="1" xfId="0" applyFont="1" applyBorder="1" applyAlignment="1">
      <alignment horizontal="center" vertical="center"/>
    </xf>
    <xf numFmtId="0" fontId="518" fillId="0" borderId="1" xfId="0" applyFont="1" applyBorder="1" applyAlignment="1">
      <alignment vertical="center"/>
    </xf>
    <xf numFmtId="0" fontId="425" fillId="27" borderId="1" xfId="1" applyFont="1" applyFill="1" applyBorder="1" applyAlignment="1">
      <alignment vertical="center" wrapText="1"/>
    </xf>
    <xf numFmtId="0" fontId="425" fillId="4" borderId="1" xfId="1" applyFont="1" applyFill="1" applyBorder="1" applyAlignment="1">
      <alignment horizontal="center" vertical="center" wrapText="1"/>
    </xf>
    <xf numFmtId="16" fontId="425" fillId="4" borderId="1" xfId="1" applyNumberFormat="1" applyFont="1" applyFill="1" applyBorder="1" applyAlignment="1">
      <alignment horizontal="left" vertical="center" wrapText="1"/>
    </xf>
    <xf numFmtId="0" fontId="425" fillId="4" borderId="1" xfId="1" applyFont="1" applyFill="1" applyBorder="1" applyAlignment="1">
      <alignment horizontal="left" vertical="center" wrapText="1"/>
    </xf>
    <xf numFmtId="0" fontId="425" fillId="4" borderId="2" xfId="1" applyFont="1" applyFill="1" applyBorder="1" applyAlignment="1">
      <alignment horizontal="left" vertical="center" wrapText="1"/>
    </xf>
    <xf numFmtId="0" fontId="425" fillId="4" borderId="2" xfId="1" applyFont="1" applyFill="1" applyBorder="1" applyAlignment="1">
      <alignment horizontal="center" vertical="center" wrapText="1"/>
    </xf>
    <xf numFmtId="0" fontId="425" fillId="4" borderId="1" xfId="1" applyFont="1" applyFill="1" applyBorder="1" applyAlignment="1">
      <alignment vertical="center" wrapText="1"/>
    </xf>
    <xf numFmtId="0" fontId="425" fillId="4" borderId="2" xfId="1" applyFont="1" applyFill="1" applyBorder="1" applyAlignment="1">
      <alignment vertical="center" wrapText="1"/>
    </xf>
    <xf numFmtId="0" fontId="425" fillId="0" borderId="19" xfId="0" applyFont="1" applyBorder="1" applyAlignment="1">
      <alignment horizontal="center" vertical="center"/>
    </xf>
    <xf numFmtId="0" fontId="519" fillId="27" borderId="1" xfId="0" applyFont="1" applyFill="1" applyBorder="1" applyAlignment="1">
      <alignment horizontal="left" vertical="center" wrapText="1"/>
    </xf>
    <xf numFmtId="0" fontId="425" fillId="27" borderId="19" xfId="0" applyFont="1" applyFill="1" applyBorder="1" applyAlignment="1">
      <alignment vertical="center"/>
    </xf>
    <xf numFmtId="0" fontId="425" fillId="0" borderId="1" xfId="0" applyFont="1" applyBorder="1" applyAlignment="1">
      <alignment vertical="center" wrapText="1"/>
    </xf>
    <xf numFmtId="0" fontId="519" fillId="0" borderId="1" xfId="0" applyFont="1" applyBorder="1" applyAlignment="1">
      <alignment horizontal="left" vertical="center" wrapText="1"/>
    </xf>
    <xf numFmtId="0" fontId="425" fillId="0" borderId="19" xfId="0" applyFont="1" applyBorder="1" applyAlignment="1">
      <alignment vertical="center"/>
    </xf>
    <xf numFmtId="0" fontId="377" fillId="0" borderId="1" xfId="0" applyFont="1" applyBorder="1" applyAlignment="1">
      <alignment vertical="center" wrapText="1"/>
    </xf>
    <xf numFmtId="0" fontId="187" fillId="0" borderId="1" xfId="1" applyFont="1" applyBorder="1" applyAlignment="1">
      <alignment vertical="center" wrapText="1"/>
    </xf>
    <xf numFmtId="0" fontId="518" fillId="0" borderId="1" xfId="1" applyFont="1" applyBorder="1" applyAlignment="1">
      <alignment vertical="center" wrapText="1"/>
    </xf>
    <xf numFmtId="0" fontId="520" fillId="0" borderId="1" xfId="0" applyFont="1" applyBorder="1" applyAlignment="1">
      <alignment vertical="center" wrapText="1"/>
    </xf>
    <xf numFmtId="0" fontId="425" fillId="36" borderId="1" xfId="0" applyFont="1" applyFill="1" applyBorder="1" applyAlignment="1">
      <alignment horizontal="left" vertical="center" wrapText="1"/>
    </xf>
    <xf numFmtId="0" fontId="425" fillId="36" borderId="2" xfId="1" applyFont="1" applyFill="1" applyBorder="1" applyAlignment="1">
      <alignment horizontal="left" vertical="center" wrapText="1"/>
    </xf>
    <xf numFmtId="0" fontId="425" fillId="36" borderId="2" xfId="1" applyFont="1" applyFill="1" applyBorder="1" applyAlignment="1">
      <alignment horizontal="center" vertical="center" wrapText="1"/>
    </xf>
    <xf numFmtId="0" fontId="425" fillId="36" borderId="1" xfId="0" applyFont="1" applyFill="1" applyBorder="1" applyAlignment="1">
      <alignment vertical="center"/>
    </xf>
    <xf numFmtId="0" fontId="425" fillId="36" borderId="2" xfId="1" applyFont="1" applyFill="1" applyBorder="1" applyAlignment="1">
      <alignment vertical="center" wrapText="1"/>
    </xf>
    <xf numFmtId="0" fontId="425" fillId="0" borderId="1" xfId="1" quotePrefix="1" applyFont="1" applyBorder="1" applyAlignment="1">
      <alignment horizontal="center" vertical="center" wrapText="1"/>
    </xf>
    <xf numFmtId="0" fontId="377" fillId="0" borderId="2" xfId="1" applyFont="1" applyBorder="1" applyAlignment="1">
      <alignment vertical="center"/>
    </xf>
    <xf numFmtId="0" fontId="425" fillId="3" borderId="1" xfId="1" applyFont="1" applyFill="1" applyBorder="1" applyAlignment="1">
      <alignment vertical="center" wrapText="1"/>
    </xf>
    <xf numFmtId="0" fontId="425" fillId="4" borderId="1" xfId="5" applyFont="1" applyFill="1" applyBorder="1" applyAlignment="1">
      <alignment horizontal="left" vertical="center" wrapText="1"/>
    </xf>
    <xf numFmtId="0" fontId="425" fillId="4" borderId="1" xfId="0" applyFont="1" applyFill="1" applyBorder="1" applyAlignment="1">
      <alignment horizontal="left" vertical="center" wrapText="1"/>
    </xf>
    <xf numFmtId="0" fontId="425" fillId="4" borderId="1" xfId="0" applyFont="1" applyFill="1" applyBorder="1" applyAlignment="1">
      <alignment vertical="center"/>
    </xf>
    <xf numFmtId="0" fontId="425" fillId="0" borderId="19" xfId="1" applyFont="1" applyBorder="1" applyAlignment="1">
      <alignment horizontal="center" vertical="center" wrapText="1"/>
    </xf>
    <xf numFmtId="16" fontId="425" fillId="0" borderId="19" xfId="1" applyNumberFormat="1" applyFont="1" applyBorder="1" applyAlignment="1">
      <alignment horizontal="left" vertical="center" wrapText="1"/>
    </xf>
    <xf numFmtId="0" fontId="425" fillId="0" borderId="19" xfId="1" applyFont="1" applyBorder="1" applyAlignment="1">
      <alignment horizontal="left" vertical="center" wrapText="1"/>
    </xf>
    <xf numFmtId="0" fontId="425" fillId="0" borderId="19" xfId="1" applyFont="1" applyBorder="1" applyAlignment="1">
      <alignment vertical="center" wrapText="1"/>
    </xf>
    <xf numFmtId="0" fontId="425" fillId="0" borderId="2" xfId="1" applyFont="1" applyBorder="1" applyAlignment="1">
      <alignment horizontal="center" vertical="center"/>
    </xf>
    <xf numFmtId="0" fontId="187" fillId="0" borderId="2" xfId="1" applyFont="1" applyBorder="1" applyAlignment="1">
      <alignment horizontal="left" vertical="center" wrapText="1"/>
    </xf>
    <xf numFmtId="0" fontId="425" fillId="4" borderId="19" xfId="1" applyFont="1" applyFill="1" applyBorder="1" applyAlignment="1">
      <alignment horizontal="left" vertical="center" wrapText="1"/>
    </xf>
    <xf numFmtId="0" fontId="425" fillId="2" borderId="1" xfId="1" applyFont="1" applyFill="1" applyBorder="1" applyAlignment="1">
      <alignment horizontal="center" vertical="center" wrapText="1"/>
    </xf>
    <xf numFmtId="0" fontId="377" fillId="2" borderId="1" xfId="0" applyFont="1" applyFill="1" applyBorder="1" applyAlignment="1">
      <alignment horizontal="left" vertical="center" wrapText="1"/>
    </xf>
    <xf numFmtId="0" fontId="425" fillId="2" borderId="1" xfId="1" applyFont="1" applyFill="1" applyBorder="1" applyAlignment="1">
      <alignment vertical="center" wrapText="1"/>
    </xf>
    <xf numFmtId="0" fontId="425" fillId="0" borderId="1" xfId="1" applyFont="1" applyBorder="1" applyAlignment="1">
      <alignment vertical="center"/>
    </xf>
    <xf numFmtId="0" fontId="518" fillId="0" borderId="21" xfId="0" applyFont="1" applyBorder="1" applyAlignment="1">
      <alignment horizontal="center" vertical="center"/>
    </xf>
    <xf numFmtId="0" fontId="518" fillId="0" borderId="21" xfId="0" applyFont="1" applyBorder="1" applyAlignment="1">
      <alignment horizontal="left" vertical="center" wrapText="1"/>
    </xf>
    <xf numFmtId="0" fontId="518" fillId="0" borderId="21" xfId="0" applyFont="1" applyBorder="1" applyAlignment="1">
      <alignment vertical="center"/>
    </xf>
    <xf numFmtId="0" fontId="425" fillId="0" borderId="21" xfId="1" applyFont="1" applyBorder="1" applyAlignment="1">
      <alignment horizontal="center" vertical="center" wrapText="1"/>
    </xf>
    <xf numFmtId="0" fontId="425" fillId="0" borderId="21" xfId="1" applyFont="1" applyBorder="1" applyAlignment="1">
      <alignment vertical="center" wrapText="1"/>
    </xf>
    <xf numFmtId="0" fontId="425" fillId="0" borderId="21" xfId="0" applyFont="1" applyBorder="1" applyAlignment="1">
      <alignment horizontal="center" vertical="center"/>
    </xf>
    <xf numFmtId="16" fontId="425" fillId="0" borderId="2" xfId="1" applyNumberFormat="1" applyFont="1" applyBorder="1" applyAlignment="1">
      <alignment vertical="center"/>
    </xf>
    <xf numFmtId="0" fontId="425" fillId="0" borderId="19" xfId="0" applyFont="1" applyBorder="1" applyAlignment="1">
      <alignment horizontal="left" vertical="center" wrapText="1"/>
    </xf>
    <xf numFmtId="0" fontId="519" fillId="0" borderId="19" xfId="0" applyFont="1" applyBorder="1" applyAlignment="1">
      <alignment horizontal="left" vertical="center" wrapText="1"/>
    </xf>
    <xf numFmtId="0" fontId="393" fillId="0" borderId="2" xfId="1" applyFont="1" applyBorder="1" applyAlignment="1">
      <alignment vertical="center"/>
    </xf>
    <xf numFmtId="0" fontId="425" fillId="0" borderId="21" xfId="0" applyFont="1" applyBorder="1" applyAlignment="1">
      <alignment vertical="center"/>
    </xf>
    <xf numFmtId="0" fontId="377" fillId="6" borderId="21" xfId="1" applyFont="1" applyFill="1" applyBorder="1" applyAlignment="1">
      <alignment horizontal="left" vertical="center" wrapText="1"/>
    </xf>
    <xf numFmtId="0" fontId="425" fillId="6" borderId="21" xfId="1" applyFont="1" applyFill="1" applyBorder="1" applyAlignment="1">
      <alignment horizontal="left" vertical="center" wrapText="1"/>
    </xf>
    <xf numFmtId="0" fontId="425" fillId="6" borderId="2" xfId="1" applyFont="1" applyFill="1" applyBorder="1" applyAlignment="1">
      <alignment horizontal="left" vertical="center" wrapText="1"/>
    </xf>
    <xf numFmtId="0" fontId="425" fillId="6" borderId="2" xfId="1" applyFont="1" applyFill="1" applyBorder="1" applyAlignment="1">
      <alignment horizontal="center" vertical="center" wrapText="1"/>
    </xf>
    <xf numFmtId="0" fontId="485" fillId="6" borderId="21" xfId="12" applyFont="1" applyFill="1" applyBorder="1" applyAlignment="1">
      <alignment vertical="center" wrapText="1"/>
    </xf>
    <xf numFmtId="0" fontId="425" fillId="6" borderId="2" xfId="1" applyFont="1" applyFill="1" applyBorder="1" applyAlignment="1">
      <alignment vertical="center" wrapText="1"/>
    </xf>
    <xf numFmtId="0" fontId="187" fillId="6" borderId="1" xfId="1" applyFont="1" applyFill="1" applyBorder="1" applyAlignment="1">
      <alignment vertical="center" wrapText="1"/>
    </xf>
    <xf numFmtId="0" fontId="425" fillId="27" borderId="19" xfId="0" applyFont="1" applyFill="1" applyBorder="1" applyAlignment="1">
      <alignment horizontal="left" vertical="center" wrapText="1"/>
    </xf>
    <xf numFmtId="0" fontId="425" fillId="27" borderId="21" xfId="0" applyFont="1" applyFill="1" applyBorder="1" applyAlignment="1">
      <alignment horizontal="left" vertical="center" wrapText="1"/>
    </xf>
    <xf numFmtId="0" fontId="486" fillId="0" borderId="19" xfId="1" applyFont="1" applyBorder="1" applyAlignment="1">
      <alignment horizontal="center" vertical="center" wrapText="1"/>
    </xf>
    <xf numFmtId="0" fontId="486" fillId="0" borderId="19" xfId="1" applyFont="1" applyBorder="1" applyAlignment="1">
      <alignment horizontal="left" vertical="center" wrapText="1"/>
    </xf>
    <xf numFmtId="0" fontId="377" fillId="2" borderId="19" xfId="1" applyFont="1" applyFill="1" applyBorder="1" applyAlignment="1">
      <alignment horizontal="left" vertical="center" wrapText="1"/>
    </xf>
    <xf numFmtId="0" fontId="425" fillId="2" borderId="19" xfId="1" applyFont="1" applyFill="1" applyBorder="1" applyAlignment="1">
      <alignment horizontal="left" vertical="center" wrapText="1"/>
    </xf>
    <xf numFmtId="0" fontId="425" fillId="2" borderId="2" xfId="1" applyFont="1" applyFill="1" applyBorder="1" applyAlignment="1">
      <alignment horizontal="left" vertical="center" wrapText="1"/>
    </xf>
    <xf numFmtId="0" fontId="425" fillId="2" borderId="2" xfId="1" applyFont="1" applyFill="1" applyBorder="1" applyAlignment="1">
      <alignment horizontal="center" vertical="center" wrapText="1"/>
    </xf>
    <xf numFmtId="0" fontId="485" fillId="2" borderId="19" xfId="12" applyFont="1" applyFill="1" applyBorder="1" applyAlignment="1">
      <alignment vertical="center" wrapText="1"/>
    </xf>
    <xf numFmtId="0" fontId="425" fillId="2" borderId="2" xfId="1" applyFont="1" applyFill="1" applyBorder="1" applyAlignment="1">
      <alignment vertical="center" wrapText="1"/>
    </xf>
    <xf numFmtId="0" fontId="187" fillId="2" borderId="1" xfId="1" applyFont="1" applyFill="1" applyBorder="1" applyAlignment="1">
      <alignment vertical="center" wrapText="1"/>
    </xf>
    <xf numFmtId="0" fontId="186" fillId="2" borderId="1" xfId="1" applyFont="1" applyFill="1" applyBorder="1" applyAlignment="1">
      <alignment vertical="center" wrapText="1"/>
    </xf>
    <xf numFmtId="0" fontId="425" fillId="27" borderId="21" xfId="0" applyFont="1" applyFill="1" applyBorder="1" applyAlignment="1">
      <alignment vertical="center"/>
    </xf>
    <xf numFmtId="0" fontId="519" fillId="0" borderId="21" xfId="0" applyFont="1" applyBorder="1" applyAlignment="1">
      <alignment horizontal="left" vertical="center" wrapText="1"/>
    </xf>
    <xf numFmtId="0" fontId="425" fillId="0" borderId="1" xfId="1" quotePrefix="1" applyFont="1" applyBorder="1" applyAlignment="1">
      <alignment vertical="center" wrapText="1"/>
    </xf>
    <xf numFmtId="0" fontId="518" fillId="0" borderId="19" xfId="0" applyFont="1" applyBorder="1" applyAlignment="1">
      <alignment horizontal="center" vertical="center"/>
    </xf>
    <xf numFmtId="0" fontId="518" fillId="0" borderId="19" xfId="0" applyFont="1" applyBorder="1" applyAlignment="1">
      <alignment horizontal="left" vertical="center" wrapText="1"/>
    </xf>
    <xf numFmtId="0" fontId="518" fillId="0" borderId="19" xfId="0" applyFont="1" applyBorder="1" applyAlignment="1">
      <alignment vertical="center"/>
    </xf>
    <xf numFmtId="0" fontId="425" fillId="4" borderId="21" xfId="1" applyFont="1" applyFill="1" applyBorder="1" applyAlignment="1">
      <alignment horizontal="left" vertical="center" wrapText="1"/>
    </xf>
    <xf numFmtId="0" fontId="425" fillId="4" borderId="21" xfId="1" applyFont="1" applyFill="1" applyBorder="1" applyAlignment="1">
      <alignment vertical="center" wrapText="1"/>
    </xf>
    <xf numFmtId="0" fontId="425" fillId="36" borderId="19" xfId="0" applyFont="1" applyFill="1" applyBorder="1" applyAlignment="1">
      <alignment horizontal="left" vertical="center" wrapText="1"/>
    </xf>
    <xf numFmtId="0" fontId="425" fillId="36" borderId="19" xfId="0" applyFont="1" applyFill="1" applyBorder="1" applyAlignment="1">
      <alignment vertical="center"/>
    </xf>
    <xf numFmtId="0" fontId="425" fillId="4" borderId="19" xfId="0" applyFont="1" applyFill="1" applyBorder="1" applyAlignment="1">
      <alignment horizontal="left" vertical="center" wrapText="1"/>
    </xf>
    <xf numFmtId="0" fontId="425" fillId="4" borderId="21" xfId="0" applyFont="1" applyFill="1" applyBorder="1" applyAlignment="1">
      <alignment horizontal="left" vertical="center" wrapText="1"/>
    </xf>
    <xf numFmtId="16" fontId="425" fillId="4" borderId="19" xfId="1" applyNumberFormat="1" applyFont="1" applyFill="1" applyBorder="1" applyAlignment="1">
      <alignment horizontal="left" vertical="center" wrapText="1"/>
    </xf>
    <xf numFmtId="0" fontId="425" fillId="0" borderId="20" xfId="1" applyFont="1" applyBorder="1" applyAlignment="1">
      <alignment vertical="center" wrapText="1"/>
    </xf>
    <xf numFmtId="0" fontId="425" fillId="27" borderId="1" xfId="1" applyFont="1" applyFill="1" applyBorder="1" applyAlignment="1">
      <alignment horizontal="left" vertical="center" wrapText="1"/>
    </xf>
    <xf numFmtId="0" fontId="425" fillId="27" borderId="1" xfId="1" applyFont="1" applyFill="1" applyBorder="1" applyAlignment="1">
      <alignment horizontal="center" vertical="center" wrapText="1"/>
    </xf>
    <xf numFmtId="0" fontId="522" fillId="0" borderId="1" xfId="0" applyFont="1" applyBorder="1" applyAlignment="1">
      <alignment horizontal="left" vertical="center" wrapText="1"/>
    </xf>
    <xf numFmtId="0" fontId="377" fillId="45" borderId="1" xfId="0" applyFont="1" applyFill="1" applyBorder="1" applyAlignment="1">
      <alignment horizontal="center" vertical="center"/>
    </xf>
    <xf numFmtId="0" fontId="425" fillId="0" borderId="1" xfId="0" applyFont="1" applyBorder="1" applyAlignment="1">
      <alignment horizontal="center" vertical="center" wrapText="1"/>
    </xf>
    <xf numFmtId="0" fontId="425" fillId="0" borderId="0" xfId="1" applyFont="1" applyAlignment="1">
      <alignment vertical="center"/>
    </xf>
    <xf numFmtId="0" fontId="523" fillId="0" borderId="1" xfId="3" applyFont="1" applyBorder="1" applyAlignment="1">
      <alignment horizontal="left" vertical="center" wrapText="1"/>
    </xf>
    <xf numFmtId="0" fontId="485" fillId="0" borderId="1" xfId="1" applyFont="1" applyBorder="1" applyAlignment="1">
      <alignment horizontal="left" vertical="center" wrapText="1"/>
    </xf>
    <xf numFmtId="0" fontId="425" fillId="0" borderId="2" xfId="0" applyFont="1" applyBorder="1" applyAlignment="1">
      <alignment horizontal="left" vertical="center" wrapText="1"/>
    </xf>
    <xf numFmtId="0" fontId="485" fillId="0" borderId="1" xfId="9" applyFont="1" applyBorder="1" applyAlignment="1">
      <alignment vertical="center" wrapText="1"/>
    </xf>
    <xf numFmtId="0" fontId="486" fillId="0" borderId="1" xfId="1" applyFont="1" applyBorder="1" applyAlignment="1">
      <alignment vertical="center" wrapText="1"/>
    </xf>
    <xf numFmtId="0" fontId="393" fillId="0" borderId="1" xfId="1" applyFont="1" applyBorder="1" applyAlignment="1">
      <alignment vertical="center" wrapText="1"/>
    </xf>
    <xf numFmtId="0" fontId="425" fillId="0" borderId="1" xfId="1" applyFont="1" applyBorder="1" applyAlignment="1">
      <alignment horizontal="center" vertical="center"/>
    </xf>
    <xf numFmtId="0" fontId="186" fillId="39" borderId="1" xfId="0" applyFont="1" applyFill="1" applyBorder="1" applyAlignment="1">
      <alignment horizontal="left" vertical="center" wrapText="1"/>
    </xf>
    <xf numFmtId="0" fontId="486" fillId="39" borderId="1" xfId="1" applyFont="1" applyFill="1" applyBorder="1" applyAlignment="1">
      <alignment horizontal="center" vertical="center" wrapText="1"/>
    </xf>
    <xf numFmtId="0" fontId="486" fillId="39" borderId="1" xfId="1" applyFont="1" applyFill="1" applyBorder="1" applyAlignment="1">
      <alignment horizontal="left" vertical="center" wrapText="1"/>
    </xf>
    <xf numFmtId="0" fontId="425" fillId="39" borderId="1" xfId="1" applyFont="1" applyFill="1" applyBorder="1" applyAlignment="1">
      <alignment horizontal="left" vertical="center" wrapText="1"/>
    </xf>
    <xf numFmtId="0" fontId="425" fillId="39" borderId="1" xfId="1" applyFont="1" applyFill="1" applyBorder="1" applyAlignment="1">
      <alignment vertical="center" wrapText="1"/>
    </xf>
    <xf numFmtId="0" fontId="425" fillId="39" borderId="1" xfId="1" applyFont="1" applyFill="1" applyBorder="1" applyAlignment="1">
      <alignment vertical="center"/>
    </xf>
    <xf numFmtId="0" fontId="425" fillId="39" borderId="1" xfId="1" applyFont="1" applyFill="1" applyBorder="1" applyAlignment="1">
      <alignment horizontal="center" vertical="center" wrapText="1"/>
    </xf>
    <xf numFmtId="0" fontId="377" fillId="0" borderId="14" xfId="1" applyFont="1" applyBorder="1" applyAlignment="1">
      <alignment vertical="center" wrapText="1"/>
    </xf>
    <xf numFmtId="0" fontId="187" fillId="0" borderId="1" xfId="1" applyFont="1" applyBorder="1" applyAlignment="1">
      <alignment vertical="center"/>
    </xf>
    <xf numFmtId="16" fontId="425" fillId="0" borderId="2" xfId="1" applyNumberFormat="1" applyFont="1" applyBorder="1" applyAlignment="1">
      <alignment horizontal="left" vertical="center" wrapText="1"/>
    </xf>
    <xf numFmtId="0" fontId="517" fillId="0" borderId="1" xfId="13" applyFont="1" applyBorder="1" applyAlignment="1" applyProtection="1">
      <alignment vertical="center"/>
    </xf>
    <xf numFmtId="0" fontId="39" fillId="0" borderId="10" xfId="0" applyFont="1" applyBorder="1" applyAlignment="1">
      <alignment horizontal="center" vertical="center" wrapText="1"/>
    </xf>
    <xf numFmtId="16" fontId="87" fillId="15" borderId="34" xfId="0" applyNumberFormat="1" applyFont="1" applyFill="1" applyBorder="1" applyAlignment="1" applyProtection="1">
      <alignment horizontal="left" vertical="center"/>
      <protection locked="0"/>
    </xf>
    <xf numFmtId="16" fontId="93" fillId="15" borderId="6" xfId="0" applyNumberFormat="1" applyFont="1" applyFill="1" applyBorder="1" applyAlignment="1" applyProtection="1">
      <alignment horizontal="center" vertical="center"/>
      <protection locked="0"/>
    </xf>
    <xf numFmtId="16" fontId="87" fillId="15" borderId="11" xfId="0" applyNumberFormat="1" applyFont="1" applyFill="1" applyBorder="1" applyAlignment="1" applyProtection="1">
      <alignment horizontal="left" vertical="center"/>
      <protection locked="0"/>
    </xf>
    <xf numFmtId="16" fontId="87" fillId="15" borderId="11" xfId="0" applyNumberFormat="1" applyFont="1" applyFill="1" applyBorder="1" applyAlignment="1" applyProtection="1">
      <alignment horizontal="center" vertical="center"/>
      <protection locked="0"/>
    </xf>
    <xf numFmtId="16" fontId="87" fillId="15" borderId="6" xfId="0" applyNumberFormat="1" applyFont="1" applyFill="1" applyBorder="1" applyAlignment="1" applyProtection="1">
      <alignment horizontal="center" vertical="center"/>
      <protection locked="0"/>
    </xf>
    <xf numFmtId="16" fontId="93" fillId="15" borderId="34" xfId="0" applyNumberFormat="1" applyFont="1" applyFill="1" applyBorder="1" applyAlignment="1" applyProtection="1">
      <alignment horizontal="left" vertical="center"/>
      <protection locked="0"/>
    </xf>
    <xf numFmtId="16" fontId="93" fillId="15" borderId="11" xfId="0" applyNumberFormat="1" applyFont="1" applyFill="1" applyBorder="1" applyAlignment="1" applyProtection="1">
      <alignment horizontal="left" vertical="center"/>
      <protection locked="0"/>
    </xf>
    <xf numFmtId="16" fontId="93" fillId="2" borderId="7" xfId="0" applyNumberFormat="1" applyFont="1" applyFill="1" applyBorder="1" applyAlignment="1" applyProtection="1">
      <alignment horizontal="center" vertical="center"/>
      <protection locked="0"/>
    </xf>
    <xf numFmtId="16" fontId="425" fillId="4" borderId="21" xfId="1" applyNumberFormat="1" applyFont="1" applyFill="1" applyBorder="1" applyAlignment="1">
      <alignment horizontal="left" vertical="center" wrapText="1"/>
    </xf>
    <xf numFmtId="16" fontId="425" fillId="0" borderId="1" xfId="1" quotePrefix="1" applyNumberFormat="1" applyFont="1" applyBorder="1" applyAlignment="1">
      <alignment horizontal="center" vertical="center" wrapText="1"/>
    </xf>
    <xf numFmtId="16" fontId="93" fillId="3" borderId="1" xfId="0" applyNumberFormat="1" applyFont="1" applyFill="1" applyBorder="1" applyAlignment="1">
      <alignment horizontal="center" vertical="center"/>
    </xf>
    <xf numFmtId="16" fontId="69" fillId="31" borderId="1" xfId="0" applyNumberFormat="1" applyFont="1" applyFill="1" applyBorder="1" applyAlignment="1">
      <alignment horizontal="center" vertical="center"/>
    </xf>
    <xf numFmtId="16" fontId="104" fillId="0" borderId="0" xfId="0" applyNumberFormat="1" applyFont="1" applyAlignment="1">
      <alignment horizontal="center" vertical="center"/>
    </xf>
    <xf numFmtId="16" fontId="87" fillId="0" borderId="0" xfId="13" applyNumberFormat="1" applyFont="1" applyFill="1" applyBorder="1" applyAlignment="1" applyProtection="1">
      <alignment horizontal="center" vertical="center"/>
    </xf>
    <xf numFmtId="0" fontId="227" fillId="2" borderId="0" xfId="0" applyFont="1" applyFill="1"/>
    <xf numFmtId="0" fontId="227" fillId="2" borderId="0" xfId="0" applyFont="1" applyFill="1" applyAlignment="1">
      <alignment horizontal="center"/>
    </xf>
    <xf numFmtId="16" fontId="227" fillId="2" borderId="0" xfId="0" applyNumberFormat="1" applyFont="1" applyFill="1" applyAlignment="1">
      <alignment horizontal="center"/>
    </xf>
    <xf numFmtId="0" fontId="187" fillId="0" borderId="2" xfId="1" applyFont="1" applyBorder="1" applyAlignment="1">
      <alignment vertical="center"/>
    </xf>
    <xf numFmtId="0" fontId="425" fillId="4" borderId="19" xfId="1" applyFont="1" applyFill="1" applyBorder="1" applyAlignment="1">
      <alignment vertical="center" wrapText="1"/>
    </xf>
    <xf numFmtId="0" fontId="227" fillId="0" borderId="10" xfId="0" applyFont="1" applyBorder="1"/>
    <xf numFmtId="16" fontId="473" fillId="0" borderId="4" xfId="0" applyNumberFormat="1" applyFont="1" applyBorder="1" applyAlignment="1">
      <alignment horizontal="left" vertical="center"/>
    </xf>
    <xf numFmtId="0" fontId="227" fillId="43" borderId="14" xfId="0" applyFont="1" applyFill="1" applyBorder="1"/>
    <xf numFmtId="0" fontId="227" fillId="43" borderId="17" xfId="0" applyFont="1" applyFill="1" applyBorder="1" applyAlignment="1">
      <alignment horizontal="center"/>
    </xf>
    <xf numFmtId="16" fontId="227" fillId="43" borderId="14" xfId="0" applyNumberFormat="1" applyFont="1" applyFill="1" applyBorder="1" applyAlignment="1">
      <alignment horizontal="center"/>
    </xf>
    <xf numFmtId="16" fontId="227" fillId="43" borderId="10" xfId="0" applyNumberFormat="1" applyFont="1" applyFill="1" applyBorder="1" applyAlignment="1">
      <alignment horizontal="center"/>
    </xf>
    <xf numFmtId="0" fontId="30" fillId="0" borderId="5" xfId="0" applyFont="1" applyBorder="1" applyAlignment="1" applyProtection="1">
      <alignment horizontal="center" vertical="center" wrapText="1"/>
      <protection locked="0"/>
    </xf>
    <xf numFmtId="0" fontId="30" fillId="0" borderId="12" xfId="0" applyFont="1" applyBorder="1" applyAlignment="1">
      <alignment horizontal="center" vertical="center" wrapText="1"/>
    </xf>
    <xf numFmtId="0" fontId="113" fillId="0" borderId="12" xfId="0" applyFont="1" applyBorder="1" applyAlignment="1" applyProtection="1">
      <alignment horizontal="center" vertical="center" wrapText="1"/>
      <protection locked="0"/>
    </xf>
    <xf numFmtId="0" fontId="113" fillId="0" borderId="5" xfId="0" applyFont="1" applyBorder="1" applyAlignment="1" applyProtection="1">
      <alignment horizontal="center" vertical="center" wrapText="1"/>
      <protection locked="0"/>
    </xf>
    <xf numFmtId="0" fontId="518" fillId="4" borderId="1" xfId="0" applyFont="1" applyFill="1" applyBorder="1" applyAlignment="1">
      <alignment horizontal="left" vertical="center" wrapText="1"/>
    </xf>
    <xf numFmtId="0" fontId="518" fillId="4" borderId="1" xfId="0" applyFont="1" applyFill="1" applyBorder="1" applyAlignment="1">
      <alignment vertical="center"/>
    </xf>
    <xf numFmtId="16" fontId="194" fillId="26" borderId="26" xfId="0" applyNumberFormat="1" applyFont="1" applyFill="1" applyBorder="1" applyAlignment="1" applyProtection="1">
      <alignment horizontal="center" vertical="center"/>
      <protection locked="0"/>
    </xf>
    <xf numFmtId="16" fontId="225" fillId="0" borderId="14" xfId="0" applyNumberFormat="1" applyFont="1" applyBorder="1" applyAlignment="1">
      <alignment horizontal="center"/>
    </xf>
    <xf numFmtId="0" fontId="168" fillId="35" borderId="109" xfId="2344" applyFill="1" applyBorder="1" applyAlignment="1">
      <alignment vertical="center"/>
    </xf>
    <xf numFmtId="16" fontId="208" fillId="2" borderId="13" xfId="0" applyNumberFormat="1" applyFont="1" applyFill="1" applyBorder="1" applyAlignment="1">
      <alignment horizontal="center" vertical="center"/>
    </xf>
    <xf numFmtId="0" fontId="248" fillId="15" borderId="144" xfId="0" applyFont="1" applyFill="1" applyBorder="1" applyAlignment="1">
      <alignment vertical="center"/>
    </xf>
    <xf numFmtId="16" fontId="248" fillId="15" borderId="145" xfId="0" applyNumberFormat="1" applyFont="1" applyFill="1" applyBorder="1" applyAlignment="1">
      <alignment horizontal="left" vertical="center"/>
    </xf>
    <xf numFmtId="16" fontId="248" fillId="15" borderId="145" xfId="0" applyNumberFormat="1" applyFont="1" applyFill="1" applyBorder="1" applyAlignment="1">
      <alignment horizontal="center" vertical="center"/>
    </xf>
    <xf numFmtId="0" fontId="484" fillId="0" borderId="0" xfId="13" applyFont="1" applyBorder="1" applyAlignment="1" applyProtection="1">
      <alignment horizontal="left" vertical="center"/>
    </xf>
    <xf numFmtId="0" fontId="377" fillId="4" borderId="1" xfId="1" applyFont="1" applyFill="1" applyBorder="1" applyAlignment="1">
      <alignment horizontal="center" vertical="center" wrapText="1"/>
    </xf>
    <xf numFmtId="0" fontId="393" fillId="3" borderId="21" xfId="1" applyFont="1" applyFill="1" applyBorder="1" applyAlignment="1">
      <alignment horizontal="left" vertical="center" wrapText="1"/>
    </xf>
    <xf numFmtId="16" fontId="104" fillId="4" borderId="6" xfId="0" applyNumberFormat="1" applyFont="1" applyFill="1" applyBorder="1" applyAlignment="1" applyProtection="1">
      <alignment horizontal="center" vertical="center"/>
      <protection locked="0"/>
    </xf>
    <xf numFmtId="16" fontId="225" fillId="0" borderId="2" xfId="0" applyNumberFormat="1" applyFont="1" applyBorder="1" applyAlignment="1">
      <alignment horizontal="center"/>
    </xf>
    <xf numFmtId="16" fontId="93" fillId="2" borderId="10" xfId="0" applyNumberFormat="1" applyFont="1" applyFill="1" applyBorder="1" applyAlignment="1" applyProtection="1">
      <alignment horizontal="left" vertical="center"/>
      <protection locked="0"/>
    </xf>
    <xf numFmtId="16" fontId="225" fillId="2" borderId="1" xfId="0" applyNumberFormat="1" applyFont="1" applyFill="1" applyBorder="1" applyAlignment="1">
      <alignment horizontal="center"/>
    </xf>
    <xf numFmtId="0" fontId="526" fillId="0" borderId="0" xfId="0" applyFont="1" applyAlignment="1">
      <alignment horizontal="center"/>
    </xf>
    <xf numFmtId="0" fontId="0" fillId="35" borderId="97" xfId="0" applyFill="1" applyBorder="1" applyAlignment="1">
      <alignment vertical="center"/>
    </xf>
    <xf numFmtId="0" fontId="273" fillId="0" borderId="0" xfId="0" applyFont="1" applyAlignment="1" applyProtection="1">
      <alignment horizontal="center" vertical="top" wrapText="1"/>
      <protection locked="0"/>
    </xf>
    <xf numFmtId="0" fontId="38" fillId="0" borderId="0" xfId="0" applyFont="1" applyAlignment="1">
      <alignment horizontal="right" vertical="center"/>
    </xf>
    <xf numFmtId="16" fontId="303" fillId="0" borderId="123" xfId="0" applyNumberFormat="1" applyFont="1" applyBorder="1" applyAlignment="1">
      <alignment horizontal="center" wrapText="1"/>
    </xf>
    <xf numFmtId="16" fontId="303" fillId="0" borderId="2" xfId="0" applyNumberFormat="1" applyFont="1" applyBorder="1" applyAlignment="1">
      <alignment horizontal="center" wrapText="1"/>
    </xf>
    <xf numFmtId="0" fontId="377" fillId="0" borderId="1" xfId="1" applyFont="1" applyBorder="1" applyAlignment="1">
      <alignment vertical="center"/>
    </xf>
    <xf numFmtId="16" fontId="218" fillId="4" borderId="10" xfId="0" applyNumberFormat="1" applyFont="1" applyFill="1" applyBorder="1" applyAlignment="1" applyProtection="1">
      <alignment horizontal="center" vertical="center"/>
      <protection locked="0"/>
    </xf>
    <xf numFmtId="16" fontId="48" fillId="14" borderId="0" xfId="0" applyNumberFormat="1" applyFont="1" applyFill="1" applyAlignment="1">
      <alignment horizontal="center"/>
    </xf>
    <xf numFmtId="16" fontId="308" fillId="14" borderId="0" xfId="0" applyNumberFormat="1" applyFont="1" applyFill="1" applyAlignment="1">
      <alignment horizontal="center"/>
    </xf>
    <xf numFmtId="0" fontId="93" fillId="14" borderId="0" xfId="0" applyFont="1" applyFill="1" applyAlignment="1">
      <alignment vertical="center"/>
    </xf>
    <xf numFmtId="0" fontId="153" fillId="0" borderId="123" xfId="0" applyFont="1" applyBorder="1"/>
    <xf numFmtId="16" fontId="153" fillId="0" borderId="123" xfId="0" applyNumberFormat="1" applyFont="1" applyBorder="1" applyAlignment="1">
      <alignment horizontal="center"/>
    </xf>
    <xf numFmtId="16" fontId="153" fillId="9" borderId="124" xfId="0" applyNumberFormat="1" applyFont="1" applyFill="1" applyBorder="1" applyAlignment="1">
      <alignment horizontal="center"/>
    </xf>
    <xf numFmtId="0" fontId="153" fillId="0" borderId="135" xfId="0" applyFont="1" applyBorder="1" applyAlignment="1">
      <alignment horizontal="center"/>
    </xf>
    <xf numFmtId="0" fontId="425" fillId="0" borderId="89" xfId="0" applyFont="1" applyBorder="1" applyAlignment="1">
      <alignment horizontal="left" vertical="center"/>
    </xf>
    <xf numFmtId="0" fontId="518" fillId="3" borderId="1" xfId="0" applyFont="1" applyFill="1" applyBorder="1" applyAlignment="1">
      <alignment horizontal="left" vertical="center" wrapText="1"/>
    </xf>
    <xf numFmtId="0" fontId="519" fillId="27" borderId="19" xfId="0" applyFont="1" applyFill="1" applyBorder="1" applyAlignment="1">
      <alignment horizontal="left" vertical="center" wrapText="1"/>
    </xf>
    <xf numFmtId="0" fontId="528" fillId="0" borderId="0" xfId="0" applyFont="1"/>
    <xf numFmtId="16" fontId="87" fillId="46" borderId="7" xfId="0" applyNumberFormat="1" applyFont="1" applyFill="1" applyBorder="1" applyAlignment="1" applyProtection="1">
      <alignment horizontal="left" vertical="center"/>
      <protection locked="0"/>
    </xf>
    <xf numFmtId="16" fontId="93" fillId="46" borderId="7" xfId="0" applyNumberFormat="1" applyFont="1" applyFill="1" applyBorder="1" applyAlignment="1" applyProtection="1">
      <alignment horizontal="center" vertical="center"/>
      <protection locked="0"/>
    </xf>
    <xf numFmtId="16" fontId="87" fillId="46" borderId="16" xfId="0" applyNumberFormat="1" applyFont="1" applyFill="1" applyBorder="1" applyAlignment="1" applyProtection="1">
      <alignment horizontal="center" wrapText="1"/>
      <protection locked="0"/>
    </xf>
    <xf numFmtId="16" fontId="87" fillId="46" borderId="6" xfId="0" applyNumberFormat="1" applyFont="1" applyFill="1" applyBorder="1" applyAlignment="1" applyProtection="1">
      <alignment horizontal="center" vertical="center"/>
      <protection locked="0"/>
    </xf>
    <xf numFmtId="16" fontId="87" fillId="46" borderId="7" xfId="0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Alignment="1">
      <alignment horizontal="center" vertical="top"/>
    </xf>
    <xf numFmtId="16" fontId="48" fillId="8" borderId="1" xfId="0" applyNumberFormat="1" applyFont="1" applyFill="1" applyBorder="1" applyAlignment="1">
      <alignment horizontal="left" vertical="center"/>
    </xf>
    <xf numFmtId="0" fontId="45" fillId="8" borderId="1" xfId="0" applyFont="1" applyFill="1" applyBorder="1" applyAlignment="1">
      <alignment vertical="center"/>
    </xf>
    <xf numFmtId="16" fontId="103" fillId="0" borderId="2" xfId="0" applyNumberFormat="1" applyFont="1" applyBorder="1" applyAlignment="1" applyProtection="1">
      <alignment horizontal="left" vertical="center"/>
      <protection locked="0"/>
    </xf>
    <xf numFmtId="16" fontId="194" fillId="0" borderId="1" xfId="0" applyNumberFormat="1" applyFont="1" applyBorder="1" applyAlignment="1" applyProtection="1">
      <alignment horizontal="left" vertical="center"/>
      <protection locked="0"/>
    </xf>
    <xf numFmtId="0" fontId="529" fillId="0" borderId="1" xfId="1" applyFont="1" applyBorder="1" applyAlignment="1">
      <alignment vertical="center" wrapText="1"/>
    </xf>
    <xf numFmtId="0" fontId="425" fillId="0" borderId="1" xfId="0" applyFont="1" applyBorder="1"/>
    <xf numFmtId="0" fontId="530" fillId="0" borderId="0" xfId="2" applyFont="1" applyAlignment="1">
      <alignment horizontal="right" vertical="center"/>
    </xf>
    <xf numFmtId="0" fontId="187" fillId="0" borderId="0" xfId="2" applyFont="1" applyAlignment="1">
      <alignment horizontal="right" vertical="center"/>
    </xf>
    <xf numFmtId="16" fontId="531" fillId="0" borderId="0" xfId="0" applyNumberFormat="1" applyFont="1" applyAlignment="1" applyProtection="1">
      <alignment horizontal="left" vertical="center"/>
      <protection locked="0"/>
    </xf>
    <xf numFmtId="16" fontId="519" fillId="0" borderId="0" xfId="0" applyNumberFormat="1" applyFont="1" applyAlignment="1" applyProtection="1">
      <alignment horizontal="center" vertical="center"/>
      <protection locked="0"/>
    </xf>
    <xf numFmtId="0" fontId="393" fillId="0" borderId="14" xfId="0" applyFont="1" applyBorder="1" applyAlignment="1" applyProtection="1">
      <alignment horizontal="center" vertical="center" wrapText="1"/>
      <protection locked="0"/>
    </xf>
    <xf numFmtId="0" fontId="393" fillId="0" borderId="1" xfId="0" applyFont="1" applyBorder="1" applyAlignment="1" applyProtection="1">
      <alignment horizontal="center" vertical="center" wrapText="1"/>
      <protection locked="0"/>
    </xf>
    <xf numFmtId="0" fontId="393" fillId="0" borderId="20" xfId="0" applyFont="1" applyBorder="1" applyAlignment="1" applyProtection="1">
      <alignment horizontal="center" vertical="center" wrapText="1"/>
      <protection locked="0"/>
    </xf>
    <xf numFmtId="0" fontId="393" fillId="0" borderId="0" xfId="0" applyFont="1" applyAlignment="1">
      <alignment vertical="center"/>
    </xf>
    <xf numFmtId="0" fontId="393" fillId="0" borderId="0" xfId="0" applyFont="1" applyAlignment="1" applyProtection="1">
      <alignment horizontal="right" vertical="center"/>
      <protection locked="0"/>
    </xf>
    <xf numFmtId="0" fontId="532" fillId="0" borderId="0" xfId="0" applyFont="1" applyAlignment="1">
      <alignment horizontal="center" vertical="center"/>
    </xf>
    <xf numFmtId="0" fontId="398" fillId="0" borderId="14" xfId="0" applyFont="1" applyBorder="1" applyAlignment="1" applyProtection="1">
      <alignment horizontal="center" vertical="center"/>
      <protection locked="0"/>
    </xf>
    <xf numFmtId="0" fontId="398" fillId="0" borderId="17" xfId="0" applyFont="1" applyBorder="1" applyAlignment="1" applyProtection="1">
      <alignment horizontal="center" vertical="center"/>
      <protection locked="0"/>
    </xf>
    <xf numFmtId="16" fontId="187" fillId="0" borderId="1" xfId="0" applyNumberFormat="1" applyFont="1" applyBorder="1" applyAlignment="1" applyProtection="1">
      <alignment horizontal="center" vertical="center"/>
      <protection locked="0"/>
    </xf>
    <xf numFmtId="16" fontId="425" fillId="0" borderId="1" xfId="0" applyNumberFormat="1" applyFont="1" applyBorder="1" applyAlignment="1" applyProtection="1">
      <alignment horizontal="center" vertical="center"/>
      <protection locked="0"/>
    </xf>
    <xf numFmtId="0" fontId="225" fillId="2" borderId="1" xfId="0" applyFont="1" applyFill="1" applyBorder="1"/>
    <xf numFmtId="0" fontId="225" fillId="2" borderId="1" xfId="0" applyFont="1" applyFill="1" applyBorder="1" applyAlignment="1">
      <alignment horizontal="center"/>
    </xf>
    <xf numFmtId="0" fontId="31" fillId="0" borderId="1" xfId="13" applyBorder="1" applyAlignment="1" applyProtection="1">
      <alignment horizontal="left" vertical="center"/>
    </xf>
    <xf numFmtId="0" fontId="31" fillId="0" borderId="1" xfId="13" applyFill="1" applyBorder="1" applyAlignment="1" applyProtection="1">
      <alignment horizontal="left" vertical="center"/>
    </xf>
    <xf numFmtId="16" fontId="30" fillId="2" borderId="34" xfId="0" applyNumberFormat="1" applyFont="1" applyFill="1" applyBorder="1" applyAlignment="1" applyProtection="1">
      <alignment horizontal="center" vertical="center"/>
      <protection locked="0"/>
    </xf>
    <xf numFmtId="0" fontId="437" fillId="0" borderId="0" xfId="0" applyFont="1" applyAlignment="1" applyProtection="1">
      <alignment horizontal="center" vertical="top" wrapText="1"/>
      <protection locked="0"/>
    </xf>
    <xf numFmtId="0" fontId="436" fillId="0" borderId="0" xfId="0" applyFont="1" applyAlignment="1" applyProtection="1">
      <alignment horizontal="center" vertical="top"/>
      <protection locked="0"/>
    </xf>
    <xf numFmtId="0" fontId="437" fillId="0" borderId="15" xfId="0" applyFont="1" applyBorder="1" applyAlignment="1" applyProtection="1">
      <alignment horizontal="center" vertical="top" wrapText="1"/>
      <protection locked="0"/>
    </xf>
    <xf numFmtId="0" fontId="436" fillId="0" borderId="10" xfId="0" applyFont="1" applyBorder="1" applyAlignment="1" applyProtection="1">
      <alignment horizontal="center" vertical="top"/>
      <protection locked="0"/>
    </xf>
    <xf numFmtId="0" fontId="425" fillId="23" borderId="1" xfId="0" applyFont="1" applyFill="1" applyBorder="1" applyAlignment="1">
      <alignment horizontal="left" vertical="center" wrapText="1"/>
    </xf>
    <xf numFmtId="0" fontId="425" fillId="23" borderId="1" xfId="0" applyFont="1" applyFill="1" applyBorder="1" applyAlignment="1">
      <alignment vertical="center"/>
    </xf>
    <xf numFmtId="16" fontId="76" fillId="0" borderId="1" xfId="0" applyNumberFormat="1" applyFont="1" applyBorder="1" applyAlignment="1" applyProtection="1">
      <alignment horizontal="left" vertical="center"/>
      <protection locked="0"/>
    </xf>
    <xf numFmtId="16" fontId="76" fillId="2" borderId="12" xfId="0" applyNumberFormat="1" applyFont="1" applyFill="1" applyBorder="1" applyAlignment="1">
      <alignment horizontal="center" vertical="center"/>
    </xf>
    <xf numFmtId="16" fontId="208" fillId="0" borderId="0" xfId="0" applyNumberFormat="1" applyFont="1" applyAlignment="1">
      <alignment horizontal="center" vertical="center"/>
    </xf>
    <xf numFmtId="0" fontId="248" fillId="15" borderId="136" xfId="0" applyFont="1" applyFill="1" applyBorder="1" applyAlignment="1">
      <alignment vertical="center"/>
    </xf>
    <xf numFmtId="16" fontId="248" fillId="15" borderId="137" xfId="0" applyNumberFormat="1" applyFont="1" applyFill="1" applyBorder="1" applyAlignment="1">
      <alignment horizontal="left" vertical="center"/>
    </xf>
    <xf numFmtId="16" fontId="248" fillId="15" borderId="137" xfId="0" applyNumberFormat="1" applyFont="1" applyFill="1" applyBorder="1" applyAlignment="1">
      <alignment horizontal="center" vertical="center"/>
    </xf>
    <xf numFmtId="0" fontId="248" fillId="35" borderId="144" xfId="0" applyFont="1" applyFill="1" applyBorder="1" applyAlignment="1">
      <alignment vertical="center"/>
    </xf>
    <xf numFmtId="16" fontId="248" fillId="0" borderId="145" xfId="0" applyNumberFormat="1" applyFont="1" applyBorder="1" applyAlignment="1">
      <alignment horizontal="left" vertical="center"/>
    </xf>
    <xf numFmtId="16" fontId="248" fillId="0" borderId="145" xfId="0" applyNumberFormat="1" applyFont="1" applyBorder="1" applyAlignment="1">
      <alignment horizontal="center" vertical="center"/>
    </xf>
    <xf numFmtId="0" fontId="287" fillId="0" borderId="1" xfId="0" applyFont="1" applyBorder="1" applyAlignment="1">
      <alignment horizontal="center" vertical="center" wrapText="1"/>
    </xf>
    <xf numFmtId="0" fontId="87" fillId="0" borderId="4" xfId="0" applyFont="1" applyBorder="1" applyAlignment="1">
      <alignment horizontal="right"/>
    </xf>
    <xf numFmtId="0" fontId="101" fillId="0" borderId="13" xfId="0" applyFont="1" applyBorder="1" applyAlignment="1">
      <alignment horizontal="right"/>
    </xf>
    <xf numFmtId="0" fontId="87" fillId="0" borderId="12" xfId="0" applyFont="1" applyBorder="1" applyAlignment="1">
      <alignment horizontal="center" wrapText="1"/>
    </xf>
    <xf numFmtId="0" fontId="101" fillId="0" borderId="12" xfId="0" applyFont="1" applyBorder="1" applyAlignment="1">
      <alignment horizontal="center"/>
    </xf>
    <xf numFmtId="0" fontId="87" fillId="0" borderId="12" xfId="0" applyFont="1" applyBorder="1" applyAlignment="1">
      <alignment horizontal="left" wrapText="1"/>
    </xf>
    <xf numFmtId="0" fontId="30" fillId="0" borderId="12" xfId="0" applyFont="1" applyBorder="1" applyAlignment="1">
      <alignment horizontal="center" wrapText="1"/>
    </xf>
    <xf numFmtId="0" fontId="101" fillId="0" borderId="63" xfId="0" applyFont="1" applyBorder="1" applyAlignment="1">
      <alignment horizontal="center"/>
    </xf>
    <xf numFmtId="16" fontId="104" fillId="0" borderId="34" xfId="0" applyNumberFormat="1" applyFont="1" applyBorder="1" applyAlignment="1" applyProtection="1">
      <alignment horizontal="left" vertical="center"/>
      <protection locked="0"/>
    </xf>
    <xf numFmtId="0" fontId="44" fillId="0" borderId="10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16" fontId="38" fillId="3" borderId="1" xfId="0" applyNumberFormat="1" applyFont="1" applyFill="1" applyBorder="1" applyAlignment="1">
      <alignment horizontal="center" vertical="center"/>
    </xf>
    <xf numFmtId="0" fontId="519" fillId="4" borderId="1" xfId="0" applyFont="1" applyFill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/>
    </xf>
    <xf numFmtId="16" fontId="534" fillId="4" borderId="19" xfId="1" applyNumberFormat="1" applyFont="1" applyFill="1" applyBorder="1" applyAlignment="1">
      <alignment horizontal="left" vertical="center" wrapText="1"/>
    </xf>
    <xf numFmtId="0" fontId="534" fillId="4" borderId="19" xfId="1" applyFont="1" applyFill="1" applyBorder="1" applyAlignment="1">
      <alignment horizontal="left" vertical="center" wrapText="1"/>
    </xf>
    <xf numFmtId="0" fontId="534" fillId="4" borderId="2" xfId="1" applyFont="1" applyFill="1" applyBorder="1" applyAlignment="1">
      <alignment horizontal="left" vertical="center" wrapText="1"/>
    </xf>
    <xf numFmtId="0" fontId="534" fillId="4" borderId="2" xfId="1" applyFont="1" applyFill="1" applyBorder="1" applyAlignment="1">
      <alignment horizontal="center" vertical="center" wrapText="1"/>
    </xf>
    <xf numFmtId="0" fontId="534" fillId="4" borderId="19" xfId="1" applyFont="1" applyFill="1" applyBorder="1" applyAlignment="1">
      <alignment vertical="center" wrapText="1"/>
    </xf>
    <xf numFmtId="0" fontId="534" fillId="4" borderId="2" xfId="1" applyFont="1" applyFill="1" applyBorder="1" applyAlignment="1">
      <alignment vertical="center" wrapText="1"/>
    </xf>
    <xf numFmtId="16" fontId="356" fillId="0" borderId="12" xfId="0" applyNumberFormat="1" applyFont="1" applyBorder="1" applyAlignment="1">
      <alignment horizontal="left" vertical="center"/>
    </xf>
    <xf numFmtId="16" fontId="356" fillId="0" borderId="12" xfId="0" applyNumberFormat="1" applyFont="1" applyBorder="1" applyAlignment="1">
      <alignment horizontal="center" vertical="center"/>
    </xf>
    <xf numFmtId="16" fontId="107" fillId="0" borderId="11" xfId="0" applyNumberFormat="1" applyFont="1" applyBorder="1" applyAlignment="1" applyProtection="1">
      <alignment horizontal="left" vertical="center"/>
      <protection locked="0"/>
    </xf>
    <xf numFmtId="16" fontId="107" fillId="0" borderId="11" xfId="0" applyNumberFormat="1" applyFont="1" applyBorder="1" applyAlignment="1" applyProtection="1">
      <alignment horizontal="center" vertical="center"/>
      <protection locked="0"/>
    </xf>
    <xf numFmtId="16" fontId="107" fillId="2" borderId="11" xfId="0" applyNumberFormat="1" applyFont="1" applyFill="1" applyBorder="1" applyAlignment="1" applyProtection="1">
      <alignment horizontal="center" vertical="center"/>
      <protection locked="0"/>
    </xf>
    <xf numFmtId="0" fontId="535" fillId="35" borderId="91" xfId="2344" applyFont="1" applyFill="1" applyBorder="1" applyAlignment="1">
      <alignment vertical="center"/>
    </xf>
    <xf numFmtId="0" fontId="536" fillId="35" borderId="91" xfId="2344" applyFont="1" applyFill="1" applyBorder="1" applyAlignment="1">
      <alignment vertical="center"/>
    </xf>
    <xf numFmtId="0" fontId="4" fillId="0" borderId="1" xfId="1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2" xfId="1" applyFont="1" applyBorder="1" applyAlignment="1">
      <alignment horizontal="left" vertical="center" wrapText="1"/>
    </xf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0" borderId="2" xfId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4" borderId="1" xfId="1" applyFont="1" applyFill="1" applyBorder="1" applyAlignment="1">
      <alignment vertical="center" wrapText="1"/>
    </xf>
    <xf numFmtId="0" fontId="4" fillId="0" borderId="1" xfId="6" applyFont="1" applyBorder="1" applyAlignment="1">
      <alignment horizontal="left" vertical="center" wrapText="1"/>
    </xf>
    <xf numFmtId="0" fontId="4" fillId="4" borderId="1" xfId="1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4" borderId="2" xfId="1" applyFont="1" applyFill="1" applyBorder="1" applyAlignment="1">
      <alignment vertical="center" wrapText="1"/>
    </xf>
    <xf numFmtId="0" fontId="4" fillId="0" borderId="21" xfId="1" applyFont="1" applyBorder="1" applyAlignment="1">
      <alignment horizontal="left" vertical="center" wrapText="1"/>
    </xf>
    <xf numFmtId="0" fontId="4" fillId="0" borderId="19" xfId="1" applyFont="1" applyBorder="1" applyAlignment="1">
      <alignment horizontal="left" vertical="center" wrapText="1"/>
    </xf>
    <xf numFmtId="0" fontId="4" fillId="2" borderId="1" xfId="5" applyFont="1" applyFill="1" applyBorder="1" applyAlignment="1">
      <alignment horizontal="left" vertical="center" wrapText="1"/>
    </xf>
    <xf numFmtId="0" fontId="4" fillId="0" borderId="19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19" xfId="1" applyFont="1" applyBorder="1" applyAlignment="1">
      <alignment vertical="center" wrapText="1"/>
    </xf>
    <xf numFmtId="0" fontId="4" fillId="0" borderId="21" xfId="1" applyFont="1" applyBorder="1" applyAlignment="1">
      <alignment horizontal="center" vertical="center" wrapText="1"/>
    </xf>
    <xf numFmtId="0" fontId="4" fillId="0" borderId="21" xfId="1" applyFont="1" applyBorder="1" applyAlignment="1">
      <alignment vertical="center" wrapText="1"/>
    </xf>
    <xf numFmtId="0" fontId="4" fillId="4" borderId="19" xfId="1" applyFont="1" applyFill="1" applyBorder="1" applyAlignment="1">
      <alignment horizontal="left" vertical="center" wrapText="1"/>
    </xf>
    <xf numFmtId="0" fontId="4" fillId="0" borderId="21" xfId="0" applyFont="1" applyBorder="1" applyAlignment="1">
      <alignment horizontal="left" vertical="center" wrapText="1"/>
    </xf>
    <xf numFmtId="0" fontId="4" fillId="0" borderId="21" xfId="0" applyFont="1" applyBorder="1" applyAlignment="1">
      <alignment vertical="center"/>
    </xf>
    <xf numFmtId="0" fontId="4" fillId="2" borderId="1" xfId="4" applyFont="1" applyFill="1" applyBorder="1" applyAlignment="1">
      <alignment horizontal="left" vertical="center" wrapText="1"/>
    </xf>
    <xf numFmtId="0" fontId="4" fillId="2" borderId="21" xfId="1" applyFont="1" applyFill="1" applyBorder="1" applyAlignment="1">
      <alignment horizontal="center" vertical="center" wrapText="1"/>
    </xf>
    <xf numFmtId="0" fontId="4" fillId="2" borderId="21" xfId="1" applyFont="1" applyFill="1" applyBorder="1" applyAlignment="1">
      <alignment horizontal="left" vertical="center" wrapText="1"/>
    </xf>
    <xf numFmtId="0" fontId="4" fillId="4" borderId="19" xfId="1" applyFont="1" applyFill="1" applyBorder="1" applyAlignment="1">
      <alignment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left" vertical="center" wrapText="1"/>
    </xf>
    <xf numFmtId="0" fontId="4" fillId="2" borderId="19" xfId="1" applyFont="1" applyFill="1" applyBorder="1" applyAlignment="1">
      <alignment horizontal="left"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4" fillId="2" borderId="19" xfId="0" applyFont="1" applyFill="1" applyBorder="1" applyAlignment="1">
      <alignment vertical="center"/>
    </xf>
    <xf numFmtId="0" fontId="4" fillId="2" borderId="2" xfId="1" applyFont="1" applyFill="1" applyBorder="1" applyAlignment="1">
      <alignment vertical="center" wrapText="1"/>
    </xf>
    <xf numFmtId="0" fontId="4" fillId="0" borderId="19" xfId="0" applyFont="1" applyBorder="1" applyAlignment="1">
      <alignment horizontal="center" vertical="center"/>
    </xf>
    <xf numFmtId="0" fontId="4" fillId="4" borderId="19" xfId="0" applyFont="1" applyFill="1" applyBorder="1" applyAlignment="1">
      <alignment horizontal="left" vertical="center" wrapText="1"/>
    </xf>
    <xf numFmtId="0" fontId="4" fillId="4" borderId="19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0" fontId="4" fillId="0" borderId="21" xfId="0" applyFont="1" applyBorder="1" applyAlignment="1">
      <alignment horizontal="center" vertical="center"/>
    </xf>
    <xf numFmtId="0" fontId="4" fillId="4" borderId="21" xfId="0" applyFont="1" applyFill="1" applyBorder="1" applyAlignment="1">
      <alignment horizontal="left" vertical="center" wrapText="1"/>
    </xf>
    <xf numFmtId="0" fontId="4" fillId="4" borderId="21" xfId="1" applyFont="1" applyFill="1" applyBorder="1" applyAlignment="1">
      <alignment horizontal="left" vertical="center" wrapText="1"/>
    </xf>
    <xf numFmtId="0" fontId="4" fillId="4" borderId="21" xfId="0" applyFont="1" applyFill="1" applyBorder="1" applyAlignment="1">
      <alignment vertical="center"/>
    </xf>
    <xf numFmtId="0" fontId="4" fillId="0" borderId="1" xfId="11" applyFont="1" applyBorder="1" applyAlignment="1">
      <alignment horizontal="left" vertical="center" wrapText="1"/>
    </xf>
    <xf numFmtId="0" fontId="4" fillId="4" borderId="2" xfId="1" applyFont="1" applyFill="1" applyBorder="1" applyAlignment="1">
      <alignment horizontal="left" vertical="center" wrapText="1"/>
    </xf>
    <xf numFmtId="0" fontId="4" fillId="4" borderId="2" xfId="1" applyFont="1" applyFill="1" applyBorder="1" applyAlignment="1">
      <alignment horizontal="center" vertical="center" wrapText="1"/>
    </xf>
    <xf numFmtId="0" fontId="4" fillId="4" borderId="21" xfId="1" applyFont="1" applyFill="1" applyBorder="1" applyAlignment="1">
      <alignment vertical="center" wrapText="1"/>
    </xf>
    <xf numFmtId="0" fontId="4" fillId="0" borderId="21" xfId="1" applyFont="1" applyBorder="1" applyAlignment="1">
      <alignment horizontal="left" vertical="center"/>
    </xf>
    <xf numFmtId="0" fontId="4" fillId="0" borderId="1" xfId="5" applyFont="1" applyBorder="1" applyAlignment="1">
      <alignment horizontal="left" vertical="center" wrapText="1"/>
    </xf>
    <xf numFmtId="0" fontId="4" fillId="0" borderId="1" xfId="668" applyFont="1" applyBorder="1" applyAlignment="1">
      <alignment horizontal="left" vertical="center"/>
    </xf>
    <xf numFmtId="0" fontId="4" fillId="2" borderId="21" xfId="0" applyFont="1" applyFill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4" fillId="2" borderId="21" xfId="7" applyFont="1" applyFill="1" applyBorder="1" applyAlignment="1">
      <alignment horizontal="left" vertical="center" wrapText="1"/>
    </xf>
    <xf numFmtId="0" fontId="4" fillId="4" borderId="1" xfId="7" applyFont="1" applyFill="1" applyBorder="1" applyAlignment="1">
      <alignment horizontal="left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0" borderId="1" xfId="7" applyFont="1" applyBorder="1" applyAlignment="1">
      <alignment vertical="center" wrapText="1"/>
    </xf>
    <xf numFmtId="0" fontId="4" fillId="0" borderId="1" xfId="7" applyFont="1" applyBorder="1" applyAlignment="1">
      <alignment horizontal="left" vertical="center" wrapText="1"/>
    </xf>
    <xf numFmtId="0" fontId="4" fillId="0" borderId="21" xfId="3" applyFont="1" applyBorder="1" applyAlignment="1">
      <alignment horizontal="left" vertical="center" wrapText="1"/>
    </xf>
    <xf numFmtId="0" fontId="4" fillId="4" borderId="1" xfId="5" applyFont="1" applyFill="1" applyBorder="1" applyAlignment="1">
      <alignment horizontal="left" vertical="center" wrapText="1"/>
    </xf>
    <xf numFmtId="0" fontId="4" fillId="0" borderId="21" xfId="6" applyFont="1" applyBorder="1" applyAlignment="1">
      <alignment horizontal="left" vertical="center" wrapText="1"/>
    </xf>
    <xf numFmtId="0" fontId="4" fillId="0" borderId="21" xfId="10" applyFont="1" applyBorder="1" applyAlignment="1">
      <alignment horizontal="left" vertical="center" wrapText="1"/>
    </xf>
    <xf numFmtId="0" fontId="4" fillId="4" borderId="1" xfId="9" applyFont="1" applyFill="1" applyBorder="1" applyAlignment="1">
      <alignment vertical="center" wrapText="1"/>
    </xf>
    <xf numFmtId="0" fontId="4" fillId="0" borderId="89" xfId="1" applyFont="1" applyBorder="1" applyAlignment="1">
      <alignment horizontal="left" vertical="center"/>
    </xf>
    <xf numFmtId="0" fontId="4" fillId="0" borderId="89" xfId="0" applyFont="1" applyBorder="1" applyAlignment="1">
      <alignment horizontal="left" vertical="center"/>
    </xf>
    <xf numFmtId="0" fontId="4" fillId="2" borderId="89" xfId="0" applyFont="1" applyFill="1" applyBorder="1" applyAlignment="1">
      <alignment horizontal="left" vertical="center"/>
    </xf>
    <xf numFmtId="0" fontId="4" fillId="0" borderId="1" xfId="3" applyFont="1" applyBorder="1" applyAlignment="1">
      <alignment horizontal="left" vertical="center" wrapText="1"/>
    </xf>
    <xf numFmtId="0" fontId="4" fillId="2" borderId="1" xfId="6" applyFont="1" applyFill="1" applyBorder="1" applyAlignment="1">
      <alignment horizontal="left" vertical="center" wrapText="1"/>
    </xf>
    <xf numFmtId="0" fontId="4" fillId="4" borderId="1" xfId="6" applyFont="1" applyFill="1" applyBorder="1" applyAlignment="1">
      <alignment horizontal="left" vertical="center" wrapText="1"/>
    </xf>
    <xf numFmtId="0" fontId="4" fillId="39" borderId="1" xfId="1" applyFont="1" applyFill="1" applyBorder="1" applyAlignment="1">
      <alignment horizontal="center" vertical="center" wrapText="1"/>
    </xf>
    <xf numFmtId="0" fontId="4" fillId="4" borderId="14" xfId="1" applyFont="1" applyFill="1" applyBorder="1" applyAlignment="1">
      <alignment horizontal="left" vertical="center" wrapText="1"/>
    </xf>
    <xf numFmtId="0" fontId="4" fillId="0" borderId="20" xfId="1" applyFont="1" applyBorder="1" applyAlignment="1">
      <alignment horizontal="center" vertical="center" wrapText="1"/>
    </xf>
    <xf numFmtId="0" fontId="4" fillId="6" borderId="21" xfId="0" applyFont="1" applyFill="1" applyBorder="1" applyAlignment="1">
      <alignment horizontal="center" vertical="top"/>
    </xf>
    <xf numFmtId="16" fontId="187" fillId="0" borderId="0" xfId="0" applyNumberFormat="1" applyFont="1" applyAlignment="1" applyProtection="1">
      <alignment horizontal="center" vertical="center"/>
      <protection locked="0"/>
    </xf>
    <xf numFmtId="16" fontId="425" fillId="0" borderId="0" xfId="0" applyNumberFormat="1" applyFont="1" applyAlignment="1" applyProtection="1">
      <alignment horizontal="center" vertical="center"/>
      <protection locked="0"/>
    </xf>
    <xf numFmtId="16" fontId="0" fillId="9" borderId="1" xfId="0" applyNumberFormat="1" applyFill="1" applyBorder="1" applyAlignment="1">
      <alignment horizontal="center" vertical="center"/>
    </xf>
    <xf numFmtId="0" fontId="0" fillId="9" borderId="97" xfId="0" applyFill="1" applyBorder="1" applyAlignment="1">
      <alignment vertical="center"/>
    </xf>
    <xf numFmtId="0" fontId="0" fillId="9" borderId="91" xfId="0" applyFill="1" applyBorder="1" applyAlignment="1">
      <alignment vertical="center"/>
    </xf>
    <xf numFmtId="0" fontId="38" fillId="9" borderId="1" xfId="0" applyFont="1" applyFill="1" applyBorder="1" applyAlignment="1">
      <alignment vertical="center"/>
    </xf>
    <xf numFmtId="0" fontId="0" fillId="9" borderId="154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54" fillId="0" borderId="0" xfId="0" applyFont="1" applyAlignment="1">
      <alignment horizontal="right" vertical="center"/>
    </xf>
    <xf numFmtId="16" fontId="45" fillId="0" borderId="11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top"/>
    </xf>
    <xf numFmtId="0" fontId="51" fillId="0" borderId="0" xfId="0" applyFont="1" applyAlignment="1">
      <alignment horizontal="right" vertical="center" indent="1"/>
    </xf>
    <xf numFmtId="0" fontId="51" fillId="0" borderId="0" xfId="0" applyFont="1" applyAlignment="1">
      <alignment horizontal="right" vertical="center" wrapText="1" indent="1"/>
    </xf>
    <xf numFmtId="16" fontId="0" fillId="0" borderId="0" xfId="0" applyNumberFormat="1" applyAlignment="1">
      <alignment horizontal="right" vertical="center"/>
    </xf>
    <xf numFmtId="0" fontId="99" fillId="0" borderId="0" xfId="0" applyFont="1" applyAlignment="1">
      <alignment horizontal="right" vertical="top"/>
    </xf>
    <xf numFmtId="0" fontId="3" fillId="0" borderId="1" xfId="1" applyFont="1" applyBorder="1" applyAlignment="1">
      <alignment horizontal="left" vertical="center"/>
    </xf>
    <xf numFmtId="0" fontId="377" fillId="0" borderId="19" xfId="1" applyFont="1" applyBorder="1" applyAlignment="1">
      <alignment vertical="center"/>
    </xf>
    <xf numFmtId="0" fontId="0" fillId="0" borderId="1" xfId="0" applyBorder="1" applyAlignment="1">
      <alignment horizontal="left" wrapText="1"/>
    </xf>
    <xf numFmtId="0" fontId="4" fillId="4" borderId="1" xfId="7" applyFont="1" applyFill="1" applyBorder="1" applyAlignment="1">
      <alignment vertical="center" wrapText="1"/>
    </xf>
    <xf numFmtId="0" fontId="377" fillId="0" borderId="89" xfId="1" applyFont="1" applyBorder="1" applyAlignment="1">
      <alignment horizontal="left" vertical="center" wrapText="1"/>
    </xf>
    <xf numFmtId="0" fontId="516" fillId="0" borderId="1" xfId="13" applyFont="1" applyFill="1" applyBorder="1" applyAlignment="1" applyProtection="1">
      <alignment vertical="center"/>
    </xf>
    <xf numFmtId="0" fontId="377" fillId="0" borderId="21" xfId="1" applyFont="1" applyBorder="1" applyAlignment="1">
      <alignment horizontal="left" vertical="center" wrapText="1"/>
    </xf>
    <xf numFmtId="0" fontId="350" fillId="0" borderId="0" xfId="1" applyFont="1" applyAlignment="1">
      <alignment vertical="center"/>
    </xf>
    <xf numFmtId="0" fontId="127" fillId="0" borderId="0" xfId="1" applyFont="1" applyAlignment="1">
      <alignment vertical="center"/>
    </xf>
    <xf numFmtId="0" fontId="24" fillId="0" borderId="0" xfId="1" applyFont="1" applyAlignment="1">
      <alignment vertical="center"/>
    </xf>
    <xf numFmtId="0" fontId="428" fillId="0" borderId="1" xfId="1" applyFont="1" applyBorder="1" applyAlignment="1" applyProtection="1">
      <alignment horizontal="left" vertical="center" wrapText="1"/>
      <protection locked="0"/>
    </xf>
    <xf numFmtId="0" fontId="524" fillId="0" borderId="1" xfId="1" applyFont="1" applyBorder="1" applyAlignment="1">
      <alignment vertical="center" wrapText="1"/>
    </xf>
    <xf numFmtId="0" fontId="425" fillId="0" borderId="14" xfId="1" applyFont="1" applyBorder="1" applyAlignment="1">
      <alignment vertical="center" wrapText="1"/>
    </xf>
    <xf numFmtId="0" fontId="518" fillId="0" borderId="1" xfId="0" applyFont="1" applyBorder="1" applyAlignment="1">
      <alignment vertical="center" wrapText="1"/>
    </xf>
    <xf numFmtId="0" fontId="425" fillId="4" borderId="19" xfId="0" applyFont="1" applyFill="1" applyBorder="1" applyAlignment="1">
      <alignment vertical="center"/>
    </xf>
    <xf numFmtId="0" fontId="425" fillId="4" borderId="21" xfId="0" applyFont="1" applyFill="1" applyBorder="1" applyAlignment="1">
      <alignment vertical="center"/>
    </xf>
    <xf numFmtId="0" fontId="2" fillId="0" borderId="1" xfId="1" applyFont="1" applyBorder="1" applyAlignment="1">
      <alignment horizontal="left" vertical="center" wrapText="1"/>
    </xf>
    <xf numFmtId="0" fontId="340" fillId="39" borderId="0" xfId="13" applyFont="1" applyFill="1" applyAlignment="1" applyProtection="1">
      <alignment horizontal="center" vertical="center"/>
    </xf>
    <xf numFmtId="0" fontId="366" fillId="2" borderId="0" xfId="0" applyFont="1" applyFill="1" applyAlignment="1">
      <alignment horizontal="left" vertical="top" wrapText="1"/>
    </xf>
    <xf numFmtId="0" fontId="366" fillId="0" borderId="0" xfId="0" applyFont="1" applyAlignment="1">
      <alignment horizontal="left" vertical="top" wrapText="1"/>
    </xf>
    <xf numFmtId="0" fontId="37" fillId="0" borderId="0" xfId="0" applyFont="1" applyAlignment="1">
      <alignment horizontal="left" wrapText="1"/>
    </xf>
    <xf numFmtId="0" fontId="277" fillId="3" borderId="0" xfId="0" applyFont="1" applyFill="1" applyAlignment="1">
      <alignment horizontal="center"/>
    </xf>
    <xf numFmtId="0" fontId="319" fillId="3" borderId="0" xfId="0" applyFont="1" applyFill="1" applyAlignment="1">
      <alignment horizontal="left"/>
    </xf>
    <xf numFmtId="0" fontId="37" fillId="0" borderId="0" xfId="0" applyFont="1" applyAlignment="1">
      <alignment horizontal="center"/>
    </xf>
    <xf numFmtId="16" fontId="39" fillId="0" borderId="14" xfId="0" applyNumberFormat="1" applyFont="1" applyBorder="1" applyAlignment="1">
      <alignment horizontal="center" vertical="center" wrapText="1"/>
    </xf>
    <xf numFmtId="16" fontId="39" fillId="0" borderId="12" xfId="0" applyNumberFormat="1" applyFont="1" applyBorder="1" applyAlignment="1">
      <alignment horizontal="center" vertical="center" wrapText="1"/>
    </xf>
    <xf numFmtId="16" fontId="337" fillId="0" borderId="14" xfId="0" applyNumberFormat="1" applyFont="1" applyBorder="1" applyAlignment="1">
      <alignment horizontal="center" vertical="center" wrapText="1"/>
    </xf>
    <xf numFmtId="16" fontId="337" fillId="0" borderId="12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39" fillId="0" borderId="12" xfId="0" applyFont="1" applyBorder="1" applyAlignment="1">
      <alignment horizontal="center" vertical="center" wrapText="1"/>
    </xf>
    <xf numFmtId="0" fontId="56" fillId="0" borderId="95" xfId="0" applyFont="1" applyBorder="1" applyAlignment="1">
      <alignment horizontal="center" vertical="center" wrapText="1"/>
    </xf>
    <xf numFmtId="0" fontId="56" fillId="0" borderId="123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6" fillId="0" borderId="14" xfId="0" applyFont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56" fillId="0" borderId="148" xfId="0" applyFont="1" applyBorder="1" applyAlignment="1">
      <alignment horizontal="center" vertical="center" wrapText="1"/>
    </xf>
    <xf numFmtId="0" fontId="56" fillId="0" borderId="113" xfId="0" applyFont="1" applyBorder="1" applyAlignment="1">
      <alignment horizontal="center" vertical="center" wrapText="1"/>
    </xf>
    <xf numFmtId="0" fontId="277" fillId="3" borderId="22" xfId="0" applyFont="1" applyFill="1" applyBorder="1" applyAlignment="1">
      <alignment horizontal="center"/>
    </xf>
    <xf numFmtId="0" fontId="319" fillId="3" borderId="0" xfId="0" applyFont="1" applyFill="1" applyAlignment="1" applyProtection="1">
      <alignment horizontal="left"/>
      <protection locked="0"/>
    </xf>
    <xf numFmtId="0" fontId="319" fillId="3" borderId="9" xfId="0" applyFont="1" applyFill="1" applyBorder="1" applyAlignment="1" applyProtection="1">
      <alignment horizontal="left"/>
      <protection locked="0"/>
    </xf>
    <xf numFmtId="0" fontId="277" fillId="0" borderId="9" xfId="0" applyFont="1" applyBorder="1" applyAlignment="1">
      <alignment horizontal="center"/>
    </xf>
    <xf numFmtId="0" fontId="56" fillId="3" borderId="0" xfId="0" applyFont="1" applyFill="1" applyAlignment="1">
      <alignment horizontal="center"/>
    </xf>
    <xf numFmtId="16" fontId="39" fillId="14" borderId="20" xfId="0" applyNumberFormat="1" applyFont="1" applyFill="1" applyBorder="1" applyAlignment="1">
      <alignment horizontal="center" vertical="center" wrapText="1"/>
    </xf>
    <xf numFmtId="16" fontId="39" fillId="14" borderId="21" xfId="0" applyNumberFormat="1" applyFont="1" applyFill="1" applyBorder="1" applyAlignment="1">
      <alignment horizontal="center" vertical="center" wrapText="1"/>
    </xf>
    <xf numFmtId="0" fontId="93" fillId="0" borderId="14" xfId="0" applyFont="1" applyBorder="1" applyAlignment="1">
      <alignment horizontal="center" vertical="center" wrapText="1"/>
    </xf>
    <xf numFmtId="0" fontId="277" fillId="0" borderId="9" xfId="0" applyFont="1" applyBorder="1" applyAlignment="1">
      <alignment horizontal="left"/>
    </xf>
    <xf numFmtId="0" fontId="276" fillId="0" borderId="9" xfId="0" applyFont="1" applyBorder="1" applyAlignment="1">
      <alignment horizontal="left"/>
    </xf>
    <xf numFmtId="16" fontId="425" fillId="0" borderId="1" xfId="1" applyNumberFormat="1" applyFont="1" applyFill="1" applyBorder="1" applyAlignment="1">
      <alignment horizontal="left" vertical="center" wrapText="1"/>
    </xf>
    <xf numFmtId="0" fontId="425" fillId="0" borderId="1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left" vertical="center" wrapText="1"/>
    </xf>
    <xf numFmtId="0" fontId="425" fillId="0" borderId="1" xfId="1" applyFont="1" applyFill="1" applyBorder="1" applyAlignment="1">
      <alignment horizontal="center" vertical="center" wrapText="1"/>
    </xf>
    <xf numFmtId="0" fontId="425" fillId="0" borderId="1" xfId="1" applyFont="1" applyFill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16" fontId="0" fillId="29" borderId="1" xfId="0" applyNumberFormat="1" applyFont="1" applyFill="1" applyBorder="1" applyAlignment="1" applyProtection="1">
      <alignment horizontal="center" vertical="center"/>
      <protection locked="0"/>
    </xf>
    <xf numFmtId="16" fontId="286" fillId="4" borderId="1" xfId="0" applyNumberFormat="1" applyFont="1" applyFill="1" applyBorder="1" applyAlignment="1">
      <alignment horizontal="center" vertical="center" wrapText="1"/>
    </xf>
    <xf numFmtId="16" fontId="76" fillId="0" borderId="14" xfId="0" applyNumberFormat="1" applyFont="1" applyBorder="1" applyAlignment="1" applyProtection="1">
      <alignment horizontal="center" vertical="center"/>
      <protection locked="0"/>
    </xf>
    <xf numFmtId="16" fontId="97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1" applyFont="1" applyBorder="1" applyAlignment="1">
      <alignment horizontal="left" vertical="center" wrapText="1"/>
    </xf>
  </cellXfs>
  <cellStyles count="2351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FFFCC"/>
      <color rgb="FF0000FF"/>
      <color rgb="FFF8FBDD"/>
      <color rgb="FFFF3300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#MAPLE!A1"/><Relationship Id="rId18" Type="http://schemas.openxmlformats.org/officeDocument/2006/relationships/hyperlink" Target="#WALLABY!A1"/><Relationship Id="rId26" Type="http://schemas.openxmlformats.org/officeDocument/2006/relationships/hyperlink" Target="#OSPREY!A1"/><Relationship Id="rId39" Type="http://schemas.openxmlformats.org/officeDocument/2006/relationships/hyperlink" Target="#DAHLIA!A1"/><Relationship Id="rId21" Type="http://schemas.openxmlformats.org/officeDocument/2006/relationships/hyperlink" Target="#AUSTRALIA!Print_Area"/><Relationship Id="rId34" Type="http://schemas.openxmlformats.org/officeDocument/2006/relationships/hyperlink" Target="#CHINOOK!A1"/><Relationship Id="rId42" Type="http://schemas.openxmlformats.org/officeDocument/2006/relationships/hyperlink" Target="#CARIOCA!A1"/><Relationship Id="rId47" Type="http://schemas.openxmlformats.org/officeDocument/2006/relationships/hyperlink" Target="#LIBERTY!A1"/><Relationship Id="rId50" Type="http://schemas.openxmlformats.org/officeDocument/2006/relationships/hyperlink" Target="#SANTANA!A1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'PEARL RIVER'!A1"/><Relationship Id="rId29" Type="http://schemas.openxmlformats.org/officeDocument/2006/relationships/hyperlink" Target="#'SENTOSA USWC'!A1"/><Relationship Id="rId11" Type="http://schemas.openxmlformats.org/officeDocument/2006/relationships/hyperlink" Target="#ELEPHANT!A1"/><Relationship Id="rId24" Type="http://schemas.openxmlformats.org/officeDocument/2006/relationships/hyperlink" Target="#ALPACA!A1"/><Relationship Id="rId32" Type="http://schemas.openxmlformats.org/officeDocument/2006/relationships/hyperlink" Target="#PETRA!A1"/><Relationship Id="rId37" Type="http://schemas.openxmlformats.org/officeDocument/2006/relationships/hyperlink" Target="#SHIKRA!A1"/><Relationship Id="rId40" Type="http://schemas.openxmlformats.org/officeDocument/2006/relationships/hyperlink" Target="#KOALA!A1"/><Relationship Id="rId45" Type="http://schemas.openxmlformats.org/officeDocument/2006/relationships/hyperlink" Target="#LYNX!A1"/><Relationship Id="rId5" Type="http://schemas.openxmlformats.org/officeDocument/2006/relationships/hyperlink" Target="#'BRITANNIA '!A1"/><Relationship Id="rId15" Type="http://schemas.openxmlformats.org/officeDocument/2006/relationships/hyperlink" Target="#ORIENT!A1"/><Relationship Id="rId23" Type="http://schemas.openxmlformats.org/officeDocument/2006/relationships/hyperlink" Target="#GRIFFIN!A1"/><Relationship Id="rId28" Type="http://schemas.openxmlformats.org/officeDocument/2006/relationships/hyperlink" Target="#'DAR FEEDER- ORYX'!A1"/><Relationship Id="rId36" Type="http://schemas.openxmlformats.org/officeDocument/2006/relationships/hyperlink" Target="#'EMERALD '!A1"/><Relationship Id="rId49" Type="http://schemas.openxmlformats.org/officeDocument/2006/relationships/hyperlink" Target="#LION!A1"/><Relationship Id="rId10" Type="http://schemas.openxmlformats.org/officeDocument/2006/relationships/hyperlink" Target="#EMPIRE!Print_Area"/><Relationship Id="rId19" Type="http://schemas.openxmlformats.org/officeDocument/2006/relationships/hyperlink" Target="#TIGER!A1"/><Relationship Id="rId31" Type="http://schemas.openxmlformats.org/officeDocument/2006/relationships/hyperlink" Target="#SWAN!A1"/><Relationship Id="rId44" Type="http://schemas.openxmlformats.org/officeDocument/2006/relationships/hyperlink" Target="#PANDA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'NEW FALCON'!A1"/><Relationship Id="rId22" Type="http://schemas.openxmlformats.org/officeDocument/2006/relationships/hyperlink" Target="#AZTEC!A1"/><Relationship Id="rId27" Type="http://schemas.openxmlformats.org/officeDocument/2006/relationships/hyperlink" Target="#INGWE!A1"/><Relationship Id="rId30" Type="http://schemas.openxmlformats.org/officeDocument/2006/relationships/hyperlink" Target="#CONDOR!A1"/><Relationship Id="rId35" Type="http://schemas.openxmlformats.org/officeDocument/2006/relationships/hyperlink" Target="#'LONE STAR'!A1"/><Relationship Id="rId43" Type="http://schemas.openxmlformats.org/officeDocument/2006/relationships/hyperlink" Target="#JADE!A1"/><Relationship Id="rId48" Type="http://schemas.openxmlformats.org/officeDocument/2006/relationships/hyperlink" Target="#CLANGA!A1"/><Relationship Id="rId8" Type="http://schemas.openxmlformats.org/officeDocument/2006/relationships/hyperlink" Target="#IPANEMA!A1"/><Relationship Id="rId51" Type="http://schemas.openxmlformats.org/officeDocument/2006/relationships/image" Target="../media/image3.png"/><Relationship Id="rId3" Type="http://schemas.openxmlformats.org/officeDocument/2006/relationships/hyperlink" Target="#AMERICA!A1"/><Relationship Id="rId12" Type="http://schemas.openxmlformats.org/officeDocument/2006/relationships/hyperlink" Target="#JAGUAR!A1"/><Relationship Id="rId17" Type="http://schemas.openxmlformats.org/officeDocument/2006/relationships/hyperlink" Target="#PHOENIX!A1"/><Relationship Id="rId25" Type="http://schemas.openxmlformats.org/officeDocument/2006/relationships/hyperlink" Target="#MEXICAS!A1"/><Relationship Id="rId33" Type="http://schemas.openxmlformats.org/officeDocument/2006/relationships/hyperlink" Target="#KIWI!A1"/><Relationship Id="rId38" Type="http://schemas.openxmlformats.org/officeDocument/2006/relationships/hyperlink" Target="#PELICAN!A1"/><Relationship Id="rId46" Type="http://schemas.openxmlformats.org/officeDocument/2006/relationships/hyperlink" Target="#CAPRICORN!A1"/><Relationship Id="rId20" Type="http://schemas.openxmlformats.org/officeDocument/2006/relationships/hyperlink" Target="#SILK!A1"/><Relationship Id="rId41" Type="http://schemas.openxmlformats.org/officeDocument/2006/relationships/hyperlink" Target="#PANTHER!Print_Area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495300</xdr:colOff>
      <xdr:row>26</xdr:row>
      <xdr:rowOff>123825</xdr:rowOff>
    </xdr:from>
    <xdr:to>
      <xdr:col>28</xdr:col>
      <xdr:colOff>459401</xdr:colOff>
      <xdr:row>53</xdr:row>
      <xdr:rowOff>133350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300" y="4333875"/>
          <a:ext cx="8498501" cy="438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0</xdr:row>
      <xdr:rowOff>-1666875</xdr:rowOff>
    </xdr:from>
    <xdr:to>
      <xdr:col>25</xdr:col>
      <xdr:colOff>259376</xdr:colOff>
      <xdr:row>16</xdr:row>
      <xdr:rowOff>123825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F0ED861E-2464-474A-88DD-F35F3A0086C9}"/>
            </a:ext>
            <a:ext uri="{147F2762-F138-4A5C-976F-8EAC2B608ADB}">
              <a16:predDERef xmlns:a16="http://schemas.microsoft.com/office/drawing/2014/main" pred="{1DBCA026-6616-FC85-2DFF-C2C8BB7B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9475" y="-1666875"/>
          <a:ext cx="8498501" cy="438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56029</xdr:colOff>
      <xdr:row>1</xdr:row>
      <xdr:rowOff>44824</xdr:rowOff>
    </xdr:from>
    <xdr:to>
      <xdr:col>10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26919</xdr:colOff>
      <xdr:row>1</xdr:row>
      <xdr:rowOff>85725</xdr:rowOff>
    </xdr:from>
    <xdr:to>
      <xdr:col>10</xdr:col>
      <xdr:colOff>0</xdr:colOff>
      <xdr:row>1</xdr:row>
      <xdr:rowOff>381001</xdr:rowOff>
    </xdr:to>
    <xdr:sp macro="" textlink="">
      <xdr:nvSpPr>
        <xdr:cNvPr id="2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558053</xdr:colOff>
      <xdr:row>1</xdr:row>
      <xdr:rowOff>86046</xdr:rowOff>
    </xdr:from>
    <xdr:to>
      <xdr:col>10</xdr:col>
      <xdr:colOff>546848</xdr:colOff>
      <xdr:row>1</xdr:row>
      <xdr:rowOff>390446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080377" y="242928"/>
          <a:ext cx="952500" cy="3044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34738</xdr:colOff>
      <xdr:row>1</xdr:row>
      <xdr:rowOff>79562</xdr:rowOff>
    </xdr:from>
    <xdr:to>
      <xdr:col>10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78</xdr:col>
          <xdr:colOff>301438</xdr:colOff>
          <xdr:row>5</xdr:row>
          <xdr:rowOff>6163</xdr:rowOff>
        </xdr:from>
        <xdr:to>
          <xdr:col>78</xdr:col>
          <xdr:colOff>520513</xdr:colOff>
          <xdr:row>33</xdr:row>
          <xdr:rowOff>215713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</xdr:col>
          <xdr:colOff>301438</xdr:colOff>
          <xdr:row>5</xdr:row>
          <xdr:rowOff>6163</xdr:rowOff>
        </xdr:from>
        <xdr:to>
          <xdr:col>78</xdr:col>
          <xdr:colOff>482413</xdr:colOff>
          <xdr:row>33</xdr:row>
          <xdr:rowOff>196663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78</xdr:col>
          <xdr:colOff>301438</xdr:colOff>
          <xdr:row>5</xdr:row>
          <xdr:rowOff>6163</xdr:rowOff>
        </xdr:from>
        <xdr:to>
          <xdr:col>78</xdr:col>
          <xdr:colOff>482413</xdr:colOff>
          <xdr:row>33</xdr:row>
          <xdr:rowOff>196663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12</xdr:col>
      <xdr:colOff>59531</xdr:colOff>
      <xdr:row>4</xdr:row>
      <xdr:rowOff>273843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0414421" y="799745"/>
          <a:ext cx="1098923" cy="355161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67918</xdr:colOff>
      <xdr:row>1</xdr:row>
      <xdr:rowOff>132107</xdr:rowOff>
    </xdr:from>
    <xdr:to>
      <xdr:col>11</xdr:col>
      <xdr:colOff>263768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255880" y="205376"/>
          <a:ext cx="760023" cy="25622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2</xdr:col>
      <xdr:colOff>709207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259909</xdr:colOff>
      <xdr:row>3</xdr:row>
      <xdr:rowOff>83207</xdr:rowOff>
    </xdr:from>
    <xdr:to>
      <xdr:col>7</xdr:col>
      <xdr:colOff>278109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7</xdr:col>
      <xdr:colOff>320405</xdr:colOff>
      <xdr:row>5</xdr:row>
      <xdr:rowOff>48983</xdr:rowOff>
    </xdr:from>
    <xdr:to>
      <xdr:col>8</xdr:col>
      <xdr:colOff>608305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259909</xdr:colOff>
      <xdr:row>5</xdr:row>
      <xdr:rowOff>48983</xdr:rowOff>
    </xdr:from>
    <xdr:to>
      <xdr:col>7</xdr:col>
      <xdr:colOff>278109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5</xdr:row>
      <xdr:rowOff>51784</xdr:rowOff>
    </xdr:from>
    <xdr:to>
      <xdr:col>2</xdr:col>
      <xdr:colOff>705285</xdr:colOff>
      <xdr:row>6</xdr:row>
      <xdr:rowOff>122809</xdr:rowOff>
    </xdr:to>
    <xdr:sp macro="" textlink="">
      <xdr:nvSpPr>
        <xdr:cNvPr id="24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234014</xdr:colOff>
      <xdr:row>5</xdr:row>
      <xdr:rowOff>48983</xdr:rowOff>
    </xdr:from>
    <xdr:to>
      <xdr:col>9</xdr:col>
      <xdr:colOff>1209120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2</xdr:col>
      <xdr:colOff>709207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520379</xdr:colOff>
      <xdr:row>7</xdr:row>
      <xdr:rowOff>5459</xdr:rowOff>
    </xdr:from>
    <xdr:to>
      <xdr:col>5</xdr:col>
      <xdr:colOff>141479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259909</xdr:colOff>
      <xdr:row>7</xdr:row>
      <xdr:rowOff>5459</xdr:rowOff>
    </xdr:from>
    <xdr:to>
      <xdr:col>7</xdr:col>
      <xdr:colOff>278109</xdr:colOff>
      <xdr:row>8</xdr:row>
      <xdr:rowOff>78788</xdr:rowOff>
    </xdr:to>
    <xdr:sp macro="" textlink="">
      <xdr:nvSpPr>
        <xdr:cNvPr id="4" name="Rounded Rectangle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9</xdr:col>
      <xdr:colOff>1264288</xdr:colOff>
      <xdr:row>7</xdr:row>
      <xdr:rowOff>5459</xdr:rowOff>
    </xdr:from>
    <xdr:to>
      <xdr:col>10</xdr:col>
      <xdr:colOff>783725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9</xdr:col>
      <xdr:colOff>1264288</xdr:colOff>
      <xdr:row>8</xdr:row>
      <xdr:rowOff>144150</xdr:rowOff>
    </xdr:from>
    <xdr:to>
      <xdr:col>10</xdr:col>
      <xdr:colOff>783725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234014</xdr:colOff>
      <xdr:row>8</xdr:row>
      <xdr:rowOff>144150</xdr:rowOff>
    </xdr:from>
    <xdr:to>
      <xdr:col>9</xdr:col>
      <xdr:colOff>1213018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652683</xdr:colOff>
      <xdr:row>8</xdr:row>
      <xdr:rowOff>144150</xdr:rowOff>
    </xdr:from>
    <xdr:to>
      <xdr:col>9</xdr:col>
      <xdr:colOff>182326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259909</xdr:colOff>
      <xdr:row>8</xdr:row>
      <xdr:rowOff>144150</xdr:rowOff>
    </xdr:from>
    <xdr:to>
      <xdr:col>7</xdr:col>
      <xdr:colOff>278109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854796</xdr:colOff>
      <xdr:row>8</xdr:row>
      <xdr:rowOff>144150</xdr:rowOff>
    </xdr:from>
    <xdr:to>
      <xdr:col>4</xdr:col>
      <xdr:colOff>481390</xdr:colOff>
      <xdr:row>10</xdr:row>
      <xdr:rowOff>36940</xdr:rowOff>
    </xdr:to>
    <xdr:sp macro="" textlink="">
      <xdr:nvSpPr>
        <xdr:cNvPr id="867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481390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520379</xdr:colOff>
      <xdr:row>3</xdr:row>
      <xdr:rowOff>83207</xdr:rowOff>
    </xdr:from>
    <xdr:to>
      <xdr:col>5</xdr:col>
      <xdr:colOff>141479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520379</xdr:colOff>
      <xdr:row>5</xdr:row>
      <xdr:rowOff>48983</xdr:rowOff>
    </xdr:from>
    <xdr:to>
      <xdr:col>5</xdr:col>
      <xdr:colOff>141479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183114</xdr:colOff>
      <xdr:row>3</xdr:row>
      <xdr:rowOff>83207</xdr:rowOff>
    </xdr:from>
    <xdr:to>
      <xdr:col>6</xdr:col>
      <xdr:colOff>213719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7</xdr:col>
      <xdr:colOff>320405</xdr:colOff>
      <xdr:row>7</xdr:row>
      <xdr:rowOff>5459</xdr:rowOff>
    </xdr:from>
    <xdr:to>
      <xdr:col>8</xdr:col>
      <xdr:colOff>608305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183114</xdr:colOff>
      <xdr:row>5</xdr:row>
      <xdr:rowOff>48983</xdr:rowOff>
    </xdr:from>
    <xdr:to>
      <xdr:col>6</xdr:col>
      <xdr:colOff>213719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757156</xdr:colOff>
      <xdr:row>5</xdr:row>
      <xdr:rowOff>48983</xdr:rowOff>
    </xdr:from>
    <xdr:to>
      <xdr:col>1</xdr:col>
      <xdr:colOff>1729156</xdr:colOff>
      <xdr:row>6</xdr:row>
      <xdr:rowOff>121688</xdr:rowOff>
    </xdr:to>
    <xdr:sp macro="" textlink="">
      <xdr:nvSpPr>
        <xdr:cNvPr id="26" name="Rounded Rectangle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DAR ES SALAAM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652683</xdr:colOff>
      <xdr:row>3</xdr:row>
      <xdr:rowOff>83207</xdr:rowOff>
    </xdr:from>
    <xdr:to>
      <xdr:col>9</xdr:col>
      <xdr:colOff>182326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7</xdr:col>
      <xdr:colOff>320401</xdr:colOff>
      <xdr:row>8</xdr:row>
      <xdr:rowOff>144150</xdr:rowOff>
    </xdr:from>
    <xdr:to>
      <xdr:col>8</xdr:col>
      <xdr:colOff>606644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183114</xdr:colOff>
      <xdr:row>7</xdr:row>
      <xdr:rowOff>5459</xdr:rowOff>
    </xdr:from>
    <xdr:to>
      <xdr:col>6</xdr:col>
      <xdr:colOff>213719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7</xdr:col>
      <xdr:colOff>320405</xdr:colOff>
      <xdr:row>3</xdr:row>
      <xdr:rowOff>83207</xdr:rowOff>
    </xdr:from>
    <xdr:to>
      <xdr:col>8</xdr:col>
      <xdr:colOff>608305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481390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520379</xdr:colOff>
      <xdr:row>8</xdr:row>
      <xdr:rowOff>144150</xdr:rowOff>
    </xdr:from>
    <xdr:to>
      <xdr:col>5</xdr:col>
      <xdr:colOff>141479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829730</xdr:colOff>
      <xdr:row>7</xdr:row>
      <xdr:rowOff>5459</xdr:rowOff>
    </xdr:from>
    <xdr:to>
      <xdr:col>10</xdr:col>
      <xdr:colOff>1805652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9</xdr:col>
      <xdr:colOff>1264288</xdr:colOff>
      <xdr:row>5</xdr:row>
      <xdr:rowOff>48983</xdr:rowOff>
    </xdr:from>
    <xdr:to>
      <xdr:col>10</xdr:col>
      <xdr:colOff>783725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183114</xdr:colOff>
      <xdr:row>8</xdr:row>
      <xdr:rowOff>144150</xdr:rowOff>
    </xdr:from>
    <xdr:to>
      <xdr:col>6</xdr:col>
      <xdr:colOff>213719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652683</xdr:colOff>
      <xdr:row>7</xdr:row>
      <xdr:rowOff>5459</xdr:rowOff>
    </xdr:from>
    <xdr:to>
      <xdr:col>9</xdr:col>
      <xdr:colOff>182326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234014</xdr:colOff>
      <xdr:row>3</xdr:row>
      <xdr:rowOff>83207</xdr:rowOff>
    </xdr:from>
    <xdr:to>
      <xdr:col>9</xdr:col>
      <xdr:colOff>1213018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652683</xdr:colOff>
      <xdr:row>5</xdr:row>
      <xdr:rowOff>48983</xdr:rowOff>
    </xdr:from>
    <xdr:to>
      <xdr:col>9</xdr:col>
      <xdr:colOff>186224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234014</xdr:colOff>
      <xdr:row>7</xdr:row>
      <xdr:rowOff>5459</xdr:rowOff>
    </xdr:from>
    <xdr:to>
      <xdr:col>9</xdr:col>
      <xdr:colOff>1213018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9</xdr:col>
      <xdr:colOff>1264288</xdr:colOff>
      <xdr:row>3</xdr:row>
      <xdr:rowOff>83207</xdr:rowOff>
    </xdr:from>
    <xdr:to>
      <xdr:col>10</xdr:col>
      <xdr:colOff>783725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829730</xdr:colOff>
      <xdr:row>5</xdr:row>
      <xdr:rowOff>48983</xdr:rowOff>
    </xdr:from>
    <xdr:to>
      <xdr:col>10</xdr:col>
      <xdr:colOff>1805652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481390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829730</xdr:colOff>
      <xdr:row>3</xdr:row>
      <xdr:rowOff>83207</xdr:rowOff>
    </xdr:from>
    <xdr:to>
      <xdr:col>10</xdr:col>
      <xdr:colOff>1805652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2</xdr:col>
      <xdr:colOff>709207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829730</xdr:colOff>
      <xdr:row>8</xdr:row>
      <xdr:rowOff>144150</xdr:rowOff>
    </xdr:from>
    <xdr:to>
      <xdr:col>10</xdr:col>
      <xdr:colOff>1805652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61071</xdr:colOff>
      <xdr:row>0</xdr:row>
      <xdr:rowOff>0</xdr:rowOff>
    </xdr:from>
    <xdr:to>
      <xdr:col>10</xdr:col>
      <xdr:colOff>1941855</xdr:colOff>
      <xdr:row>0</xdr:row>
      <xdr:rowOff>385033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1071" y="0"/>
          <a:ext cx="14476653" cy="394558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34436</xdr:colOff>
      <xdr:row>3</xdr:row>
      <xdr:rowOff>116499</xdr:rowOff>
    </xdr:from>
    <xdr:to>
      <xdr:col>9</xdr:col>
      <xdr:colOff>914399</xdr:colOff>
      <xdr:row>4</xdr:row>
      <xdr:rowOff>200025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8235461" y="592749"/>
          <a:ext cx="879963" cy="2549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</xdr:row>
      <xdr:rowOff>109538</xdr:rowOff>
    </xdr:from>
    <xdr:to>
      <xdr:col>10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13618</xdr:colOff>
      <xdr:row>1</xdr:row>
      <xdr:rowOff>95249</xdr:rowOff>
    </xdr:from>
    <xdr:to>
      <xdr:col>12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148076</xdr:colOff>
      <xdr:row>1</xdr:row>
      <xdr:rowOff>62592</xdr:rowOff>
    </xdr:from>
    <xdr:to>
      <xdr:col>10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30735</xdr:colOff>
      <xdr:row>1</xdr:row>
      <xdr:rowOff>58754</xdr:rowOff>
    </xdr:from>
    <xdr:to>
      <xdr:col>11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36819</xdr:colOff>
      <xdr:row>1</xdr:row>
      <xdr:rowOff>67236</xdr:rowOff>
    </xdr:from>
    <xdr:to>
      <xdr:col>9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81244</xdr:colOff>
      <xdr:row>1</xdr:row>
      <xdr:rowOff>56030</xdr:rowOff>
    </xdr:from>
    <xdr:to>
      <xdr:col>9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is.lim@msc.com" TargetMode="Externa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5" Type="http://schemas.openxmlformats.org/officeDocument/2006/relationships/hyperlink" Target="mailto:sherwin.lim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0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printerSettings" Target="../printerSettings/printerSettings19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19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drawing" Target="../drawings/drawing13.xm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printerSettings" Target="../printerSettings/printerSettings2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SG094-Sales@msc.com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natalie.lew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sharon.koh@msc.com" TargetMode="External"/><Relationship Id="rId42" Type="http://schemas.openxmlformats.org/officeDocument/2006/relationships/hyperlink" Target="mailto:luis.lim@msc.com" TargetMode="External"/><Relationship Id="rId7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mailto:eunice.chan@msc.com" TargetMode="External"/><Relationship Id="rId41" Type="http://schemas.openxmlformats.org/officeDocument/2006/relationships/hyperlink" Target="mailto:phoebe.huang@msc.com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robert.chia@msc.com" TargetMode="External"/><Relationship Id="rId37" Type="http://schemas.openxmlformats.org/officeDocument/2006/relationships/hyperlink" Target="mailto:dewi.ratnah@msc.com" TargetMode="External"/><Relationship Id="rId40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hyperlink" Target="mailto:raynar.ang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hyperlink" Target="mailto:noor.afnindah@msc.com" TargetMode="External"/><Relationship Id="rId44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charmaine.lim@msc.com" TargetMode="External"/><Relationship Id="rId30" Type="http://schemas.openxmlformats.org/officeDocument/2006/relationships/hyperlink" Target="mailto:SG094-Custsvc@msc.com" TargetMode="External"/><Relationship Id="rId35" Type="http://schemas.openxmlformats.org/officeDocument/2006/relationships/hyperlink" Target="mailto:angelia.lau@msc.com" TargetMode="External"/><Relationship Id="rId43" Type="http://schemas.openxmlformats.org/officeDocument/2006/relationships/printerSettings" Target="../printerSettings/printerSettings234.bin"/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eoyi.liew@msc.com" TargetMode="External"/><Relationship Id="rId38" Type="http://schemas.openxmlformats.org/officeDocument/2006/relationships/hyperlink" Target="mailto:chingwei.ng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printerSettings" Target="../printerSettings/printerSettings252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4.bin"/><Relationship Id="rId29" Type="http://schemas.openxmlformats.org/officeDocument/2006/relationships/hyperlink" Target="https://www.msc.com/en/newsroom/customer-advisories/2024/january/terminal-change-on-transpacific-sentosa-service" TargetMode="Externa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printerSettings" Target="../printerSettings/printerSettings253.bin"/><Relationship Id="rId31" Type="http://schemas.openxmlformats.org/officeDocument/2006/relationships/drawing" Target="../drawings/drawing16.xm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printerSettings" Target="../printerSettings/printerSettings25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59.bin"/><Relationship Id="rId21" Type="http://schemas.openxmlformats.org/officeDocument/2006/relationships/drawing" Target="../drawings/drawing18.xml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1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13" Type="http://schemas.openxmlformats.org/officeDocument/2006/relationships/printerSettings" Target="../printerSettings/printerSettings288.bin"/><Relationship Id="rId18" Type="http://schemas.openxmlformats.org/officeDocument/2006/relationships/printerSettings" Target="../printerSettings/printerSettings29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7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82.bin"/><Relationship Id="rId12" Type="http://schemas.openxmlformats.org/officeDocument/2006/relationships/printerSettings" Target="../printerSettings/printerSettings287.bin"/><Relationship Id="rId17" Type="http://schemas.openxmlformats.org/officeDocument/2006/relationships/printerSettings" Target="../printerSettings/printerSettings292.bin"/><Relationship Id="rId25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77.bin"/><Relationship Id="rId16" Type="http://schemas.openxmlformats.org/officeDocument/2006/relationships/printerSettings" Target="../printerSettings/printerSettings291.bin"/><Relationship Id="rId20" Type="http://schemas.openxmlformats.org/officeDocument/2006/relationships/printerSettings" Target="../printerSettings/printerSettings295.bin"/><Relationship Id="rId29" Type="http://schemas.openxmlformats.org/officeDocument/2006/relationships/control" Target="../activeX/activeX3.xml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24" Type="http://schemas.openxmlformats.org/officeDocument/2006/relationships/drawing" Target="../drawings/drawing20.xml"/><Relationship Id="rId5" Type="http://schemas.openxmlformats.org/officeDocument/2006/relationships/printerSettings" Target="../printerSettings/printerSettings280.bin"/><Relationship Id="rId15" Type="http://schemas.openxmlformats.org/officeDocument/2006/relationships/printerSettings" Target="../printerSettings/printerSettings290.bin"/><Relationship Id="rId23" Type="http://schemas.openxmlformats.org/officeDocument/2006/relationships/printerSettings" Target="../printerSettings/printerSettings29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85.bin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Relationship Id="rId14" Type="http://schemas.openxmlformats.org/officeDocument/2006/relationships/printerSettings" Target="../printerSettings/printerSettings28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image" Target="../media/image5.emf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13" Type="http://schemas.openxmlformats.org/officeDocument/2006/relationships/printerSettings" Target="../printerSettings/printerSettings310.bin"/><Relationship Id="rId1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0.bin"/><Relationship Id="rId21" Type="http://schemas.openxmlformats.org/officeDocument/2006/relationships/drawing" Target="../drawings/drawing22.xml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17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99.bin"/><Relationship Id="rId16" Type="http://schemas.openxmlformats.org/officeDocument/2006/relationships/printerSettings" Target="../printerSettings/printerSettings313.bin"/><Relationship Id="rId20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07.bin"/><Relationship Id="rId19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Relationship Id="rId14" Type="http://schemas.openxmlformats.org/officeDocument/2006/relationships/printerSettings" Target="../printerSettings/printerSettings31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SG094-Sales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drawing" Target="../drawings/drawing24.xml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2.bin"/><Relationship Id="rId9" Type="http://schemas.openxmlformats.org/officeDocument/2006/relationships/hyperlink" Target="mailto:SG094-Sales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0.bin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2.bin"/><Relationship Id="rId15" Type="http://schemas.openxmlformats.org/officeDocument/2006/relationships/printerSettings" Target="../printerSettings/printerSettings342.bin"/><Relationship Id="rId10" Type="http://schemas.openxmlformats.org/officeDocument/2006/relationships/printerSettings" Target="../printerSettings/printerSettings337.bin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18" Type="http://schemas.openxmlformats.org/officeDocument/2006/relationships/printerSettings" Target="../printerSettings/printerSettings362.bin"/><Relationship Id="rId26" Type="http://schemas.openxmlformats.org/officeDocument/2006/relationships/comments" Target="../comments2.xml"/><Relationship Id="rId3" Type="http://schemas.openxmlformats.org/officeDocument/2006/relationships/printerSettings" Target="../printerSettings/printerSettings347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17" Type="http://schemas.openxmlformats.org/officeDocument/2006/relationships/printerSettings" Target="../printerSettings/printerSettings361.bin"/><Relationship Id="rId25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46.bin"/><Relationship Id="rId16" Type="http://schemas.openxmlformats.org/officeDocument/2006/relationships/printerSettings" Target="../printerSettings/printerSettings360.bin"/><Relationship Id="rId20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24" Type="http://schemas.openxmlformats.org/officeDocument/2006/relationships/drawing" Target="../drawings/drawing26.xml"/><Relationship Id="rId5" Type="http://schemas.openxmlformats.org/officeDocument/2006/relationships/printerSettings" Target="../printerSettings/printerSettings349.bin"/><Relationship Id="rId15" Type="http://schemas.openxmlformats.org/officeDocument/2006/relationships/printerSettings" Target="../printerSettings/printerSettings359.bin"/><Relationship Id="rId23" Type="http://schemas.openxmlformats.org/officeDocument/2006/relationships/printerSettings" Target="../printerSettings/printerSettings365.bin"/><Relationship Id="rId10" Type="http://schemas.openxmlformats.org/officeDocument/2006/relationships/printerSettings" Target="../printerSettings/printerSettings354.bin"/><Relationship Id="rId19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Relationship Id="rId22" Type="http://schemas.openxmlformats.org/officeDocument/2006/relationships/hyperlink" Target="mailto:SG094-Sales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3" Type="http://schemas.openxmlformats.org/officeDocument/2006/relationships/printerSettings" Target="../printerSettings/printerSettings36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8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17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88.bin"/><Relationship Id="rId16" Type="http://schemas.openxmlformats.org/officeDocument/2006/relationships/printerSettings" Target="../printerSettings/printerSettings402.bin"/><Relationship Id="rId20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96.bin"/><Relationship Id="rId19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Relationship Id="rId22" Type="http://schemas.openxmlformats.org/officeDocument/2006/relationships/printerSettings" Target="../printerSettings/printerSettings40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1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409.bin"/><Relationship Id="rId16" Type="http://schemas.openxmlformats.org/officeDocument/2006/relationships/printerSettings" Target="../printerSettings/printerSettings423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1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Relationship Id="rId14" Type="http://schemas.openxmlformats.org/officeDocument/2006/relationships/printerSettings" Target="../printerSettings/printerSettings4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24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24" Type="http://schemas.openxmlformats.org/officeDocument/2006/relationships/drawing" Target="../drawings/drawing3.xml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printerSettings" Target="../printerSettings/printerSettings42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27.bin"/><Relationship Id="rId7" Type="http://schemas.openxmlformats.org/officeDocument/2006/relationships/printerSettings" Target="../printerSettings/printerSettings431.bin"/><Relationship Id="rId12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6" Type="http://schemas.openxmlformats.org/officeDocument/2006/relationships/printerSettings" Target="../printerSettings/printerSettings43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28.bin"/><Relationship Id="rId9" Type="http://schemas.openxmlformats.org/officeDocument/2006/relationships/printerSettings" Target="../printerSettings/printerSettings43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3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3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6.bin"/><Relationship Id="rId13" Type="http://schemas.openxmlformats.org/officeDocument/2006/relationships/printerSettings" Target="../printerSettings/printerSettings451.bin"/><Relationship Id="rId18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1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45.bin"/><Relationship Id="rId12" Type="http://schemas.openxmlformats.org/officeDocument/2006/relationships/printerSettings" Target="../printerSettings/printerSettings450.bin"/><Relationship Id="rId17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40.bin"/><Relationship Id="rId16" Type="http://schemas.openxmlformats.org/officeDocument/2006/relationships/printerSettings" Target="../printerSettings/printerSettings454.bin"/><Relationship Id="rId20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39.bin"/><Relationship Id="rId6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3.bin"/><Relationship Id="rId15" Type="http://schemas.openxmlformats.org/officeDocument/2006/relationships/printerSettings" Target="../printerSettings/printerSettings453.bin"/><Relationship Id="rId23" Type="http://schemas.openxmlformats.org/officeDocument/2006/relationships/drawing" Target="../drawings/drawing34.xml"/><Relationship Id="rId10" Type="http://schemas.openxmlformats.org/officeDocument/2006/relationships/printerSettings" Target="../printerSettings/printerSettings448.bin"/><Relationship Id="rId19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42.bin"/><Relationship Id="rId9" Type="http://schemas.openxmlformats.org/officeDocument/2006/relationships/printerSettings" Target="../printerSettings/printerSettings447.bin"/><Relationship Id="rId14" Type="http://schemas.openxmlformats.org/officeDocument/2006/relationships/printerSettings" Target="../printerSettings/printerSettings452.bin"/><Relationship Id="rId22" Type="http://schemas.openxmlformats.org/officeDocument/2006/relationships/printerSettings" Target="../printerSettings/printerSettings459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7.bin"/><Relationship Id="rId13" Type="http://schemas.openxmlformats.org/officeDocument/2006/relationships/printerSettings" Target="../printerSettings/printerSettings472.bin"/><Relationship Id="rId18" Type="http://schemas.openxmlformats.org/officeDocument/2006/relationships/printerSettings" Target="../printerSettings/printerSettings477.bin"/><Relationship Id="rId3" Type="http://schemas.openxmlformats.org/officeDocument/2006/relationships/printerSettings" Target="../printerSettings/printerSettings46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6.bin"/><Relationship Id="rId12" Type="http://schemas.openxmlformats.org/officeDocument/2006/relationships/printerSettings" Target="../printerSettings/printerSettings471.bin"/><Relationship Id="rId17" Type="http://schemas.openxmlformats.org/officeDocument/2006/relationships/printerSettings" Target="../printerSettings/printerSettings476.bin"/><Relationship Id="rId2" Type="http://schemas.openxmlformats.org/officeDocument/2006/relationships/printerSettings" Target="../printerSettings/printerSettings461.bin"/><Relationship Id="rId16" Type="http://schemas.openxmlformats.org/officeDocument/2006/relationships/printerSettings" Target="../printerSettings/printerSettings475.bin"/><Relationship Id="rId20" Type="http://schemas.openxmlformats.org/officeDocument/2006/relationships/printerSettings" Target="../printerSettings/printerSettings479.bin"/><Relationship Id="rId1" Type="http://schemas.openxmlformats.org/officeDocument/2006/relationships/printerSettings" Target="../printerSettings/printerSettings460.bin"/><Relationship Id="rId6" Type="http://schemas.openxmlformats.org/officeDocument/2006/relationships/printerSettings" Target="../printerSettings/printerSettings465.bin"/><Relationship Id="rId11" Type="http://schemas.openxmlformats.org/officeDocument/2006/relationships/printerSettings" Target="../printerSettings/printerSettings470.bin"/><Relationship Id="rId5" Type="http://schemas.openxmlformats.org/officeDocument/2006/relationships/printerSettings" Target="../printerSettings/printerSettings464.bin"/><Relationship Id="rId15" Type="http://schemas.openxmlformats.org/officeDocument/2006/relationships/printerSettings" Target="../printerSettings/printerSettings474.bin"/><Relationship Id="rId23" Type="http://schemas.openxmlformats.org/officeDocument/2006/relationships/drawing" Target="../drawings/drawing35.xml"/><Relationship Id="rId10" Type="http://schemas.openxmlformats.org/officeDocument/2006/relationships/printerSettings" Target="../printerSettings/printerSettings469.bin"/><Relationship Id="rId19" Type="http://schemas.openxmlformats.org/officeDocument/2006/relationships/printerSettings" Target="../printerSettings/printerSettings478.bin"/><Relationship Id="rId4" Type="http://schemas.openxmlformats.org/officeDocument/2006/relationships/printerSettings" Target="../printerSettings/printerSettings463.bin"/><Relationship Id="rId9" Type="http://schemas.openxmlformats.org/officeDocument/2006/relationships/printerSettings" Target="../printerSettings/printerSettings468.bin"/><Relationship Id="rId14" Type="http://schemas.openxmlformats.org/officeDocument/2006/relationships/printerSettings" Target="../printerSettings/printerSettings473.bin"/><Relationship Id="rId22" Type="http://schemas.openxmlformats.org/officeDocument/2006/relationships/printerSettings" Target="../printerSettings/printerSettings480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481.bin"/><Relationship Id="rId1" Type="http://schemas.openxmlformats.org/officeDocument/2006/relationships/hyperlink" Target="mailto:SG094-Sales@msc.com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9.bin"/><Relationship Id="rId13" Type="http://schemas.openxmlformats.org/officeDocument/2006/relationships/printerSettings" Target="../printerSettings/printerSettings494.bin"/><Relationship Id="rId18" Type="http://schemas.openxmlformats.org/officeDocument/2006/relationships/printerSettings" Target="../printerSettings/printerSettings499.bin"/><Relationship Id="rId3" Type="http://schemas.openxmlformats.org/officeDocument/2006/relationships/printerSettings" Target="../printerSettings/printerSettings48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88.bin"/><Relationship Id="rId12" Type="http://schemas.openxmlformats.org/officeDocument/2006/relationships/printerSettings" Target="../printerSettings/printerSettings493.bin"/><Relationship Id="rId17" Type="http://schemas.openxmlformats.org/officeDocument/2006/relationships/printerSettings" Target="../printerSettings/printerSettings498.bin"/><Relationship Id="rId2" Type="http://schemas.openxmlformats.org/officeDocument/2006/relationships/printerSettings" Target="../printerSettings/printerSettings483.bin"/><Relationship Id="rId16" Type="http://schemas.openxmlformats.org/officeDocument/2006/relationships/printerSettings" Target="../printerSettings/printerSettings497.bin"/><Relationship Id="rId20" Type="http://schemas.openxmlformats.org/officeDocument/2006/relationships/printerSettings" Target="../printerSettings/printerSettings501.bin"/><Relationship Id="rId1" Type="http://schemas.openxmlformats.org/officeDocument/2006/relationships/printerSettings" Target="../printerSettings/printerSettings482.bin"/><Relationship Id="rId6" Type="http://schemas.openxmlformats.org/officeDocument/2006/relationships/printerSettings" Target="../printerSettings/printerSettings487.bin"/><Relationship Id="rId11" Type="http://schemas.openxmlformats.org/officeDocument/2006/relationships/printerSettings" Target="../printerSettings/printerSettings492.bin"/><Relationship Id="rId5" Type="http://schemas.openxmlformats.org/officeDocument/2006/relationships/printerSettings" Target="../printerSettings/printerSettings486.bin"/><Relationship Id="rId15" Type="http://schemas.openxmlformats.org/officeDocument/2006/relationships/printerSettings" Target="../printerSettings/printerSettings496.bin"/><Relationship Id="rId23" Type="http://schemas.openxmlformats.org/officeDocument/2006/relationships/drawing" Target="../drawings/drawing37.xml"/><Relationship Id="rId10" Type="http://schemas.openxmlformats.org/officeDocument/2006/relationships/printerSettings" Target="../printerSettings/printerSettings491.bin"/><Relationship Id="rId19" Type="http://schemas.openxmlformats.org/officeDocument/2006/relationships/printerSettings" Target="../printerSettings/printerSettings500.bin"/><Relationship Id="rId4" Type="http://schemas.openxmlformats.org/officeDocument/2006/relationships/printerSettings" Target="../printerSettings/printerSettings485.bin"/><Relationship Id="rId9" Type="http://schemas.openxmlformats.org/officeDocument/2006/relationships/printerSettings" Target="../printerSettings/printerSettings490.bin"/><Relationship Id="rId14" Type="http://schemas.openxmlformats.org/officeDocument/2006/relationships/printerSettings" Target="../printerSettings/printerSettings495.bin"/><Relationship Id="rId22" Type="http://schemas.openxmlformats.org/officeDocument/2006/relationships/printerSettings" Target="../printerSettings/printerSettings502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0.bin"/><Relationship Id="rId13" Type="http://schemas.openxmlformats.org/officeDocument/2006/relationships/printerSettings" Target="../printerSettings/printerSettings515.bin"/><Relationship Id="rId18" Type="http://schemas.openxmlformats.org/officeDocument/2006/relationships/printerSettings" Target="../printerSettings/printerSettings520.bin"/><Relationship Id="rId3" Type="http://schemas.openxmlformats.org/officeDocument/2006/relationships/printerSettings" Target="../printerSettings/printerSettings505.bin"/><Relationship Id="rId21" Type="http://schemas.openxmlformats.org/officeDocument/2006/relationships/printerSettings" Target="../printerSettings/printerSettings522.bin"/><Relationship Id="rId7" Type="http://schemas.openxmlformats.org/officeDocument/2006/relationships/printerSettings" Target="../printerSettings/printerSettings509.bin"/><Relationship Id="rId12" Type="http://schemas.openxmlformats.org/officeDocument/2006/relationships/printerSettings" Target="../printerSettings/printerSettings514.bin"/><Relationship Id="rId17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04.bin"/><Relationship Id="rId16" Type="http://schemas.openxmlformats.org/officeDocument/2006/relationships/printerSettings" Target="../printerSettings/printerSettings518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503.bin"/><Relationship Id="rId6" Type="http://schemas.openxmlformats.org/officeDocument/2006/relationships/printerSettings" Target="../printerSettings/printerSettings508.bin"/><Relationship Id="rId11" Type="http://schemas.openxmlformats.org/officeDocument/2006/relationships/printerSettings" Target="../printerSettings/printerSettings513.bin"/><Relationship Id="rId5" Type="http://schemas.openxmlformats.org/officeDocument/2006/relationships/printerSettings" Target="../printerSettings/printerSettings507.bin"/><Relationship Id="rId15" Type="http://schemas.openxmlformats.org/officeDocument/2006/relationships/printerSettings" Target="../printerSettings/printerSettings517.bin"/><Relationship Id="rId10" Type="http://schemas.openxmlformats.org/officeDocument/2006/relationships/printerSettings" Target="../printerSettings/printerSettings512.bin"/><Relationship Id="rId19" Type="http://schemas.openxmlformats.org/officeDocument/2006/relationships/printerSettings" Target="../printerSettings/printerSettings521.bin"/><Relationship Id="rId4" Type="http://schemas.openxmlformats.org/officeDocument/2006/relationships/printerSettings" Target="../printerSettings/printerSettings506.bin"/><Relationship Id="rId9" Type="http://schemas.openxmlformats.org/officeDocument/2006/relationships/printerSettings" Target="../printerSettings/printerSettings511.bin"/><Relationship Id="rId14" Type="http://schemas.openxmlformats.org/officeDocument/2006/relationships/printerSettings" Target="../printerSettings/printerSettings516.bin"/><Relationship Id="rId22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0.bin"/><Relationship Id="rId13" Type="http://schemas.openxmlformats.org/officeDocument/2006/relationships/printerSettings" Target="../printerSettings/printerSettings535.bin"/><Relationship Id="rId18" Type="http://schemas.openxmlformats.org/officeDocument/2006/relationships/printerSettings" Target="../printerSettings/printerSettings540.bin"/><Relationship Id="rId3" Type="http://schemas.openxmlformats.org/officeDocument/2006/relationships/printerSettings" Target="../printerSettings/printerSettings52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29.bin"/><Relationship Id="rId12" Type="http://schemas.openxmlformats.org/officeDocument/2006/relationships/printerSettings" Target="../printerSettings/printerSettings534.bin"/><Relationship Id="rId17" Type="http://schemas.openxmlformats.org/officeDocument/2006/relationships/printerSettings" Target="../printerSettings/printerSettings539.bin"/><Relationship Id="rId2" Type="http://schemas.openxmlformats.org/officeDocument/2006/relationships/printerSettings" Target="../printerSettings/printerSettings524.bin"/><Relationship Id="rId16" Type="http://schemas.openxmlformats.org/officeDocument/2006/relationships/printerSettings" Target="../printerSettings/printerSettings538.bin"/><Relationship Id="rId20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23.bin"/><Relationship Id="rId6" Type="http://schemas.openxmlformats.org/officeDocument/2006/relationships/printerSettings" Target="../printerSettings/printerSettings528.bin"/><Relationship Id="rId11" Type="http://schemas.openxmlformats.org/officeDocument/2006/relationships/printerSettings" Target="../printerSettings/printerSettings533.bin"/><Relationship Id="rId5" Type="http://schemas.openxmlformats.org/officeDocument/2006/relationships/printerSettings" Target="../printerSettings/printerSettings527.bin"/><Relationship Id="rId15" Type="http://schemas.openxmlformats.org/officeDocument/2006/relationships/printerSettings" Target="../printerSettings/printerSettings537.bin"/><Relationship Id="rId23" Type="http://schemas.openxmlformats.org/officeDocument/2006/relationships/drawing" Target="../drawings/drawing39.xml"/><Relationship Id="rId10" Type="http://schemas.openxmlformats.org/officeDocument/2006/relationships/printerSettings" Target="../printerSettings/printerSettings532.bin"/><Relationship Id="rId19" Type="http://schemas.openxmlformats.org/officeDocument/2006/relationships/printerSettings" Target="../printerSettings/printerSettings541.bin"/><Relationship Id="rId4" Type="http://schemas.openxmlformats.org/officeDocument/2006/relationships/printerSettings" Target="../printerSettings/printerSettings526.bin"/><Relationship Id="rId9" Type="http://schemas.openxmlformats.org/officeDocument/2006/relationships/printerSettings" Target="../printerSettings/printerSettings531.bin"/><Relationship Id="rId14" Type="http://schemas.openxmlformats.org/officeDocument/2006/relationships/printerSettings" Target="../printerSettings/printerSettings536.bin"/><Relationship Id="rId22" Type="http://schemas.openxmlformats.org/officeDocument/2006/relationships/printerSettings" Target="../printerSettings/printerSettings54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544.bin"/><Relationship Id="rId1" Type="http://schemas.openxmlformats.org/officeDocument/2006/relationships/hyperlink" Target="mailto:SG094-Sales@msc.com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545.bin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4.bin"/><Relationship Id="rId13" Type="http://schemas.openxmlformats.org/officeDocument/2006/relationships/printerSettings" Target="../printerSettings/printerSettings559.bin"/><Relationship Id="rId18" Type="http://schemas.openxmlformats.org/officeDocument/2006/relationships/printerSettings" Target="../printerSettings/printerSettings564.bin"/><Relationship Id="rId3" Type="http://schemas.openxmlformats.org/officeDocument/2006/relationships/printerSettings" Target="../printerSettings/printerSettings549.bin"/><Relationship Id="rId21" Type="http://schemas.openxmlformats.org/officeDocument/2006/relationships/printerSettings" Target="../printerSettings/printerSettings567.bin"/><Relationship Id="rId7" Type="http://schemas.openxmlformats.org/officeDocument/2006/relationships/printerSettings" Target="../printerSettings/printerSettings553.bin"/><Relationship Id="rId12" Type="http://schemas.openxmlformats.org/officeDocument/2006/relationships/printerSettings" Target="../printerSettings/printerSettings558.bin"/><Relationship Id="rId17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48.bin"/><Relationship Id="rId16" Type="http://schemas.openxmlformats.org/officeDocument/2006/relationships/printerSettings" Target="../printerSettings/printerSettings562.bin"/><Relationship Id="rId20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47.bin"/><Relationship Id="rId6" Type="http://schemas.openxmlformats.org/officeDocument/2006/relationships/printerSettings" Target="../printerSettings/printerSettings552.bin"/><Relationship Id="rId11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1.bin"/><Relationship Id="rId15" Type="http://schemas.openxmlformats.org/officeDocument/2006/relationships/printerSettings" Target="../printerSettings/printerSettings561.bin"/><Relationship Id="rId10" Type="http://schemas.openxmlformats.org/officeDocument/2006/relationships/printerSettings" Target="../printerSettings/printerSettings556.bin"/><Relationship Id="rId19" Type="http://schemas.openxmlformats.org/officeDocument/2006/relationships/printerSettings" Target="../printerSettings/printerSettings565.bin"/><Relationship Id="rId4" Type="http://schemas.openxmlformats.org/officeDocument/2006/relationships/printerSettings" Target="../printerSettings/printerSettings550.bin"/><Relationship Id="rId9" Type="http://schemas.openxmlformats.org/officeDocument/2006/relationships/printerSettings" Target="../printerSettings/printerSettings555.bin"/><Relationship Id="rId14" Type="http://schemas.openxmlformats.org/officeDocument/2006/relationships/printerSettings" Target="../printerSettings/printerSettings560.bin"/><Relationship Id="rId22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70.bin"/><Relationship Id="rId7" Type="http://schemas.openxmlformats.org/officeDocument/2006/relationships/printerSettings" Target="../printerSettings/printerSettings574.bin"/><Relationship Id="rId12" Type="http://schemas.openxmlformats.org/officeDocument/2006/relationships/drawing" Target="../drawings/drawing44.xml"/><Relationship Id="rId2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1" Type="http://schemas.openxmlformats.org/officeDocument/2006/relationships/printerSettings" Target="../printerSettings/printerSettings578.bin"/><Relationship Id="rId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9.bin"/><Relationship Id="rId1" Type="http://schemas.openxmlformats.org/officeDocument/2006/relationships/hyperlink" Target="mailto:SG094-Sales@msc.com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13" Type="http://schemas.openxmlformats.org/officeDocument/2006/relationships/printerSettings" Target="../printerSettings/printerSettings592.bin"/><Relationship Id="rId1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6.bin"/><Relationship Id="rId12" Type="http://schemas.openxmlformats.org/officeDocument/2006/relationships/printerSettings" Target="../printerSettings/printerSettings591.bin"/><Relationship Id="rId1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1.bin"/><Relationship Id="rId16" Type="http://schemas.openxmlformats.org/officeDocument/2006/relationships/printerSettings" Target="../printerSettings/printerSettings595.bin"/><Relationship Id="rId20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11" Type="http://schemas.openxmlformats.org/officeDocument/2006/relationships/printerSettings" Target="../printerSettings/printerSettings590.bin"/><Relationship Id="rId5" Type="http://schemas.openxmlformats.org/officeDocument/2006/relationships/printerSettings" Target="../printerSettings/printerSettings584.bin"/><Relationship Id="rId15" Type="http://schemas.openxmlformats.org/officeDocument/2006/relationships/printerSettings" Target="../printerSettings/printerSettings594.bin"/><Relationship Id="rId23" Type="http://schemas.openxmlformats.org/officeDocument/2006/relationships/drawing" Target="../drawings/drawing46.xml"/><Relationship Id="rId10" Type="http://schemas.openxmlformats.org/officeDocument/2006/relationships/printerSettings" Target="../printerSettings/printerSettings589.bin"/><Relationship Id="rId19" Type="http://schemas.openxmlformats.org/officeDocument/2006/relationships/printerSettings" Target="../printerSettings/printerSettings598.bin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Relationship Id="rId14" Type="http://schemas.openxmlformats.org/officeDocument/2006/relationships/printerSettings" Target="../printerSettings/printerSettings593.bin"/><Relationship Id="rId22" Type="http://schemas.openxmlformats.org/officeDocument/2006/relationships/printerSettings" Target="../printerSettings/printerSettings60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601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8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0.bin"/><Relationship Id="rId13" Type="http://schemas.openxmlformats.org/officeDocument/2006/relationships/printerSettings" Target="../printerSettings/printerSettings615.bin"/><Relationship Id="rId18" Type="http://schemas.openxmlformats.org/officeDocument/2006/relationships/printerSettings" Target="../printerSettings/printerSettings620.bin"/><Relationship Id="rId3" Type="http://schemas.openxmlformats.org/officeDocument/2006/relationships/printerSettings" Target="../printerSettings/printerSettings6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09.bin"/><Relationship Id="rId12" Type="http://schemas.openxmlformats.org/officeDocument/2006/relationships/printerSettings" Target="../printerSettings/printerSettings614.bin"/><Relationship Id="rId17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04.bin"/><Relationship Id="rId16" Type="http://schemas.openxmlformats.org/officeDocument/2006/relationships/printerSettings" Target="../printerSettings/printerSettings618.bin"/><Relationship Id="rId20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03.bin"/><Relationship Id="rId6" Type="http://schemas.openxmlformats.org/officeDocument/2006/relationships/printerSettings" Target="../printerSettings/printerSettings608.bin"/><Relationship Id="rId11" Type="http://schemas.openxmlformats.org/officeDocument/2006/relationships/printerSettings" Target="../printerSettings/printerSettings613.bin"/><Relationship Id="rId5" Type="http://schemas.openxmlformats.org/officeDocument/2006/relationships/printerSettings" Target="../printerSettings/printerSettings607.bin"/><Relationship Id="rId15" Type="http://schemas.openxmlformats.org/officeDocument/2006/relationships/printerSettings" Target="../printerSettings/printerSettings617.bin"/><Relationship Id="rId23" Type="http://schemas.openxmlformats.org/officeDocument/2006/relationships/drawing" Target="../drawings/drawing49.xml"/><Relationship Id="rId10" Type="http://schemas.openxmlformats.org/officeDocument/2006/relationships/printerSettings" Target="../printerSettings/printerSettings612.bin"/><Relationship Id="rId19" Type="http://schemas.openxmlformats.org/officeDocument/2006/relationships/printerSettings" Target="../printerSettings/printerSettings621.bin"/><Relationship Id="rId4" Type="http://schemas.openxmlformats.org/officeDocument/2006/relationships/printerSettings" Target="../printerSettings/printerSettings606.bin"/><Relationship Id="rId9" Type="http://schemas.openxmlformats.org/officeDocument/2006/relationships/printerSettings" Target="../printerSettings/printerSettings611.bin"/><Relationship Id="rId14" Type="http://schemas.openxmlformats.org/officeDocument/2006/relationships/printerSettings" Target="../printerSettings/printerSettings616.bin"/><Relationship Id="rId22" Type="http://schemas.openxmlformats.org/officeDocument/2006/relationships/printerSettings" Target="../printerSettings/printerSettings62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13" Type="http://schemas.openxmlformats.org/officeDocument/2006/relationships/printerSettings" Target="../printerSettings/printerSettings636.bin"/><Relationship Id="rId18" Type="http://schemas.openxmlformats.org/officeDocument/2006/relationships/printerSettings" Target="../printerSettings/printerSettings641.bin"/><Relationship Id="rId3" Type="http://schemas.openxmlformats.org/officeDocument/2006/relationships/printerSettings" Target="../printerSettings/printerSettings6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0.bin"/><Relationship Id="rId12" Type="http://schemas.openxmlformats.org/officeDocument/2006/relationships/printerSettings" Target="../printerSettings/printerSettings635.bin"/><Relationship Id="rId17" Type="http://schemas.openxmlformats.org/officeDocument/2006/relationships/printerSettings" Target="../printerSettings/printerSettings640.bin"/><Relationship Id="rId2" Type="http://schemas.openxmlformats.org/officeDocument/2006/relationships/printerSettings" Target="../printerSettings/printerSettings625.bin"/><Relationship Id="rId16" Type="http://schemas.openxmlformats.org/officeDocument/2006/relationships/printerSettings" Target="../printerSettings/printerSettings639.bin"/><Relationship Id="rId20" Type="http://schemas.openxmlformats.org/officeDocument/2006/relationships/printerSettings" Target="../printerSettings/printerSettings643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11" Type="http://schemas.openxmlformats.org/officeDocument/2006/relationships/printerSettings" Target="../printerSettings/printerSettings634.bin"/><Relationship Id="rId5" Type="http://schemas.openxmlformats.org/officeDocument/2006/relationships/printerSettings" Target="../printerSettings/printerSettings628.bin"/><Relationship Id="rId15" Type="http://schemas.openxmlformats.org/officeDocument/2006/relationships/printerSettings" Target="../printerSettings/printerSettings63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33.bin"/><Relationship Id="rId19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Relationship Id="rId14" Type="http://schemas.openxmlformats.org/officeDocument/2006/relationships/printerSettings" Target="../printerSettings/printerSettings637.bin"/><Relationship Id="rId22" Type="http://schemas.openxmlformats.org/officeDocument/2006/relationships/printerSettings" Target="../printerSettings/printerSettings64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2.bin"/><Relationship Id="rId13" Type="http://schemas.openxmlformats.org/officeDocument/2006/relationships/printerSettings" Target="../printerSettings/printerSettings657.bin"/><Relationship Id="rId18" Type="http://schemas.openxmlformats.org/officeDocument/2006/relationships/printerSettings" Target="../printerSettings/printerSettings662.bin"/><Relationship Id="rId3" Type="http://schemas.openxmlformats.org/officeDocument/2006/relationships/printerSettings" Target="../printerSettings/printerSettings6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56.bin"/><Relationship Id="rId17" Type="http://schemas.openxmlformats.org/officeDocument/2006/relationships/printerSettings" Target="../printerSettings/printerSettings661.bin"/><Relationship Id="rId2" Type="http://schemas.openxmlformats.org/officeDocument/2006/relationships/printerSettings" Target="../printerSettings/printerSettings646.bin"/><Relationship Id="rId16" Type="http://schemas.openxmlformats.org/officeDocument/2006/relationships/printerSettings" Target="../printerSettings/printerSettings660.bin"/><Relationship Id="rId20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45.bin"/><Relationship Id="rId6" Type="http://schemas.openxmlformats.org/officeDocument/2006/relationships/printerSettings" Target="../printerSettings/printerSettings650.bin"/><Relationship Id="rId11" Type="http://schemas.openxmlformats.org/officeDocument/2006/relationships/printerSettings" Target="../printerSettings/printerSettings655.bin"/><Relationship Id="rId5" Type="http://schemas.openxmlformats.org/officeDocument/2006/relationships/printerSettings" Target="../printerSettings/printerSettings649.bin"/><Relationship Id="rId15" Type="http://schemas.openxmlformats.org/officeDocument/2006/relationships/printerSettings" Target="../printerSettings/printerSettings65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54.bin"/><Relationship Id="rId19" Type="http://schemas.openxmlformats.org/officeDocument/2006/relationships/printerSettings" Target="../printerSettings/printerSettings663.bin"/><Relationship Id="rId4" Type="http://schemas.openxmlformats.org/officeDocument/2006/relationships/printerSettings" Target="../printerSettings/printerSettings648.bin"/><Relationship Id="rId9" Type="http://schemas.openxmlformats.org/officeDocument/2006/relationships/printerSettings" Target="../printerSettings/printerSettings653.bin"/><Relationship Id="rId14" Type="http://schemas.openxmlformats.org/officeDocument/2006/relationships/printerSettings" Target="../printerSettings/printerSettings658.bin"/><Relationship Id="rId22" Type="http://schemas.openxmlformats.org/officeDocument/2006/relationships/printerSettings" Target="../printerSettings/printerSettings66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666.bin"/><Relationship Id="rId1" Type="http://schemas.openxmlformats.org/officeDocument/2006/relationships/hyperlink" Target="mailto:SG094-Sales@msc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Custsvc@msc.com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70.bin"/><Relationship Id="rId7" Type="http://schemas.openxmlformats.org/officeDocument/2006/relationships/printerSettings" Target="../printerSettings/printerSettings674.bin"/><Relationship Id="rId2" Type="http://schemas.openxmlformats.org/officeDocument/2006/relationships/printerSettings" Target="../printerSettings/printerSettings669.bin"/><Relationship Id="rId1" Type="http://schemas.openxmlformats.org/officeDocument/2006/relationships/printerSettings" Target="../printerSettings/printerSettings668.bin"/><Relationship Id="rId6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7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printerSettings" Target="../printerSettings/printerSettings678.bin"/><Relationship Id="rId7" Type="http://schemas.openxmlformats.org/officeDocument/2006/relationships/printerSettings" Target="../printerSettings/printerSettings682.bin"/><Relationship Id="rId2" Type="http://schemas.openxmlformats.org/officeDocument/2006/relationships/printerSettings" Target="../printerSettings/printerSettings677.bin"/><Relationship Id="rId1" Type="http://schemas.openxmlformats.org/officeDocument/2006/relationships/printerSettings" Target="../printerSettings/printerSettings676.bin"/><Relationship Id="rId6" Type="http://schemas.openxmlformats.org/officeDocument/2006/relationships/printerSettings" Target="../printerSettings/printerSettings681.bin"/><Relationship Id="rId5" Type="http://schemas.openxmlformats.org/officeDocument/2006/relationships/printerSettings" Target="../printerSettings/printerSettings680.bin"/><Relationship Id="rId4" Type="http://schemas.openxmlformats.org/officeDocument/2006/relationships/printerSettings" Target="../printerSettings/printerSettings679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2.bin"/><Relationship Id="rId13" Type="http://schemas.openxmlformats.org/officeDocument/2006/relationships/printerSettings" Target="../printerSettings/printerSettings737.bin"/><Relationship Id="rId18" Type="http://schemas.openxmlformats.org/officeDocument/2006/relationships/printerSettings" Target="../printerSettings/printerSettings742.bin"/><Relationship Id="rId3" Type="http://schemas.openxmlformats.org/officeDocument/2006/relationships/printerSettings" Target="../printerSettings/printerSettings727.bin"/><Relationship Id="rId7" Type="http://schemas.openxmlformats.org/officeDocument/2006/relationships/printerSettings" Target="../printerSettings/printerSettings731.bin"/><Relationship Id="rId12" Type="http://schemas.openxmlformats.org/officeDocument/2006/relationships/printerSettings" Target="../printerSettings/printerSettings736.bin"/><Relationship Id="rId17" Type="http://schemas.openxmlformats.org/officeDocument/2006/relationships/printerSettings" Target="../printerSettings/printerSettings741.bin"/><Relationship Id="rId2" Type="http://schemas.openxmlformats.org/officeDocument/2006/relationships/printerSettings" Target="../printerSettings/printerSettings726.bin"/><Relationship Id="rId16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25.bin"/><Relationship Id="rId6" Type="http://schemas.openxmlformats.org/officeDocument/2006/relationships/printerSettings" Target="../printerSettings/printerSettings730.bin"/><Relationship Id="rId11" Type="http://schemas.openxmlformats.org/officeDocument/2006/relationships/printerSettings" Target="../printerSettings/printerSettings735.bin"/><Relationship Id="rId5" Type="http://schemas.openxmlformats.org/officeDocument/2006/relationships/printerSettings" Target="../printerSettings/printerSettings729.bin"/><Relationship Id="rId15" Type="http://schemas.openxmlformats.org/officeDocument/2006/relationships/printerSettings" Target="../printerSettings/printerSettings739.bin"/><Relationship Id="rId10" Type="http://schemas.openxmlformats.org/officeDocument/2006/relationships/printerSettings" Target="../printerSettings/printerSettings734.bin"/><Relationship Id="rId19" Type="http://schemas.openxmlformats.org/officeDocument/2006/relationships/drawing" Target="../drawings/drawing57.xml"/><Relationship Id="rId4" Type="http://schemas.openxmlformats.org/officeDocument/2006/relationships/printerSettings" Target="../printerSettings/printerSettings728.bin"/><Relationship Id="rId9" Type="http://schemas.openxmlformats.org/officeDocument/2006/relationships/printerSettings" Target="../printerSettings/printerSettings733.bin"/><Relationship Id="rId14" Type="http://schemas.openxmlformats.org/officeDocument/2006/relationships/printerSettings" Target="../printerSettings/printerSettings73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0.bin"/><Relationship Id="rId13" Type="http://schemas.openxmlformats.org/officeDocument/2006/relationships/printerSettings" Target="../printerSettings/printerSettings755.bin"/><Relationship Id="rId18" Type="http://schemas.openxmlformats.org/officeDocument/2006/relationships/printerSettings" Target="../printerSettings/printerSettings760.bin"/><Relationship Id="rId3" Type="http://schemas.openxmlformats.org/officeDocument/2006/relationships/printerSettings" Target="../printerSettings/printerSettings745.bin"/><Relationship Id="rId21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49.bin"/><Relationship Id="rId12" Type="http://schemas.openxmlformats.org/officeDocument/2006/relationships/printerSettings" Target="../printerSettings/printerSettings754.bin"/><Relationship Id="rId17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44.bin"/><Relationship Id="rId16" Type="http://schemas.openxmlformats.org/officeDocument/2006/relationships/printerSettings" Target="../printerSettings/printerSettings758.bin"/><Relationship Id="rId20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43.bin"/><Relationship Id="rId6" Type="http://schemas.openxmlformats.org/officeDocument/2006/relationships/printerSettings" Target="../printerSettings/printerSettings748.bin"/><Relationship Id="rId11" Type="http://schemas.openxmlformats.org/officeDocument/2006/relationships/printerSettings" Target="../printerSettings/printerSettings753.bin"/><Relationship Id="rId5" Type="http://schemas.openxmlformats.org/officeDocument/2006/relationships/printerSettings" Target="../printerSettings/printerSettings747.bin"/><Relationship Id="rId15" Type="http://schemas.openxmlformats.org/officeDocument/2006/relationships/printerSettings" Target="../printerSettings/printerSettings757.bin"/><Relationship Id="rId10" Type="http://schemas.openxmlformats.org/officeDocument/2006/relationships/printerSettings" Target="../printerSettings/printerSettings752.bin"/><Relationship Id="rId19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46.bin"/><Relationship Id="rId9" Type="http://schemas.openxmlformats.org/officeDocument/2006/relationships/printerSettings" Target="../printerSettings/printerSettings751.bin"/><Relationship Id="rId14" Type="http://schemas.openxmlformats.org/officeDocument/2006/relationships/printerSettings" Target="../printerSettings/printerSettings756.bin"/><Relationship Id="rId22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 codeName="Sheet2">
    <tabColor rgb="FFFF3300"/>
  </sheetPr>
  <dimension ref="A102:E167"/>
  <sheetViews>
    <sheetView zoomScale="115" zoomScaleNormal="115" workbookViewId="0">
      <selection activeCell="P20" sqref="P20"/>
    </sheetView>
  </sheetViews>
  <sheetFormatPr defaultRowHeight="12.75"/>
  <cols>
    <col min="1" max="1" width="12.5703125" customWidth="1"/>
  </cols>
  <sheetData>
    <row r="102" spans="1:5">
      <c r="A102" s="1635" t="s">
        <v>0</v>
      </c>
      <c r="B102" s="1630"/>
      <c r="C102" s="1630"/>
      <c r="D102" s="3439"/>
      <c r="E102" s="24"/>
    </row>
    <row r="103" spans="1:5">
      <c r="A103" s="1630" t="s">
        <v>1</v>
      </c>
      <c r="B103" s="1630"/>
      <c r="C103" s="1631" t="s">
        <v>2</v>
      </c>
      <c r="D103" s="3439"/>
      <c r="E103" s="24"/>
    </row>
    <row r="104" spans="1:5">
      <c r="A104" s="1630"/>
      <c r="B104" s="1630"/>
      <c r="C104" s="1631"/>
      <c r="D104" s="3439"/>
      <c r="E104" s="24"/>
    </row>
    <row r="105" spans="1:5">
      <c r="A105" s="1630" t="s">
        <v>3</v>
      </c>
      <c r="B105" s="1630" t="s">
        <v>4</v>
      </c>
      <c r="C105" s="1632" t="s">
        <v>5</v>
      </c>
      <c r="D105" s="3439"/>
      <c r="E105" s="24"/>
    </row>
    <row r="106" spans="1:5">
      <c r="A106" s="1630" t="s">
        <v>6</v>
      </c>
      <c r="B106" s="1630" t="s">
        <v>7</v>
      </c>
      <c r="C106" s="1632" t="s">
        <v>8</v>
      </c>
      <c r="D106" s="3439"/>
      <c r="E106" s="24"/>
    </row>
    <row r="107" spans="1:5">
      <c r="A107" s="1630" t="s">
        <v>9</v>
      </c>
      <c r="B107" s="1630" t="s">
        <v>10</v>
      </c>
      <c r="C107" s="1632" t="s">
        <v>11</v>
      </c>
      <c r="D107" s="3439"/>
      <c r="E107" s="24"/>
    </row>
    <row r="108" spans="1:5">
      <c r="A108" s="1630" t="s">
        <v>12</v>
      </c>
      <c r="B108" s="1630" t="s">
        <v>13</v>
      </c>
      <c r="C108" s="1632" t="s">
        <v>14</v>
      </c>
      <c r="D108" s="3439"/>
      <c r="E108" s="24"/>
    </row>
    <row r="109" spans="1:5">
      <c r="A109" s="1960"/>
      <c r="B109" s="1630" t="s">
        <v>15</v>
      </c>
      <c r="C109" s="1632"/>
      <c r="D109" s="3439"/>
      <c r="E109" s="24"/>
    </row>
    <row r="110" spans="1:5">
      <c r="A110" s="1630" t="s">
        <v>16</v>
      </c>
      <c r="B110" s="1630" t="s">
        <v>17</v>
      </c>
      <c r="C110" s="1632" t="s">
        <v>18</v>
      </c>
      <c r="D110" s="3439"/>
      <c r="E110" s="24"/>
    </row>
    <row r="111" spans="1:5">
      <c r="A111" s="1630" t="s">
        <v>19</v>
      </c>
      <c r="B111" s="1630" t="s">
        <v>20</v>
      </c>
      <c r="C111" s="1632" t="s">
        <v>21</v>
      </c>
      <c r="D111" s="3439"/>
      <c r="E111" s="24"/>
    </row>
    <row r="112" spans="1:5">
      <c r="A112" s="1630" t="s">
        <v>22</v>
      </c>
      <c r="B112" s="1630" t="s">
        <v>23</v>
      </c>
      <c r="C112" s="1632" t="s">
        <v>24</v>
      </c>
      <c r="D112" s="3439"/>
      <c r="E112" s="24"/>
    </row>
    <row r="113" spans="1:5">
      <c r="A113" s="1630" t="s">
        <v>25</v>
      </c>
      <c r="B113" s="1630" t="s">
        <v>26</v>
      </c>
      <c r="C113" s="1632" t="s">
        <v>27</v>
      </c>
      <c r="D113" s="3439"/>
      <c r="E113" s="24"/>
    </row>
    <row r="114" spans="1:5">
      <c r="A114" s="1630" t="s">
        <v>28</v>
      </c>
      <c r="B114" s="1630" t="s">
        <v>29</v>
      </c>
      <c r="C114" s="1632" t="s">
        <v>30</v>
      </c>
      <c r="D114" s="3439"/>
      <c r="E114" s="24"/>
    </row>
    <row r="115" spans="1:5">
      <c r="A115" s="1630" t="s">
        <v>31</v>
      </c>
      <c r="B115" s="1630" t="s">
        <v>32</v>
      </c>
      <c r="C115" s="1632" t="s">
        <v>33</v>
      </c>
      <c r="D115" s="3439"/>
      <c r="E115" s="24"/>
    </row>
    <row r="116" spans="1:5">
      <c r="A116" s="3319"/>
      <c r="B116" s="1634"/>
      <c r="C116" s="1631"/>
      <c r="D116" s="3439"/>
      <c r="E116" s="24"/>
    </row>
    <row r="117" spans="1:5">
      <c r="A117" s="1630" t="s">
        <v>34</v>
      </c>
      <c r="B117" s="1630" t="s">
        <v>35</v>
      </c>
      <c r="C117" s="1630"/>
      <c r="D117" s="3439"/>
      <c r="E117" s="24"/>
    </row>
    <row r="118" spans="1:5">
      <c r="A118" s="1630"/>
      <c r="B118" s="1630"/>
      <c r="C118" s="1630"/>
      <c r="D118" s="3439"/>
      <c r="E118" s="24"/>
    </row>
    <row r="119" spans="1:5">
      <c r="A119" s="1635" t="s">
        <v>36</v>
      </c>
      <c r="B119" s="1635"/>
      <c r="C119" s="1630"/>
      <c r="D119" s="3439"/>
      <c r="E119" s="24"/>
    </row>
    <row r="120" spans="1:5">
      <c r="A120" s="1630" t="s">
        <v>37</v>
      </c>
      <c r="B120" s="1630" t="s">
        <v>38</v>
      </c>
      <c r="C120" s="3320" t="s">
        <v>39</v>
      </c>
      <c r="D120" s="3439"/>
      <c r="E120" s="24"/>
    </row>
    <row r="121" spans="1:5">
      <c r="A121" s="1630"/>
      <c r="B121" s="1630"/>
      <c r="C121" s="1631"/>
      <c r="D121" s="3439"/>
      <c r="E121" s="24"/>
    </row>
    <row r="122" spans="1:5">
      <c r="A122" s="1630" t="s">
        <v>40</v>
      </c>
      <c r="B122" s="1630" t="s">
        <v>41</v>
      </c>
      <c r="C122" s="3320" t="s">
        <v>42</v>
      </c>
      <c r="D122" s="3439"/>
      <c r="E122" s="24"/>
    </row>
    <row r="123" spans="1:5">
      <c r="A123" s="1630" t="s">
        <v>43</v>
      </c>
      <c r="B123" s="1630" t="s">
        <v>44</v>
      </c>
      <c r="C123" s="3455" t="s">
        <v>45</v>
      </c>
      <c r="D123" s="3439"/>
      <c r="E123" s="24"/>
    </row>
    <row r="124" spans="1:5">
      <c r="A124" s="1960" t="s">
        <v>46</v>
      </c>
      <c r="B124" s="1630" t="s">
        <v>47</v>
      </c>
      <c r="C124" s="3320" t="s">
        <v>48</v>
      </c>
      <c r="D124" s="3439"/>
      <c r="E124" s="24"/>
    </row>
    <row r="125" spans="1:5">
      <c r="A125" s="1630" t="s">
        <v>49</v>
      </c>
      <c r="B125" s="1630" t="s">
        <v>50</v>
      </c>
      <c r="C125" s="3320" t="s">
        <v>51</v>
      </c>
      <c r="D125" s="3439"/>
      <c r="E125" s="24"/>
    </row>
    <row r="126" spans="1:5" ht="15">
      <c r="A126" s="1630" t="s">
        <v>52</v>
      </c>
      <c r="B126" s="1630" t="s">
        <v>53</v>
      </c>
      <c r="C126" s="3440" t="s">
        <v>54</v>
      </c>
      <c r="D126" s="3439"/>
      <c r="E126" s="24"/>
    </row>
    <row r="127" spans="1:5">
      <c r="A127" s="1630" t="s">
        <v>55</v>
      </c>
      <c r="B127" s="1630" t="s">
        <v>56</v>
      </c>
      <c r="C127" s="3320" t="s">
        <v>57</v>
      </c>
      <c r="D127" s="3439"/>
      <c r="E127" s="24"/>
    </row>
    <row r="128" spans="1:5" ht="15">
      <c r="A128" s="3440"/>
      <c r="B128" s="1630"/>
      <c r="C128" s="1631"/>
      <c r="D128" s="3439"/>
      <c r="E128" s="24"/>
    </row>
    <row r="129" spans="1:5">
      <c r="A129" s="1630" t="s">
        <v>58</v>
      </c>
      <c r="B129" s="1630" t="s">
        <v>58</v>
      </c>
      <c r="C129" s="1631" t="s">
        <v>58</v>
      </c>
      <c r="D129" s="3439"/>
      <c r="E129" s="24"/>
    </row>
    <row r="130" spans="1:5">
      <c r="A130" s="1630"/>
      <c r="B130" s="1630"/>
      <c r="C130" s="1631"/>
      <c r="D130" s="3439"/>
      <c r="E130" s="24"/>
    </row>
    <row r="131" spans="1:5">
      <c r="A131" s="1630"/>
      <c r="B131" s="1630"/>
      <c r="C131" s="1631"/>
      <c r="D131" s="3439"/>
      <c r="E131" s="24"/>
    </row>
    <row r="132" spans="1:5">
      <c r="A132" s="1630" t="s">
        <v>59</v>
      </c>
      <c r="B132" s="1630" t="s">
        <v>60</v>
      </c>
      <c r="C132" s="1630"/>
      <c r="D132" s="3439"/>
      <c r="E132" s="24"/>
    </row>
    <row r="133" spans="1:5">
      <c r="A133" s="1630"/>
      <c r="B133" s="82"/>
      <c r="C133" s="1630"/>
      <c r="D133" s="3439"/>
      <c r="E133" s="24"/>
    </row>
    <row r="134" spans="1:5">
      <c r="A134" s="1635" t="s">
        <v>61</v>
      </c>
      <c r="B134" s="82" t="s">
        <v>62</v>
      </c>
      <c r="C134" s="1635"/>
      <c r="D134" s="3439"/>
      <c r="E134" s="24"/>
    </row>
    <row r="135" spans="1:5">
      <c r="A135" s="1630" t="s">
        <v>63</v>
      </c>
      <c r="B135" s="1630" t="s">
        <v>62</v>
      </c>
      <c r="C135" s="1631" t="s">
        <v>64</v>
      </c>
      <c r="D135" s="3439"/>
      <c r="E135" s="24"/>
    </row>
    <row r="136" spans="1:5">
      <c r="A136" s="1630" t="s">
        <v>65</v>
      </c>
      <c r="B136" s="1630"/>
      <c r="C136" s="1631" t="s">
        <v>66</v>
      </c>
      <c r="D136" s="3439"/>
      <c r="E136" s="24"/>
    </row>
    <row r="137" spans="1:5">
      <c r="A137" s="1630" t="s">
        <v>67</v>
      </c>
      <c r="B137" s="1630" t="s">
        <v>68</v>
      </c>
      <c r="C137" s="1631" t="s">
        <v>69</v>
      </c>
      <c r="D137" s="3439"/>
      <c r="E137" s="24"/>
    </row>
    <row r="138" spans="1:5">
      <c r="A138" s="1630" t="s">
        <v>70</v>
      </c>
      <c r="B138" s="1630" t="s">
        <v>71</v>
      </c>
      <c r="C138" s="1631" t="s">
        <v>72</v>
      </c>
      <c r="D138" s="3439"/>
      <c r="E138" s="24"/>
    </row>
    <row r="139" spans="1:5">
      <c r="A139" s="1630" t="s">
        <v>73</v>
      </c>
      <c r="B139" s="1630" t="s">
        <v>74</v>
      </c>
      <c r="C139" s="1631" t="s">
        <v>75</v>
      </c>
      <c r="D139" s="3439"/>
      <c r="E139" s="24"/>
    </row>
    <row r="140" spans="1:5">
      <c r="A140" s="1630" t="s">
        <v>76</v>
      </c>
      <c r="B140" s="1630" t="s">
        <v>77</v>
      </c>
      <c r="C140" s="1638" t="s">
        <v>78</v>
      </c>
      <c r="D140" s="3439"/>
      <c r="E140" s="24"/>
    </row>
    <row r="141" spans="1:5">
      <c r="A141" s="1630" t="s">
        <v>79</v>
      </c>
      <c r="B141" s="1630" t="s">
        <v>80</v>
      </c>
      <c r="C141" s="1631" t="s">
        <v>79</v>
      </c>
      <c r="D141" s="3439"/>
      <c r="E141" s="24"/>
    </row>
    <row r="142" spans="1:5">
      <c r="A142" s="1630" t="s">
        <v>81</v>
      </c>
      <c r="B142" s="1630" t="s">
        <v>82</v>
      </c>
      <c r="C142" s="1631" t="s">
        <v>83</v>
      </c>
      <c r="D142" s="3439"/>
      <c r="E142" s="24"/>
    </row>
    <row r="143" spans="1:5">
      <c r="A143" s="1630" t="s">
        <v>84</v>
      </c>
      <c r="B143" s="1630" t="s">
        <v>85</v>
      </c>
      <c r="C143" s="3321" t="s">
        <v>86</v>
      </c>
      <c r="D143" s="3439"/>
      <c r="E143" s="24"/>
    </row>
    <row r="144" spans="1:5">
      <c r="A144" s="1630" t="s">
        <v>87</v>
      </c>
      <c r="B144" s="1630" t="s">
        <v>88</v>
      </c>
      <c r="C144" s="3322" t="s">
        <v>89</v>
      </c>
      <c r="D144" s="3439"/>
      <c r="E144" s="24"/>
    </row>
    <row r="145" spans="1:5">
      <c r="A145" s="1630"/>
      <c r="B145" s="1630"/>
      <c r="C145" s="1630"/>
      <c r="D145" s="3439"/>
      <c r="E145" s="24"/>
    </row>
    <row r="146" spans="1:5">
      <c r="A146" s="1630"/>
      <c r="B146" s="1630"/>
      <c r="C146" s="1630"/>
      <c r="D146" s="3439"/>
      <c r="E146" s="24"/>
    </row>
    <row r="147" spans="1:5">
      <c r="A147" s="1630" t="s">
        <v>59</v>
      </c>
      <c r="B147" s="1630" t="s">
        <v>90</v>
      </c>
      <c r="C147" s="1630"/>
      <c r="D147" s="3439"/>
      <c r="E147" s="24"/>
    </row>
    <row r="148" spans="1:5">
      <c r="A148" s="3439"/>
      <c r="B148" s="1"/>
      <c r="C148" s="2"/>
      <c r="D148" s="2"/>
      <c r="E148" s="24"/>
    </row>
    <row r="149" spans="1:5">
      <c r="A149" s="3441" t="s">
        <v>91</v>
      </c>
      <c r="B149" s="1130" t="s">
        <v>92</v>
      </c>
      <c r="C149" s="2"/>
      <c r="D149" s="2"/>
      <c r="E149" s="24"/>
    </row>
    <row r="150" spans="1:5">
      <c r="A150" s="3441" t="s">
        <v>93</v>
      </c>
      <c r="B150" s="3442" t="s">
        <v>94</v>
      </c>
      <c r="C150" s="303"/>
      <c r="D150" s="2"/>
    </row>
    <row r="151" spans="1:5">
      <c r="A151" s="298"/>
      <c r="B151" s="1"/>
      <c r="C151" s="303"/>
      <c r="D151" s="2"/>
    </row>
    <row r="152" spans="1:5">
      <c r="A152" s="298"/>
      <c r="B152" s="1"/>
      <c r="C152" s="303"/>
      <c r="D152" s="2"/>
    </row>
    <row r="153" spans="1:5">
      <c r="A153" s="298"/>
      <c r="B153" s="1"/>
      <c r="C153" s="303"/>
      <c r="D153" s="2"/>
    </row>
    <row r="154" spans="1:5">
      <c r="A154" s="298"/>
      <c r="B154" s="1"/>
      <c r="C154" s="303"/>
      <c r="D154" s="2"/>
    </row>
    <row r="155" spans="1:5">
      <c r="A155" s="298"/>
      <c r="B155" s="1"/>
      <c r="C155" s="303"/>
      <c r="D155" s="2"/>
    </row>
    <row r="156" spans="1:5">
      <c r="A156" s="298"/>
      <c r="B156" s="1"/>
      <c r="C156" s="303"/>
      <c r="D156" s="2"/>
    </row>
    <row r="157" spans="1:5">
      <c r="A157" s="298"/>
      <c r="B157" s="1"/>
      <c r="C157" s="303"/>
      <c r="D157" s="2"/>
    </row>
    <row r="158" spans="1:5">
      <c r="A158" s="298"/>
      <c r="B158" s="1"/>
      <c r="C158" s="303"/>
      <c r="D158" s="2"/>
    </row>
    <row r="159" spans="1:5">
      <c r="A159" s="298"/>
      <c r="B159" s="1"/>
      <c r="C159" s="303"/>
      <c r="D159" s="2"/>
    </row>
    <row r="160" spans="1:5">
      <c r="A160" s="298"/>
      <c r="B160" s="1"/>
      <c r="C160" s="303"/>
      <c r="D160" s="2"/>
    </row>
    <row r="161" spans="1:4">
      <c r="A161" s="298"/>
      <c r="B161" s="1"/>
      <c r="C161" s="303"/>
      <c r="D161" s="2"/>
    </row>
    <row r="162" spans="1:4">
      <c r="A162" s="298"/>
      <c r="B162" s="1"/>
      <c r="C162" s="303"/>
      <c r="D162" s="2"/>
    </row>
    <row r="163" spans="1:4">
      <c r="A163" s="298"/>
      <c r="B163" s="1"/>
      <c r="C163" s="303"/>
      <c r="D163" s="2"/>
    </row>
    <row r="164" spans="1:4">
      <c r="A164" s="298"/>
      <c r="B164" s="1"/>
      <c r="C164" s="303"/>
      <c r="D164" s="2"/>
    </row>
    <row r="165" spans="1:4">
      <c r="A165" s="298"/>
      <c r="B165" s="1"/>
      <c r="C165" s="303"/>
      <c r="D165" s="2"/>
    </row>
    <row r="166" spans="1:4">
      <c r="A166" s="298"/>
      <c r="B166" s="1"/>
      <c r="C166" s="303"/>
      <c r="D166" s="2"/>
    </row>
    <row r="167" spans="1:4">
      <c r="A167" s="298"/>
      <c r="B167" s="1"/>
      <c r="C167" s="303"/>
      <c r="D167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xr:uid="{88D92B4F-7538-4DF6-9A2E-0E49B5EFE3D8}"/>
    <hyperlink ref="C123" r:id="rId2" xr:uid="{5C2B3484-FA8C-4E84-B65B-34C3117A99E3}"/>
    <hyperlink ref="C113" r:id="rId3" xr:uid="{6615DA59-FCC9-4960-8A49-82BA76286260}"/>
    <hyperlink ref="C142" r:id="rId4" xr:uid="{9DDE35D0-C316-45A4-9043-3AC8E1799E73}"/>
    <hyperlink ref="C107" r:id="rId5" xr:uid="{F6B4136E-5701-41ED-87C5-D6F75235C1D2}"/>
    <hyperlink ref="C106" r:id="rId6" xr:uid="{3FF11C03-237A-4CEC-A5F6-CF35D7135A3D}"/>
    <hyperlink ref="B149" r:id="rId7" xr:uid="{BEB64DC0-0B6A-4F20-B308-970A5C5EC6CC}"/>
    <hyperlink ref="C114" r:id="rId8" xr:uid="{273E8D92-450E-4AD9-A08F-057D7C7D8ADB}"/>
  </hyperlinks>
  <pageMargins left="0.7" right="0.7" top="0.75" bottom="0.75" header="0.3" footer="0.3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 codeName="Sheet16">
    <tabColor rgb="FF7030A0"/>
    <pageSetUpPr fitToPage="1"/>
  </sheetPr>
  <dimension ref="A2:O103"/>
  <sheetViews>
    <sheetView zoomScaleNormal="100" workbookViewId="0">
      <selection activeCell="C85" sqref="C85:G85"/>
    </sheetView>
  </sheetViews>
  <sheetFormatPr defaultColWidth="9.42578125" defaultRowHeight="12.75"/>
  <cols>
    <col min="1" max="1" width="18.140625" customWidth="1"/>
    <col min="2" max="2" width="10.28515625" style="34" customWidth="1"/>
    <col min="3" max="3" width="44.5703125" customWidth="1"/>
    <col min="4" max="4" width="16.5703125" bestFit="1" customWidth="1"/>
    <col min="5" max="10" width="15.7109375" customWidth="1"/>
    <col min="11" max="11" width="18.28515625" customWidth="1"/>
    <col min="12" max="13" width="18.5703125" customWidth="1"/>
    <col min="14" max="14" width="20.5703125" customWidth="1"/>
    <col min="15" max="15" width="17.5703125" bestFit="1" customWidth="1"/>
    <col min="18" max="18" width="11" bestFit="1" customWidth="1"/>
  </cols>
  <sheetData>
    <row r="2" spans="1:15" s="6" customFormat="1" ht="33">
      <c r="B2" s="346"/>
      <c r="C2" s="44" t="s">
        <v>95</v>
      </c>
      <c r="D2" s="45"/>
      <c r="N2" s="37"/>
      <c r="O2" s="39"/>
    </row>
    <row r="3" spans="1:15" ht="15.75">
      <c r="A3" s="4"/>
      <c r="C3" s="46"/>
      <c r="D3" s="46"/>
      <c r="G3" s="46"/>
      <c r="H3" s="46"/>
      <c r="I3" s="46"/>
      <c r="J3" s="46"/>
      <c r="K3" s="37"/>
      <c r="L3" s="37"/>
      <c r="M3" s="37"/>
      <c r="N3" s="37"/>
      <c r="O3" s="5"/>
    </row>
    <row r="4" spans="1:15" s="14" customFormat="1" ht="19.5">
      <c r="A4" s="446"/>
      <c r="B4" s="4007"/>
      <c r="C4" s="802"/>
      <c r="D4" s="428"/>
      <c r="E4" s="4029" t="s">
        <v>2731</v>
      </c>
      <c r="F4" s="4029"/>
      <c r="G4" s="452"/>
      <c r="H4" s="49"/>
      <c r="I4" s="425"/>
      <c r="J4" s="425"/>
      <c r="K4" s="425"/>
      <c r="L4" s="428"/>
      <c r="M4" s="428"/>
      <c r="N4" s="428"/>
      <c r="O4" s="428"/>
    </row>
    <row r="5" spans="1:15" s="14" customFormat="1" ht="38.25" hidden="1" customHeight="1">
      <c r="A5" s="426"/>
      <c r="B5" s="4008"/>
      <c r="C5" s="427" t="s">
        <v>97</v>
      </c>
      <c r="D5" s="440"/>
      <c r="E5" s="429" t="s">
        <v>98</v>
      </c>
      <c r="F5" s="2230" t="s">
        <v>2732</v>
      </c>
      <c r="G5" s="417" t="s">
        <v>2733</v>
      </c>
      <c r="H5" s="417" t="s">
        <v>101</v>
      </c>
      <c r="I5" s="1775" t="s">
        <v>2734</v>
      </c>
      <c r="J5" s="86" t="s">
        <v>2735</v>
      </c>
      <c r="K5" s="148" t="s">
        <v>105</v>
      </c>
      <c r="L5" s="431" t="s">
        <v>1082</v>
      </c>
      <c r="M5" s="431" t="s">
        <v>140</v>
      </c>
      <c r="N5" s="431"/>
      <c r="O5" s="1974" t="s">
        <v>2064</v>
      </c>
    </row>
    <row r="6" spans="1:15" s="14" customFormat="1" ht="20.25" hidden="1" customHeight="1" thickBot="1">
      <c r="A6" s="348" t="s">
        <v>1712</v>
      </c>
      <c r="B6" s="734"/>
      <c r="C6" s="852" t="s">
        <v>1713</v>
      </c>
      <c r="D6" s="492" t="s">
        <v>108</v>
      </c>
      <c r="E6" s="15"/>
      <c r="F6" s="418" t="s">
        <v>2736</v>
      </c>
      <c r="G6" s="239"/>
      <c r="H6" s="239"/>
      <c r="I6" s="418"/>
      <c r="J6" s="418" t="s">
        <v>2737</v>
      </c>
      <c r="K6" s="418" t="s">
        <v>2738</v>
      </c>
      <c r="L6" s="418" t="s">
        <v>2739</v>
      </c>
      <c r="M6" s="418" t="s">
        <v>2740</v>
      </c>
      <c r="N6" s="418"/>
      <c r="O6" s="428"/>
    </row>
    <row r="7" spans="1:15" s="14" customFormat="1" ht="20.25" hidden="1" thickTop="1">
      <c r="A7" s="426" t="s">
        <v>1900</v>
      </c>
      <c r="B7" s="734"/>
      <c r="C7" s="1517" t="s">
        <v>1901</v>
      </c>
      <c r="D7" s="436" t="s">
        <v>1902</v>
      </c>
      <c r="E7" s="436">
        <v>45478</v>
      </c>
      <c r="F7" s="437">
        <v>45483</v>
      </c>
      <c r="G7" s="1517" t="s">
        <v>2741</v>
      </c>
      <c r="H7" s="439" t="s">
        <v>2742</v>
      </c>
      <c r="I7" s="453">
        <v>45482</v>
      </c>
      <c r="J7" s="454">
        <f>I7+33</f>
        <v>45515</v>
      </c>
      <c r="K7" s="454">
        <f>I7+37</f>
        <v>45519</v>
      </c>
      <c r="L7" s="454">
        <f>I7+39</f>
        <v>45521</v>
      </c>
      <c r="M7" s="440">
        <f>I7+42</f>
        <v>45524</v>
      </c>
      <c r="N7" s="440"/>
      <c r="O7" s="428"/>
    </row>
    <row r="8" spans="1:15" ht="15" hidden="1" thickBot="1">
      <c r="A8" s="426"/>
      <c r="C8" s="1018"/>
      <c r="D8" s="442"/>
      <c r="E8" s="442"/>
      <c r="F8" s="443"/>
      <c r="G8" s="174"/>
      <c r="H8" s="450"/>
      <c r="I8" s="455"/>
      <c r="J8" s="455"/>
      <c r="K8" s="455"/>
      <c r="L8" s="455"/>
      <c r="M8" s="442"/>
      <c r="N8" s="442"/>
      <c r="O8" s="428"/>
    </row>
    <row r="9" spans="1:15" s="14" customFormat="1" ht="21" hidden="1" thickTop="1" thickBot="1">
      <c r="A9" s="426" t="s">
        <v>1745</v>
      </c>
      <c r="B9" s="734"/>
      <c r="C9" s="1517" t="s">
        <v>1808</v>
      </c>
      <c r="D9" s="436" t="s">
        <v>1907</v>
      </c>
      <c r="E9" s="442">
        <v>45486</v>
      </c>
      <c r="F9" s="443">
        <v>45491</v>
      </c>
      <c r="G9" s="1517" t="s">
        <v>2743</v>
      </c>
      <c r="H9" s="439" t="s">
        <v>2744</v>
      </c>
      <c r="I9" s="453">
        <v>45489</v>
      </c>
      <c r="J9" s="454">
        <f t="shared" ref="J9" si="0">I9+33</f>
        <v>45522</v>
      </c>
      <c r="K9" s="454">
        <f t="shared" ref="K9" si="1">I9+37</f>
        <v>45526</v>
      </c>
      <c r="L9" s="454">
        <f t="shared" ref="L9" si="2">I9+39</f>
        <v>45528</v>
      </c>
      <c r="M9" s="440">
        <f t="shared" ref="M9" si="3">I9+42</f>
        <v>45531</v>
      </c>
      <c r="N9" s="440"/>
      <c r="O9" s="428"/>
    </row>
    <row r="10" spans="1:15" s="14" customFormat="1" ht="20.25" hidden="1" thickBot="1">
      <c r="A10" s="426"/>
      <c r="B10" s="734"/>
      <c r="C10" s="1018"/>
      <c r="D10" s="442"/>
      <c r="E10" s="442"/>
      <c r="F10" s="443"/>
      <c r="G10" s="174"/>
      <c r="H10" s="450"/>
      <c r="I10" s="455"/>
      <c r="J10" s="455"/>
      <c r="K10" s="455"/>
      <c r="L10" s="455"/>
      <c r="M10" s="442"/>
      <c r="N10" s="442"/>
      <c r="O10" s="428"/>
    </row>
    <row r="11" spans="1:15" s="14" customFormat="1" ht="20.25" hidden="1" thickTop="1">
      <c r="A11" s="426"/>
      <c r="B11" s="734"/>
      <c r="C11" s="1517" t="s">
        <v>1889</v>
      </c>
      <c r="D11" s="436" t="s">
        <v>1905</v>
      </c>
      <c r="E11" s="436">
        <v>45483</v>
      </c>
      <c r="F11" s="437">
        <v>45488</v>
      </c>
      <c r="G11" s="1517" t="s">
        <v>2745</v>
      </c>
      <c r="H11" s="439" t="s">
        <v>2746</v>
      </c>
      <c r="I11" s="453">
        <v>45498</v>
      </c>
      <c r="J11" s="454">
        <f t="shared" ref="J11" si="4">I11+33</f>
        <v>45531</v>
      </c>
      <c r="K11" s="454">
        <f t="shared" ref="K11" si="5">I11+37</f>
        <v>45535</v>
      </c>
      <c r="L11" s="454">
        <f t="shared" ref="L11" si="6">I11+39</f>
        <v>45537</v>
      </c>
      <c r="M11" s="440">
        <f t="shared" ref="M11" si="7">I11+42</f>
        <v>45540</v>
      </c>
      <c r="N11" s="440"/>
      <c r="O11" s="428"/>
    </row>
    <row r="12" spans="1:15" s="14" customFormat="1" ht="20.25" hidden="1" thickBot="1">
      <c r="A12" s="426"/>
      <c r="B12" s="734"/>
      <c r="C12" s="1018"/>
      <c r="D12" s="442"/>
      <c r="E12" s="442"/>
      <c r="F12" s="443"/>
      <c r="G12" s="174"/>
      <c r="H12" s="450"/>
      <c r="I12" s="455"/>
      <c r="J12" s="455"/>
      <c r="K12" s="455"/>
      <c r="L12" s="455"/>
      <c r="M12" s="442"/>
      <c r="N12" s="442"/>
      <c r="O12" s="428"/>
    </row>
    <row r="13" spans="1:15" s="14" customFormat="1" ht="20.25" hidden="1" thickTop="1">
      <c r="A13" s="426" t="s">
        <v>1900</v>
      </c>
      <c r="B13" s="734"/>
      <c r="C13" s="1517" t="s">
        <v>1869</v>
      </c>
      <c r="D13" s="436" t="s">
        <v>1908</v>
      </c>
      <c r="E13" s="436">
        <v>45489</v>
      </c>
      <c r="F13" s="437">
        <v>45494</v>
      </c>
      <c r="G13" s="1517" t="s">
        <v>2747</v>
      </c>
      <c r="H13" s="439" t="s">
        <v>2748</v>
      </c>
      <c r="I13" s="453">
        <v>45503</v>
      </c>
      <c r="J13" s="454">
        <f t="shared" ref="J13" si="8">I13+33</f>
        <v>45536</v>
      </c>
      <c r="K13" s="454">
        <f t="shared" ref="K13" si="9">I13+37</f>
        <v>45540</v>
      </c>
      <c r="L13" s="454">
        <f t="shared" ref="L13" si="10">I13+39</f>
        <v>45542</v>
      </c>
      <c r="M13" s="440">
        <f t="shared" ref="M13" si="11">I13+42</f>
        <v>45545</v>
      </c>
      <c r="N13" s="440"/>
      <c r="O13" s="428"/>
    </row>
    <row r="14" spans="1:15" s="14" customFormat="1" ht="20.25" hidden="1" thickBot="1">
      <c r="A14" s="426" t="s">
        <v>1745</v>
      </c>
      <c r="B14" s="734"/>
      <c r="C14" s="1018"/>
      <c r="D14" s="442"/>
      <c r="E14" s="442"/>
      <c r="F14" s="443"/>
      <c r="G14" s="174"/>
      <c r="H14" s="450"/>
      <c r="I14" s="455"/>
      <c r="J14" s="455"/>
      <c r="K14" s="455"/>
      <c r="L14" s="455"/>
      <c r="M14" s="442"/>
      <c r="N14" s="442"/>
      <c r="O14" s="428"/>
    </row>
    <row r="15" spans="1:15" s="14" customFormat="1" ht="20.25" hidden="1" thickTop="1">
      <c r="A15" s="426"/>
      <c r="B15" s="734"/>
      <c r="C15" s="1517" t="s">
        <v>1867</v>
      </c>
      <c r="D15" s="436" t="s">
        <v>1910</v>
      </c>
      <c r="E15" s="436">
        <v>45495</v>
      </c>
      <c r="F15" s="437">
        <v>45501</v>
      </c>
      <c r="G15" s="1517" t="s">
        <v>2749</v>
      </c>
      <c r="H15" s="439" t="s">
        <v>2750</v>
      </c>
      <c r="I15" s="453">
        <v>45510</v>
      </c>
      <c r="J15" s="454">
        <f t="shared" ref="J15" si="12">I15+33</f>
        <v>45543</v>
      </c>
      <c r="K15" s="454">
        <f t="shared" ref="K15" si="13">I15+37</f>
        <v>45547</v>
      </c>
      <c r="L15" s="454">
        <f t="shared" ref="L15" si="14">I15+39</f>
        <v>45549</v>
      </c>
      <c r="M15" s="440">
        <f t="shared" ref="M15" si="15">I15+42</f>
        <v>45552</v>
      </c>
      <c r="N15" s="440"/>
      <c r="O15" s="428"/>
    </row>
    <row r="16" spans="1:15" s="14" customFormat="1" ht="20.25" hidden="1" thickBot="1">
      <c r="A16" s="426" t="s">
        <v>1915</v>
      </c>
      <c r="B16" s="734"/>
      <c r="C16" s="1018" t="s">
        <v>1916</v>
      </c>
      <c r="D16" s="442" t="s">
        <v>1917</v>
      </c>
      <c r="E16" s="442">
        <v>45502</v>
      </c>
      <c r="F16" s="443">
        <v>45505</v>
      </c>
      <c r="G16" s="174"/>
      <c r="H16" s="450"/>
      <c r="I16" s="455"/>
      <c r="J16" s="455"/>
      <c r="K16" s="455"/>
      <c r="L16" s="455"/>
      <c r="M16" s="442"/>
      <c r="N16" s="442"/>
      <c r="O16" s="428"/>
    </row>
    <row r="17" spans="1:15" s="14" customFormat="1" ht="20.25" hidden="1" thickTop="1">
      <c r="A17" s="426" t="s">
        <v>1912</v>
      </c>
      <c r="B17" s="734"/>
      <c r="C17" s="1517" t="s">
        <v>1893</v>
      </c>
      <c r="D17" s="436" t="s">
        <v>1913</v>
      </c>
      <c r="E17" s="436">
        <v>45501</v>
      </c>
      <c r="F17" s="437">
        <v>45507</v>
      </c>
      <c r="G17" s="1517" t="s">
        <v>2751</v>
      </c>
      <c r="H17" s="439" t="s">
        <v>2752</v>
      </c>
      <c r="I17" s="453">
        <v>45517</v>
      </c>
      <c r="J17" s="454">
        <f t="shared" ref="J17" si="16">I17+33</f>
        <v>45550</v>
      </c>
      <c r="K17" s="454">
        <f t="shared" ref="K17" si="17">I17+37</f>
        <v>45554</v>
      </c>
      <c r="L17" s="454">
        <f t="shared" ref="L17" si="18">I17+39</f>
        <v>45556</v>
      </c>
      <c r="M17" s="440">
        <f t="shared" ref="M17" si="19">I17+42</f>
        <v>45559</v>
      </c>
      <c r="N17" s="440"/>
      <c r="O17" s="428"/>
    </row>
    <row r="18" spans="1:15" s="14" customFormat="1" ht="20.25" hidden="1" thickBot="1">
      <c r="A18" s="426"/>
      <c r="B18" s="734"/>
      <c r="C18" s="1018"/>
      <c r="D18" s="442"/>
      <c r="E18" s="442"/>
      <c r="F18" s="443"/>
      <c r="G18" s="174"/>
      <c r="H18" s="450"/>
      <c r="I18" s="455"/>
      <c r="J18" s="455"/>
      <c r="K18" s="455"/>
      <c r="L18" s="455"/>
      <c r="M18" s="442"/>
      <c r="N18" s="442"/>
      <c r="O18" s="428"/>
    </row>
    <row r="19" spans="1:15" s="14" customFormat="1" ht="20.25" hidden="1" thickTop="1">
      <c r="A19" s="426" t="s">
        <v>1918</v>
      </c>
      <c r="B19" s="734"/>
      <c r="C19" s="1517" t="s">
        <v>1893</v>
      </c>
      <c r="D19" s="436" t="s">
        <v>1919</v>
      </c>
      <c r="E19" s="436">
        <v>45511</v>
      </c>
      <c r="F19" s="437">
        <v>45516</v>
      </c>
      <c r="G19" s="1517" t="s">
        <v>2753</v>
      </c>
      <c r="H19" s="439" t="s">
        <v>2754</v>
      </c>
      <c r="I19" s="453">
        <v>45524</v>
      </c>
      <c r="J19" s="454">
        <f t="shared" ref="J19" si="20">I19+33</f>
        <v>45557</v>
      </c>
      <c r="K19" s="454">
        <f t="shared" ref="K19" si="21">I19+37</f>
        <v>45561</v>
      </c>
      <c r="L19" s="454">
        <f t="shared" ref="L19" si="22">I19+39</f>
        <v>45563</v>
      </c>
      <c r="M19" s="440">
        <f t="shared" ref="M19" si="23">I19+42</f>
        <v>45566</v>
      </c>
      <c r="N19" s="440"/>
      <c r="O19" s="428"/>
    </row>
    <row r="20" spans="1:15" s="14" customFormat="1" ht="20.25" hidden="1" thickBot="1">
      <c r="A20" s="426"/>
      <c r="B20" s="734"/>
      <c r="C20" s="1018"/>
      <c r="D20" s="442"/>
      <c r="E20" s="442"/>
      <c r="F20" s="443"/>
      <c r="G20" s="174"/>
      <c r="H20" s="450"/>
      <c r="I20" s="455"/>
      <c r="J20" s="455"/>
      <c r="K20" s="455"/>
      <c r="L20" s="455"/>
      <c r="M20" s="442"/>
      <c r="N20" s="442"/>
      <c r="O20" s="428"/>
    </row>
    <row r="21" spans="1:15" s="14" customFormat="1" ht="20.25" hidden="1" thickTop="1">
      <c r="A21" s="426"/>
      <c r="B21" s="734"/>
      <c r="C21" s="1517" t="s">
        <v>1889</v>
      </c>
      <c r="D21" s="436" t="s">
        <v>1924</v>
      </c>
      <c r="E21" s="436">
        <v>45525</v>
      </c>
      <c r="F21" s="437">
        <v>45528</v>
      </c>
      <c r="G21" s="1517" t="s">
        <v>2755</v>
      </c>
      <c r="H21" s="439" t="s">
        <v>2756</v>
      </c>
      <c r="I21" s="453">
        <v>45531</v>
      </c>
      <c r="J21" s="454">
        <f t="shared" ref="J21" si="24">I21+33</f>
        <v>45564</v>
      </c>
      <c r="K21" s="454">
        <f t="shared" ref="K21" si="25">I21+37</f>
        <v>45568</v>
      </c>
      <c r="L21" s="454">
        <f t="shared" ref="L21" si="26">I21+39</f>
        <v>45570</v>
      </c>
      <c r="M21" s="440">
        <f t="shared" ref="M21" si="27">I21+42</f>
        <v>45573</v>
      </c>
      <c r="N21" s="440"/>
      <c r="O21" s="428"/>
    </row>
    <row r="22" spans="1:15" s="14" customFormat="1" ht="20.25" hidden="1" thickBot="1">
      <c r="A22" s="426"/>
      <c r="B22" s="734"/>
      <c r="C22" s="1018"/>
      <c r="D22" s="442"/>
      <c r="E22" s="442"/>
      <c r="F22" s="443"/>
      <c r="G22" s="174"/>
      <c r="H22" s="450"/>
      <c r="I22" s="455"/>
      <c r="J22" s="455"/>
      <c r="K22" s="455"/>
      <c r="L22" s="455"/>
      <c r="M22" s="442"/>
      <c r="N22" s="442"/>
      <c r="O22" s="428"/>
    </row>
    <row r="23" spans="1:15" s="14" customFormat="1" ht="20.25" hidden="1" customHeight="1" thickTop="1">
      <c r="B23" s="734"/>
      <c r="C23" s="1517" t="s">
        <v>1869</v>
      </c>
      <c r="D23" s="436" t="s">
        <v>1930</v>
      </c>
      <c r="E23" s="436">
        <v>45526</v>
      </c>
      <c r="F23" s="437">
        <v>45531</v>
      </c>
      <c r="G23" s="1517" t="s">
        <v>2757</v>
      </c>
      <c r="H23" s="439" t="s">
        <v>2758</v>
      </c>
      <c r="I23" s="453">
        <v>45538</v>
      </c>
      <c r="J23" s="454">
        <f t="shared" ref="J23" si="28">I23+33</f>
        <v>45571</v>
      </c>
      <c r="K23" s="454">
        <f t="shared" ref="K23" si="29">I23+37</f>
        <v>45575</v>
      </c>
      <c r="L23" s="454">
        <f t="shared" ref="L23" si="30">I23+39</f>
        <v>45577</v>
      </c>
      <c r="M23" s="440">
        <f t="shared" ref="M23" si="31">I23+42</f>
        <v>45580</v>
      </c>
      <c r="N23" s="440"/>
      <c r="O23" s="428"/>
    </row>
    <row r="24" spans="1:15" s="14" customFormat="1" ht="20.25" hidden="1" customHeight="1" thickBot="1">
      <c r="B24" s="734"/>
      <c r="C24" s="1018"/>
      <c r="D24" s="442"/>
      <c r="E24" s="442"/>
      <c r="F24" s="443"/>
      <c r="G24" s="174"/>
      <c r="H24" s="450"/>
      <c r="I24" s="455"/>
      <c r="J24" s="455"/>
      <c r="K24" s="455"/>
      <c r="L24" s="455"/>
      <c r="M24" s="442"/>
      <c r="N24" s="442"/>
      <c r="O24" s="428"/>
    </row>
    <row r="25" spans="1:15" s="14" customFormat="1" ht="20.25" hidden="1" customHeight="1" thickTop="1">
      <c r="A25" s="426" t="s">
        <v>1846</v>
      </c>
      <c r="B25" s="734"/>
      <c r="C25" s="1517" t="s">
        <v>1927</v>
      </c>
      <c r="D25" s="436" t="s">
        <v>1928</v>
      </c>
      <c r="E25" s="436">
        <v>45529</v>
      </c>
      <c r="F25" s="437">
        <v>45534</v>
      </c>
      <c r="G25" s="1517" t="s">
        <v>2759</v>
      </c>
      <c r="H25" s="439" t="s">
        <v>2760</v>
      </c>
      <c r="I25" s="453">
        <v>45545</v>
      </c>
      <c r="J25" s="454">
        <f t="shared" ref="J25" si="32">I25+33</f>
        <v>45578</v>
      </c>
      <c r="K25" s="454">
        <f t="shared" ref="K25" si="33">I25+37</f>
        <v>45582</v>
      </c>
      <c r="L25" s="454">
        <f t="shared" ref="L25" si="34">I25+39</f>
        <v>45584</v>
      </c>
      <c r="M25" s="440">
        <f t="shared" ref="M25" si="35">I25+42</f>
        <v>45587</v>
      </c>
      <c r="N25" s="440"/>
      <c r="O25" s="428"/>
    </row>
    <row r="26" spans="1:15" s="14" customFormat="1" ht="20.25" hidden="1" customHeight="1" thickBot="1">
      <c r="B26" s="734"/>
      <c r="C26" s="1018"/>
      <c r="D26" s="442"/>
      <c r="E26" s="442"/>
      <c r="F26" s="443"/>
      <c r="G26" s="174"/>
      <c r="H26" s="450"/>
      <c r="I26" s="455"/>
      <c r="J26" s="455"/>
      <c r="K26" s="455"/>
      <c r="L26" s="455"/>
      <c r="M26" s="442"/>
      <c r="N26" s="442"/>
      <c r="O26" s="428"/>
    </row>
    <row r="27" spans="1:15" s="14" customFormat="1" ht="20.25" hidden="1" customHeight="1" thickTop="1">
      <c r="B27" s="734"/>
      <c r="C27" s="1517" t="s">
        <v>393</v>
      </c>
      <c r="D27" s="436" t="s">
        <v>1931</v>
      </c>
      <c r="E27" s="436">
        <v>45536</v>
      </c>
      <c r="F27" s="437">
        <v>45541</v>
      </c>
      <c r="G27" s="1517" t="s">
        <v>2761</v>
      </c>
      <c r="H27" s="439" t="s">
        <v>2762</v>
      </c>
      <c r="I27" s="453">
        <v>45552</v>
      </c>
      <c r="J27" s="454">
        <f t="shared" ref="J27" si="36">I27+33</f>
        <v>45585</v>
      </c>
      <c r="K27" s="454">
        <f t="shared" ref="K27" si="37">I27+37</f>
        <v>45589</v>
      </c>
      <c r="L27" s="454">
        <f t="shared" ref="L27" si="38">I27+39</f>
        <v>45591</v>
      </c>
      <c r="M27" s="440">
        <f t="shared" ref="M27" si="39">I27+42</f>
        <v>45594</v>
      </c>
      <c r="N27" s="440"/>
      <c r="O27" s="428"/>
    </row>
    <row r="28" spans="1:15" s="14" customFormat="1" ht="20.25" hidden="1" customHeight="1" thickBot="1">
      <c r="B28" s="734"/>
      <c r="C28" s="1018"/>
      <c r="D28" s="442"/>
      <c r="E28" s="442"/>
      <c r="F28" s="443"/>
      <c r="G28" s="174"/>
      <c r="H28" s="450"/>
      <c r="I28" s="455"/>
      <c r="J28" s="455"/>
      <c r="K28" s="455"/>
      <c r="L28" s="455"/>
      <c r="M28" s="442"/>
      <c r="N28" s="442"/>
      <c r="O28" s="428"/>
    </row>
    <row r="29" spans="1:15" s="14" customFormat="1" ht="20.25" hidden="1" customHeight="1" thickTop="1">
      <c r="A29" s="426"/>
      <c r="B29" s="734"/>
      <c r="C29" s="1517" t="s">
        <v>393</v>
      </c>
      <c r="D29" s="436" t="s">
        <v>1931</v>
      </c>
      <c r="E29" s="436">
        <v>45539</v>
      </c>
      <c r="F29" s="437">
        <v>45548</v>
      </c>
      <c r="G29" s="1517" t="s">
        <v>2763</v>
      </c>
      <c r="H29" s="439" t="s">
        <v>2764</v>
      </c>
      <c r="I29" s="453">
        <v>45559</v>
      </c>
      <c r="J29" s="454">
        <f t="shared" ref="J29" si="40">I29+33</f>
        <v>45592</v>
      </c>
      <c r="K29" s="454">
        <f t="shared" ref="K29" si="41">I29+37</f>
        <v>45596</v>
      </c>
      <c r="L29" s="454">
        <f t="shared" ref="L29" si="42">I29+39</f>
        <v>45598</v>
      </c>
      <c r="M29" s="440">
        <f t="shared" ref="M29" si="43">I29+42</f>
        <v>45601</v>
      </c>
      <c r="N29" s="440"/>
      <c r="O29" s="428"/>
    </row>
    <row r="30" spans="1:15" s="14" customFormat="1" ht="20.25" hidden="1" customHeight="1" thickBot="1">
      <c r="A30" s="426"/>
      <c r="B30" s="734"/>
      <c r="C30" s="1018"/>
      <c r="D30" s="442"/>
      <c r="E30" s="442"/>
      <c r="F30" s="443"/>
      <c r="G30" s="174"/>
      <c r="H30" s="450"/>
      <c r="I30" s="455"/>
      <c r="J30" s="455"/>
      <c r="K30" s="455"/>
      <c r="L30" s="455"/>
      <c r="M30" s="442"/>
      <c r="N30" s="442"/>
      <c r="O30" s="428"/>
    </row>
    <row r="31" spans="1:15" s="14" customFormat="1" ht="20.25" hidden="1" customHeight="1" thickTop="1">
      <c r="A31" s="426"/>
      <c r="B31" s="734"/>
      <c r="C31" s="1517" t="s">
        <v>393</v>
      </c>
      <c r="D31" s="436" t="s">
        <v>1933</v>
      </c>
      <c r="E31" s="436">
        <v>45543</v>
      </c>
      <c r="F31" s="437">
        <v>45555</v>
      </c>
      <c r="G31" s="1517" t="s">
        <v>2035</v>
      </c>
      <c r="H31" s="439" t="s">
        <v>2765</v>
      </c>
      <c r="I31" s="453">
        <v>45566</v>
      </c>
      <c r="J31" s="454">
        <f t="shared" ref="J31" si="44">I31+33</f>
        <v>45599</v>
      </c>
      <c r="K31" s="454">
        <f t="shared" ref="K31" si="45">I31+37</f>
        <v>45603</v>
      </c>
      <c r="L31" s="454">
        <f t="shared" ref="L31" si="46">I31+39</f>
        <v>45605</v>
      </c>
      <c r="M31" s="440">
        <f t="shared" ref="M31" si="47">I31+42</f>
        <v>45608</v>
      </c>
      <c r="N31" s="440"/>
      <c r="O31" s="428"/>
    </row>
    <row r="32" spans="1:15" s="14" customFormat="1" ht="20.25" hidden="1" customHeight="1" thickBot="1">
      <c r="A32" s="426"/>
      <c r="B32" s="734"/>
      <c r="C32" s="1018"/>
      <c r="D32" s="442"/>
      <c r="E32" s="442"/>
      <c r="F32" s="443"/>
      <c r="G32" s="174"/>
      <c r="H32" s="450"/>
      <c r="I32" s="455"/>
      <c r="J32" s="455"/>
      <c r="K32" s="455"/>
      <c r="L32" s="455"/>
      <c r="M32" s="442"/>
      <c r="N32" s="442"/>
      <c r="O32" s="428"/>
    </row>
    <row r="33" spans="1:15" s="14" customFormat="1" ht="20.25" hidden="1" customHeight="1" thickTop="1">
      <c r="A33" s="426"/>
      <c r="B33" s="734"/>
      <c r="C33" s="1517" t="s">
        <v>393</v>
      </c>
      <c r="D33" s="436" t="s">
        <v>1935</v>
      </c>
      <c r="E33" s="436">
        <v>45550</v>
      </c>
      <c r="F33" s="437">
        <v>45562</v>
      </c>
      <c r="G33" s="1517" t="s">
        <v>2766</v>
      </c>
      <c r="H33" s="439" t="s">
        <v>2767</v>
      </c>
      <c r="I33" s="453">
        <v>45573</v>
      </c>
      <c r="J33" s="454">
        <f>I33+33</f>
        <v>45606</v>
      </c>
      <c r="K33" s="454">
        <f>I33+37</f>
        <v>45610</v>
      </c>
      <c r="L33" s="454">
        <f>I33+39</f>
        <v>45612</v>
      </c>
      <c r="M33" s="440">
        <f>I33+42</f>
        <v>45615</v>
      </c>
      <c r="N33" s="440"/>
      <c r="O33" s="428"/>
    </row>
    <row r="34" spans="1:15" s="14" customFormat="1" ht="20.25" hidden="1" customHeight="1" thickBot="1">
      <c r="A34" s="426"/>
      <c r="B34" s="734"/>
      <c r="C34" s="1018"/>
      <c r="D34" s="442"/>
      <c r="E34" s="442"/>
      <c r="F34" s="443"/>
      <c r="G34" s="174"/>
      <c r="H34" s="450"/>
      <c r="I34" s="455"/>
      <c r="J34" s="455"/>
      <c r="K34" s="455"/>
      <c r="L34" s="455"/>
      <c r="M34" s="442"/>
      <c r="N34" s="442"/>
      <c r="O34" s="428"/>
    </row>
    <row r="35" spans="1:15" s="14" customFormat="1" ht="20.25" hidden="1" customHeight="1" thickTop="1">
      <c r="A35" s="426"/>
      <c r="B35" s="734"/>
      <c r="C35" s="1517" t="s">
        <v>393</v>
      </c>
      <c r="D35" s="436" t="s">
        <v>1939</v>
      </c>
      <c r="E35" s="436">
        <v>45557</v>
      </c>
      <c r="F35" s="437">
        <v>45569</v>
      </c>
      <c r="G35" s="1517" t="s">
        <v>2741</v>
      </c>
      <c r="H35" s="439" t="s">
        <v>2768</v>
      </c>
      <c r="I35" s="453">
        <v>45580</v>
      </c>
      <c r="J35" s="454">
        <f>I35+33</f>
        <v>45613</v>
      </c>
      <c r="K35" s="454">
        <f>I35+37</f>
        <v>45617</v>
      </c>
      <c r="L35" s="454">
        <f>I35+39</f>
        <v>45619</v>
      </c>
      <c r="M35" s="440">
        <f>I35+42</f>
        <v>45622</v>
      </c>
      <c r="N35" s="440"/>
      <c r="O35" s="428"/>
    </row>
    <row r="36" spans="1:15" s="14" customFormat="1" ht="20.25" hidden="1" customHeight="1" thickBot="1">
      <c r="A36" s="426"/>
      <c r="B36" s="734"/>
      <c r="C36" s="1018"/>
      <c r="D36" s="442"/>
      <c r="E36" s="442"/>
      <c r="F36" s="443"/>
      <c r="G36" s="174"/>
      <c r="H36" s="450"/>
      <c r="I36" s="455"/>
      <c r="J36" s="455"/>
      <c r="K36" s="455"/>
      <c r="L36" s="455"/>
      <c r="M36" s="442"/>
      <c r="N36" s="442"/>
      <c r="O36" s="428"/>
    </row>
    <row r="37" spans="1:15" s="14" customFormat="1" ht="20.25" hidden="1" customHeight="1" thickTop="1">
      <c r="A37" s="426"/>
      <c r="B37" s="734"/>
      <c r="C37" s="1517" t="s">
        <v>393</v>
      </c>
      <c r="D37" s="436" t="s">
        <v>1943</v>
      </c>
      <c r="E37" s="436">
        <v>45564</v>
      </c>
      <c r="F37" s="437">
        <v>45576</v>
      </c>
      <c r="G37" s="1517" t="s">
        <v>2769</v>
      </c>
      <c r="H37" s="439" t="s">
        <v>2770</v>
      </c>
      <c r="I37" s="453">
        <v>45587</v>
      </c>
      <c r="J37" s="454">
        <f>I37+33</f>
        <v>45620</v>
      </c>
      <c r="K37" s="454">
        <f>I37+37</f>
        <v>45624</v>
      </c>
      <c r="L37" s="454">
        <f>I37+39</f>
        <v>45626</v>
      </c>
      <c r="M37" s="440">
        <f>I37+42</f>
        <v>45629</v>
      </c>
      <c r="N37" s="440"/>
      <c r="O37" s="428"/>
    </row>
    <row r="38" spans="1:15" s="14" customFormat="1" ht="20.25" hidden="1" customHeight="1" thickBot="1">
      <c r="A38" s="426"/>
      <c r="B38" s="734"/>
      <c r="C38" s="1018"/>
      <c r="D38" s="442" t="s">
        <v>1945</v>
      </c>
      <c r="E38" s="442"/>
      <c r="F38" s="443"/>
      <c r="G38" s="174"/>
      <c r="H38" s="450"/>
      <c r="I38" s="455"/>
      <c r="J38" s="455"/>
      <c r="K38" s="455"/>
      <c r="L38" s="455"/>
      <c r="M38" s="442"/>
      <c r="N38" s="442"/>
      <c r="O38" s="428"/>
    </row>
    <row r="39" spans="1:15" s="14" customFormat="1" ht="20.25" hidden="1" customHeight="1" thickTop="1">
      <c r="A39" s="426"/>
      <c r="B39" s="734"/>
      <c r="C39" s="1517" t="s">
        <v>393</v>
      </c>
      <c r="D39" s="436" t="s">
        <v>2771</v>
      </c>
      <c r="E39" s="436">
        <v>45575</v>
      </c>
      <c r="F39" s="437">
        <v>45583</v>
      </c>
      <c r="G39" s="1517" t="s">
        <v>2747</v>
      </c>
      <c r="H39" s="439" t="s">
        <v>2772</v>
      </c>
      <c r="I39" s="453">
        <v>45594</v>
      </c>
      <c r="J39" s="454">
        <f>I39+33</f>
        <v>45627</v>
      </c>
      <c r="K39" s="454">
        <f>I39+37</f>
        <v>45631</v>
      </c>
      <c r="L39" s="454">
        <f>I39+39</f>
        <v>45633</v>
      </c>
      <c r="M39" s="440">
        <f>I39+42</f>
        <v>45636</v>
      </c>
      <c r="N39" s="440"/>
      <c r="O39" s="428"/>
    </row>
    <row r="40" spans="1:15" s="14" customFormat="1" ht="20.25" hidden="1" customHeight="1" thickBot="1">
      <c r="A40" s="426"/>
      <c r="B40" s="734"/>
      <c r="C40" s="1018"/>
      <c r="D40" s="442"/>
      <c r="E40" s="442"/>
      <c r="F40" s="443"/>
      <c r="G40" s="174"/>
      <c r="H40" s="450"/>
      <c r="I40" s="455"/>
      <c r="J40" s="455"/>
      <c r="K40" s="455"/>
      <c r="L40" s="455"/>
      <c r="M40" s="442"/>
      <c r="N40" s="442"/>
      <c r="O40" s="428"/>
    </row>
    <row r="41" spans="1:15" s="14" customFormat="1" ht="20.25" hidden="1" customHeight="1" thickTop="1">
      <c r="A41" s="426"/>
      <c r="B41" s="734"/>
      <c r="C41" s="1517" t="s">
        <v>393</v>
      </c>
      <c r="D41" s="436" t="s">
        <v>2773</v>
      </c>
      <c r="E41" s="436">
        <v>45582</v>
      </c>
      <c r="F41" s="437">
        <v>45590</v>
      </c>
      <c r="G41" s="1517" t="s">
        <v>2749</v>
      </c>
      <c r="H41" s="439" t="s">
        <v>2774</v>
      </c>
      <c r="I41" s="453">
        <v>45601</v>
      </c>
      <c r="J41" s="454">
        <f>I41+33</f>
        <v>45634</v>
      </c>
      <c r="K41" s="454">
        <f>I41+37</f>
        <v>45638</v>
      </c>
      <c r="L41" s="454">
        <f>I41+39</f>
        <v>45640</v>
      </c>
      <c r="M41" s="440">
        <f>I41+42</f>
        <v>45643</v>
      </c>
      <c r="N41" s="440"/>
      <c r="O41" s="428"/>
    </row>
    <row r="42" spans="1:15" s="14" customFormat="1" ht="20.25" hidden="1" customHeight="1" thickBot="1">
      <c r="A42" s="426"/>
      <c r="B42" s="734"/>
      <c r="C42" s="1018"/>
      <c r="D42" s="442"/>
      <c r="E42" s="442"/>
      <c r="F42" s="443"/>
      <c r="G42" s="174"/>
      <c r="H42" s="450"/>
      <c r="I42" s="455"/>
      <c r="J42" s="455"/>
      <c r="K42" s="455"/>
      <c r="L42" s="455"/>
      <c r="M42" s="442"/>
      <c r="N42" s="442"/>
      <c r="O42" s="428"/>
    </row>
    <row r="43" spans="1:15" s="14" customFormat="1" ht="20.25" hidden="1" customHeight="1" thickTop="1">
      <c r="A43" s="426"/>
      <c r="B43" s="734"/>
      <c r="C43" s="1517" t="s">
        <v>393</v>
      </c>
      <c r="D43" s="436" t="s">
        <v>1956</v>
      </c>
      <c r="E43" s="436">
        <v>45589</v>
      </c>
      <c r="F43" s="437">
        <v>45597</v>
      </c>
      <c r="G43" s="1517" t="s">
        <v>2727</v>
      </c>
      <c r="H43" s="439" t="s">
        <v>2775</v>
      </c>
      <c r="I43" s="453">
        <v>45608</v>
      </c>
      <c r="J43" s="454">
        <f>I43+33</f>
        <v>45641</v>
      </c>
      <c r="K43" s="454">
        <f>I43+37</f>
        <v>45645</v>
      </c>
      <c r="L43" s="454">
        <f>I43+39</f>
        <v>45647</v>
      </c>
      <c r="M43" s="440">
        <f>I43+42</f>
        <v>45650</v>
      </c>
      <c r="N43" s="440"/>
      <c r="O43" s="428"/>
    </row>
    <row r="44" spans="1:15" s="14" customFormat="1" ht="20.25" hidden="1" customHeight="1" thickBot="1">
      <c r="A44" s="426"/>
      <c r="B44" s="734"/>
      <c r="C44" s="1018"/>
      <c r="D44" s="442"/>
      <c r="E44" s="442"/>
      <c r="F44" s="443"/>
      <c r="G44" s="174"/>
      <c r="H44" s="450"/>
      <c r="I44" s="455"/>
      <c r="J44" s="455"/>
      <c r="K44" s="455"/>
      <c r="L44" s="455"/>
      <c r="M44" s="442"/>
      <c r="N44" s="442"/>
      <c r="O44" s="428"/>
    </row>
    <row r="45" spans="1:15" s="14" customFormat="1" ht="20.25" hidden="1" customHeight="1" thickTop="1">
      <c r="A45" s="426"/>
      <c r="B45" s="734"/>
      <c r="C45" s="1517" t="s">
        <v>393</v>
      </c>
      <c r="D45" s="436" t="s">
        <v>1960</v>
      </c>
      <c r="E45" s="436">
        <v>45596</v>
      </c>
      <c r="F45" s="437">
        <v>45604</v>
      </c>
      <c r="G45" s="1517" t="s">
        <v>2749</v>
      </c>
      <c r="H45" s="439" t="s">
        <v>2774</v>
      </c>
      <c r="I45" s="453">
        <v>45615</v>
      </c>
      <c r="J45" s="454">
        <f>I45+33</f>
        <v>45648</v>
      </c>
      <c r="K45" s="454">
        <f>I45+37</f>
        <v>45652</v>
      </c>
      <c r="L45" s="454">
        <f>I45+39</f>
        <v>45654</v>
      </c>
      <c r="M45" s="440">
        <f>I45+42</f>
        <v>45657</v>
      </c>
      <c r="N45" s="440"/>
      <c r="O45" s="428"/>
    </row>
    <row r="46" spans="1:15" s="14" customFormat="1" ht="20.25" hidden="1" customHeight="1" thickBot="1">
      <c r="A46" s="426"/>
      <c r="B46" s="734"/>
      <c r="C46" s="1018"/>
      <c r="D46" s="442"/>
      <c r="E46" s="442"/>
      <c r="F46" s="443"/>
      <c r="G46" s="174"/>
      <c r="H46" s="450"/>
      <c r="I46" s="455"/>
      <c r="J46" s="455"/>
      <c r="K46" s="455"/>
      <c r="L46" s="455"/>
      <c r="M46" s="442"/>
      <c r="N46" s="442"/>
      <c r="O46" s="428"/>
    </row>
    <row r="47" spans="1:15" s="14" customFormat="1" ht="20.25" hidden="1" customHeight="1" thickTop="1">
      <c r="A47" s="426"/>
      <c r="B47" s="734"/>
      <c r="C47" s="1517" t="s">
        <v>393</v>
      </c>
      <c r="D47" s="436" t="s">
        <v>2776</v>
      </c>
      <c r="E47" s="436">
        <v>45603</v>
      </c>
      <c r="F47" s="437">
        <v>45611</v>
      </c>
      <c r="G47" s="1517" t="s">
        <v>2727</v>
      </c>
      <c r="H47" s="439" t="s">
        <v>2775</v>
      </c>
      <c r="I47" s="453">
        <v>45622</v>
      </c>
      <c r="J47" s="454">
        <f>I47+33</f>
        <v>45655</v>
      </c>
      <c r="K47" s="454">
        <f>I47+37</f>
        <v>45659</v>
      </c>
      <c r="L47" s="454">
        <f>I47+39</f>
        <v>45661</v>
      </c>
      <c r="M47" s="440">
        <f>I47+42</f>
        <v>45664</v>
      </c>
      <c r="N47" s="440"/>
      <c r="O47" s="428"/>
    </row>
    <row r="48" spans="1:15" s="14" customFormat="1" ht="20.25" hidden="1" customHeight="1" thickBot="1">
      <c r="A48" s="426"/>
      <c r="B48" s="734"/>
      <c r="C48" s="1018"/>
      <c r="D48" s="442"/>
      <c r="E48" s="442"/>
      <c r="F48" s="443"/>
      <c r="G48" s="174"/>
      <c r="H48" s="450"/>
      <c r="I48" s="455"/>
      <c r="J48" s="455"/>
      <c r="K48" s="455"/>
      <c r="L48" s="455"/>
      <c r="M48" s="442"/>
      <c r="N48" s="442"/>
      <c r="O48" s="428"/>
    </row>
    <row r="49" spans="1:15" s="14" customFormat="1" ht="20.25" hidden="1" customHeight="1" thickTop="1">
      <c r="A49" s="426"/>
      <c r="B49" s="734"/>
      <c r="C49" s="1517" t="s">
        <v>393</v>
      </c>
      <c r="D49" s="436" t="s">
        <v>1965</v>
      </c>
      <c r="E49" s="436">
        <v>45610</v>
      </c>
      <c r="F49" s="437">
        <v>45618</v>
      </c>
      <c r="G49" s="1517" t="s">
        <v>2749</v>
      </c>
      <c r="H49" s="439" t="s">
        <v>2774</v>
      </c>
      <c r="I49" s="453">
        <v>45629</v>
      </c>
      <c r="J49" s="454">
        <f>I49+33</f>
        <v>45662</v>
      </c>
      <c r="K49" s="454">
        <f>I49+37</f>
        <v>45666</v>
      </c>
      <c r="L49" s="454">
        <f>I49+39</f>
        <v>45668</v>
      </c>
      <c r="M49" s="440">
        <f>I49+42</f>
        <v>45671</v>
      </c>
      <c r="N49" s="440"/>
      <c r="O49" s="428"/>
    </row>
    <row r="50" spans="1:15" s="14" customFormat="1" ht="20.25" hidden="1" customHeight="1" thickBot="1">
      <c r="A50" s="426"/>
      <c r="B50" s="734"/>
      <c r="C50" s="1018"/>
      <c r="D50" s="442"/>
      <c r="E50" s="442"/>
      <c r="F50" s="443"/>
      <c r="G50" s="174"/>
      <c r="H50" s="450"/>
      <c r="I50" s="455"/>
      <c r="J50" s="455"/>
      <c r="K50" s="455"/>
      <c r="L50" s="455"/>
      <c r="M50" s="442"/>
      <c r="N50" s="442"/>
      <c r="O50" s="428"/>
    </row>
    <row r="51" spans="1:15" s="14" customFormat="1" ht="20.25" hidden="1" customHeight="1" thickTop="1">
      <c r="A51" s="426"/>
      <c r="B51" s="734"/>
      <c r="C51" s="1517" t="s">
        <v>393</v>
      </c>
      <c r="D51" s="436" t="s">
        <v>2777</v>
      </c>
      <c r="E51" s="436">
        <v>45617</v>
      </c>
      <c r="F51" s="437">
        <v>45625</v>
      </c>
      <c r="G51" s="1517" t="s">
        <v>2727</v>
      </c>
      <c r="H51" s="439" t="s">
        <v>2775</v>
      </c>
      <c r="I51" s="453">
        <v>45636</v>
      </c>
      <c r="J51" s="454">
        <f>I51+33</f>
        <v>45669</v>
      </c>
      <c r="K51" s="454">
        <f>I51+37</f>
        <v>45673</v>
      </c>
      <c r="L51" s="454">
        <f>I51+39</f>
        <v>45675</v>
      </c>
      <c r="M51" s="440">
        <f>I51+42</f>
        <v>45678</v>
      </c>
      <c r="N51" s="440"/>
      <c r="O51" s="428"/>
    </row>
    <row r="52" spans="1:15" s="14" customFormat="1" ht="20.25" hidden="1" customHeight="1" thickBot="1">
      <c r="A52" s="426"/>
      <c r="B52" s="734"/>
      <c r="C52" s="1018"/>
      <c r="D52" s="442"/>
      <c r="E52" s="442"/>
      <c r="F52" s="443"/>
      <c r="G52" s="174"/>
      <c r="H52" s="450"/>
      <c r="I52" s="455"/>
      <c r="J52" s="455"/>
      <c r="K52" s="455"/>
      <c r="L52" s="455"/>
      <c r="M52" s="442"/>
      <c r="N52" s="442"/>
      <c r="O52" s="428"/>
    </row>
    <row r="53" spans="1:15" s="14" customFormat="1" ht="20.25" hidden="1" customHeight="1" thickTop="1">
      <c r="A53" s="426"/>
      <c r="B53" s="734"/>
      <c r="C53" s="1517" t="s">
        <v>393</v>
      </c>
      <c r="D53" s="436" t="s">
        <v>1972</v>
      </c>
      <c r="E53" s="436">
        <v>45624</v>
      </c>
      <c r="F53" s="437">
        <v>45632</v>
      </c>
      <c r="G53" s="1517" t="s">
        <v>2749</v>
      </c>
      <c r="H53" s="439" t="s">
        <v>2774</v>
      </c>
      <c r="I53" s="453">
        <v>45643</v>
      </c>
      <c r="J53" s="454">
        <f>I53+33</f>
        <v>45676</v>
      </c>
      <c r="K53" s="454">
        <f>I53+37</f>
        <v>45680</v>
      </c>
      <c r="L53" s="454">
        <f>I53+39</f>
        <v>45682</v>
      </c>
      <c r="M53" s="440">
        <f>I53+42</f>
        <v>45685</v>
      </c>
      <c r="N53" s="440"/>
      <c r="O53" s="428"/>
    </row>
    <row r="54" spans="1:15" s="14" customFormat="1" ht="20.25" hidden="1" customHeight="1" thickBot="1">
      <c r="A54" s="426"/>
      <c r="B54" s="734"/>
      <c r="C54" s="1018"/>
      <c r="D54" s="442"/>
      <c r="E54" s="442"/>
      <c r="F54" s="443"/>
      <c r="G54" s="174"/>
      <c r="H54" s="450"/>
      <c r="I54" s="455"/>
      <c r="J54" s="455"/>
      <c r="K54" s="455"/>
      <c r="L54" s="455"/>
      <c r="M54" s="442"/>
      <c r="N54" s="442"/>
      <c r="O54" s="428"/>
    </row>
    <row r="55" spans="1:15" s="14" customFormat="1" ht="20.25" customHeight="1">
      <c r="A55" s="426"/>
      <c r="B55" s="734"/>
      <c r="C55" s="18"/>
      <c r="D55" s="428"/>
      <c r="E55" s="428"/>
      <c r="F55" s="428"/>
      <c r="G55" s="452"/>
      <c r="H55" s="19"/>
      <c r="I55" s="425"/>
      <c r="J55" s="425"/>
      <c r="K55" s="425"/>
      <c r="L55" s="425"/>
      <c r="M55" s="428"/>
      <c r="N55" s="428"/>
      <c r="O55" s="428"/>
    </row>
    <row r="56" spans="1:15" s="14" customFormat="1" ht="16.5" customHeight="1">
      <c r="A56" s="426"/>
      <c r="B56" s="734"/>
      <c r="C56" s="18"/>
      <c r="D56" s="428"/>
      <c r="E56" s="428"/>
      <c r="F56" s="428"/>
      <c r="G56" s="452"/>
      <c r="H56" s="19"/>
      <c r="I56" s="425"/>
      <c r="J56" s="425"/>
      <c r="K56" s="425"/>
      <c r="L56" s="425"/>
      <c r="M56" s="428"/>
      <c r="N56" s="428"/>
    </row>
    <row r="57" spans="1:15" s="14" customFormat="1" ht="33.75" customHeight="1">
      <c r="A57" s="426"/>
      <c r="B57" s="734" t="s">
        <v>1722</v>
      </c>
      <c r="C57" s="4029" t="s">
        <v>2731</v>
      </c>
      <c r="D57" s="4029"/>
      <c r="E57" s="429" t="s">
        <v>98</v>
      </c>
      <c r="F57" s="432" t="s">
        <v>103</v>
      </c>
      <c r="G57" s="432" t="s">
        <v>104</v>
      </c>
      <c r="H57" s="432" t="s">
        <v>140</v>
      </c>
      <c r="I57" s="432" t="s">
        <v>1033</v>
      </c>
      <c r="J57" s="432" t="s">
        <v>1036</v>
      </c>
      <c r="K57" s="432" t="s">
        <v>1172</v>
      </c>
      <c r="M57" s="1117"/>
      <c r="N57" s="1117" t="s">
        <v>2002</v>
      </c>
      <c r="O57" s="1117" t="s">
        <v>1721</v>
      </c>
    </row>
    <row r="58" spans="1:15" s="14" customFormat="1" ht="20.25" customHeight="1" thickBot="1">
      <c r="A58" s="426"/>
      <c r="B58" s="734"/>
      <c r="C58" s="852" t="s">
        <v>2546</v>
      </c>
      <c r="D58" s="3170" t="s">
        <v>108</v>
      </c>
      <c r="E58" s="15"/>
      <c r="F58" s="418" t="s">
        <v>2778</v>
      </c>
      <c r="G58" s="418" t="s">
        <v>2779</v>
      </c>
      <c r="H58" s="418" t="s">
        <v>2780</v>
      </c>
      <c r="I58" s="418" t="s">
        <v>2781</v>
      </c>
      <c r="J58" s="418" t="s">
        <v>2008</v>
      </c>
      <c r="K58" s="418" t="s">
        <v>3785</v>
      </c>
      <c r="M58" s="1120"/>
      <c r="N58" s="1120"/>
      <c r="O58" s="1120"/>
    </row>
    <row r="59" spans="1:15" s="14" customFormat="1" ht="20.25" hidden="1" customHeight="1" thickTop="1">
      <c r="A59" s="426"/>
      <c r="B59" s="734">
        <v>8</v>
      </c>
      <c r="C59" s="1912" t="s">
        <v>2783</v>
      </c>
      <c r="D59" s="440" t="s">
        <v>2784</v>
      </c>
      <c r="E59" s="440">
        <v>45710</v>
      </c>
      <c r="F59" s="440">
        <f t="shared" ref="F59:F65" si="48">E59+5</f>
        <v>45715</v>
      </c>
      <c r="G59" s="440">
        <f t="shared" ref="G59:G65" si="49">E59+31</f>
        <v>45741</v>
      </c>
      <c r="H59" s="440">
        <f t="shared" ref="H59:H65" si="50">E59+34</f>
        <v>45744</v>
      </c>
      <c r="I59" s="440">
        <f t="shared" ref="I59:I65" si="51">E59+40</f>
        <v>45750</v>
      </c>
      <c r="J59" s="440">
        <f t="shared" ref="J59:J65" si="52">E59+41</f>
        <v>45751</v>
      </c>
      <c r="K59" s="440">
        <f>E59+51</f>
        <v>45761</v>
      </c>
      <c r="L59" s="14" t="s">
        <v>2785</v>
      </c>
      <c r="M59" s="1120"/>
      <c r="N59" s="1120">
        <v>45708</v>
      </c>
      <c r="O59" s="1120">
        <v>45709</v>
      </c>
    </row>
    <row r="60" spans="1:15" s="14" customFormat="1" ht="20.25" hidden="1" customHeight="1">
      <c r="A60" s="426"/>
      <c r="B60" s="734">
        <v>9</v>
      </c>
      <c r="C60" s="1705" t="s">
        <v>2786</v>
      </c>
      <c r="D60" s="826" t="s">
        <v>2787</v>
      </c>
      <c r="E60" s="826">
        <v>45718</v>
      </c>
      <c r="F60" s="826">
        <f t="shared" si="48"/>
        <v>45723</v>
      </c>
      <c r="G60" s="826">
        <f t="shared" si="49"/>
        <v>45749</v>
      </c>
      <c r="H60" s="826">
        <f t="shared" si="50"/>
        <v>45752</v>
      </c>
      <c r="I60" s="826">
        <f t="shared" si="51"/>
        <v>45758</v>
      </c>
      <c r="J60" s="826">
        <f t="shared" si="52"/>
        <v>45759</v>
      </c>
      <c r="K60" s="826">
        <f>E60+51</f>
        <v>45769</v>
      </c>
      <c r="L60" s="14" t="s">
        <v>2785</v>
      </c>
      <c r="M60" s="1120"/>
      <c r="N60" s="1120">
        <v>45715</v>
      </c>
      <c r="O60" s="1120">
        <v>45716</v>
      </c>
    </row>
    <row r="61" spans="1:15" s="14" customFormat="1" ht="39" hidden="1" thickTop="1">
      <c r="A61" s="426" t="s">
        <v>2788</v>
      </c>
      <c r="B61" s="734">
        <v>10</v>
      </c>
      <c r="C61" s="1909" t="s">
        <v>406</v>
      </c>
      <c r="D61" s="826" t="s">
        <v>2789</v>
      </c>
      <c r="E61" s="826">
        <v>45722</v>
      </c>
      <c r="F61" s="3130"/>
      <c r="G61" s="3394" t="s">
        <v>2790</v>
      </c>
      <c r="H61" s="3394" t="s">
        <v>2791</v>
      </c>
      <c r="I61" s="3394" t="s">
        <v>2790</v>
      </c>
      <c r="J61" s="3130"/>
      <c r="K61" s="3130"/>
      <c r="M61" s="1120"/>
      <c r="N61" s="1120">
        <v>45722</v>
      </c>
      <c r="O61" s="1120">
        <v>45723</v>
      </c>
    </row>
    <row r="62" spans="1:15" s="14" customFormat="1" ht="20.25" hidden="1" customHeight="1">
      <c r="A62" s="426" t="s">
        <v>2792</v>
      </c>
      <c r="B62" s="734">
        <v>11</v>
      </c>
      <c r="C62" s="1705" t="s">
        <v>2057</v>
      </c>
      <c r="D62" s="826" t="s">
        <v>2793</v>
      </c>
      <c r="E62" s="826">
        <v>45730</v>
      </c>
      <c r="F62" s="826">
        <f t="shared" si="48"/>
        <v>45735</v>
      </c>
      <c r="G62" s="826">
        <f t="shared" si="49"/>
        <v>45761</v>
      </c>
      <c r="H62" s="826">
        <f t="shared" si="50"/>
        <v>45764</v>
      </c>
      <c r="I62" s="826">
        <f t="shared" si="51"/>
        <v>45770</v>
      </c>
      <c r="J62" s="826">
        <f t="shared" si="52"/>
        <v>45771</v>
      </c>
      <c r="K62" s="826">
        <f t="shared" ref="K62:K67" si="53">E62+51</f>
        <v>45781</v>
      </c>
      <c r="M62" s="1120"/>
      <c r="N62" s="1120">
        <v>45729</v>
      </c>
      <c r="O62" s="1120">
        <v>45730</v>
      </c>
    </row>
    <row r="63" spans="1:15" s="14" customFormat="1" ht="20.25" hidden="1" customHeight="1">
      <c r="A63" s="426" t="s">
        <v>2794</v>
      </c>
      <c r="B63" s="734">
        <v>12</v>
      </c>
      <c r="C63" s="1705" t="s">
        <v>2795</v>
      </c>
      <c r="D63" s="826" t="s">
        <v>2796</v>
      </c>
      <c r="E63" s="826">
        <v>45743</v>
      </c>
      <c r="F63" s="826">
        <f t="shared" si="48"/>
        <v>45748</v>
      </c>
      <c r="G63" s="826">
        <f t="shared" si="49"/>
        <v>45774</v>
      </c>
      <c r="H63" s="826">
        <f t="shared" si="50"/>
        <v>45777</v>
      </c>
      <c r="I63" s="826">
        <f t="shared" si="51"/>
        <v>45783</v>
      </c>
      <c r="J63" s="826">
        <f t="shared" si="52"/>
        <v>45784</v>
      </c>
      <c r="K63" s="826">
        <f t="shared" si="53"/>
        <v>45794</v>
      </c>
      <c r="M63" s="1120"/>
      <c r="N63" s="1120">
        <v>45736</v>
      </c>
      <c r="O63" s="1120">
        <v>45737</v>
      </c>
    </row>
    <row r="64" spans="1:15" s="14" customFormat="1" ht="20.25" hidden="1" customHeight="1">
      <c r="A64" s="426"/>
      <c r="B64" s="734">
        <v>13</v>
      </c>
      <c r="C64" s="1705" t="s">
        <v>2797</v>
      </c>
      <c r="D64" s="826" t="s">
        <v>2798</v>
      </c>
      <c r="E64" s="826">
        <v>45752</v>
      </c>
      <c r="F64" s="826">
        <f t="shared" si="48"/>
        <v>45757</v>
      </c>
      <c r="G64" s="826">
        <f t="shared" si="49"/>
        <v>45783</v>
      </c>
      <c r="H64" s="826">
        <f t="shared" si="50"/>
        <v>45786</v>
      </c>
      <c r="I64" s="826">
        <f t="shared" si="51"/>
        <v>45792</v>
      </c>
      <c r="J64" s="826">
        <f t="shared" si="52"/>
        <v>45793</v>
      </c>
      <c r="K64" s="826">
        <f t="shared" si="53"/>
        <v>45803</v>
      </c>
      <c r="M64" s="1120"/>
      <c r="N64" s="1120">
        <v>45743</v>
      </c>
      <c r="O64" s="1120">
        <v>45744</v>
      </c>
    </row>
    <row r="65" spans="1:15" s="14" customFormat="1" ht="20.25" hidden="1" customHeight="1">
      <c r="A65" s="426" t="s">
        <v>2425</v>
      </c>
      <c r="B65" s="734">
        <v>14</v>
      </c>
      <c r="C65" s="1517" t="s">
        <v>2327</v>
      </c>
      <c r="D65" s="826" t="s">
        <v>2799</v>
      </c>
      <c r="E65" s="826">
        <v>45761</v>
      </c>
      <c r="F65" s="826">
        <f t="shared" si="48"/>
        <v>45766</v>
      </c>
      <c r="G65" s="826">
        <f t="shared" si="49"/>
        <v>45792</v>
      </c>
      <c r="H65" s="826">
        <f t="shared" si="50"/>
        <v>45795</v>
      </c>
      <c r="I65" s="826">
        <f t="shared" si="51"/>
        <v>45801</v>
      </c>
      <c r="J65" s="826">
        <f t="shared" si="52"/>
        <v>45802</v>
      </c>
      <c r="K65" s="826">
        <f t="shared" si="53"/>
        <v>45812</v>
      </c>
      <c r="M65" s="1120"/>
      <c r="N65" s="1120">
        <v>45750</v>
      </c>
      <c r="O65" s="1120">
        <v>45751</v>
      </c>
    </row>
    <row r="66" spans="1:15" s="14" customFormat="1" ht="20.25" hidden="1" customHeight="1">
      <c r="A66" s="426" t="s">
        <v>2800</v>
      </c>
      <c r="B66" s="734">
        <v>15</v>
      </c>
      <c r="C66" s="1517" t="s">
        <v>2481</v>
      </c>
      <c r="D66" s="826" t="s">
        <v>2801</v>
      </c>
      <c r="E66" s="826">
        <v>45763</v>
      </c>
      <c r="F66" s="826">
        <f t="shared" ref="F66:F69" si="54">E66+5</f>
        <v>45768</v>
      </c>
      <c r="G66" s="826">
        <f t="shared" ref="G66:G69" si="55">E66+31</f>
        <v>45794</v>
      </c>
      <c r="H66" s="826">
        <f t="shared" ref="H66:H69" si="56">E66+34</f>
        <v>45797</v>
      </c>
      <c r="I66" s="826">
        <f t="shared" ref="I66:I69" si="57">E66+40</f>
        <v>45803</v>
      </c>
      <c r="J66" s="826">
        <f t="shared" ref="J66:J69" si="58">E66+41</f>
        <v>45804</v>
      </c>
      <c r="K66" s="826">
        <f t="shared" si="53"/>
        <v>45814</v>
      </c>
      <c r="M66" s="1120"/>
      <c r="N66" s="1120">
        <v>45757</v>
      </c>
      <c r="O66" s="1120">
        <v>45758</v>
      </c>
    </row>
    <row r="67" spans="1:15" s="14" customFormat="1" ht="20.25" hidden="1" customHeight="1">
      <c r="A67" s="426" t="s">
        <v>2440</v>
      </c>
      <c r="B67" s="734">
        <v>16</v>
      </c>
      <c r="C67" s="1517" t="s">
        <v>2802</v>
      </c>
      <c r="D67" s="826" t="s">
        <v>2803</v>
      </c>
      <c r="E67" s="826">
        <v>45768</v>
      </c>
      <c r="F67" s="826">
        <f t="shared" si="54"/>
        <v>45773</v>
      </c>
      <c r="G67" s="826">
        <f t="shared" si="55"/>
        <v>45799</v>
      </c>
      <c r="H67" s="826">
        <f t="shared" si="56"/>
        <v>45802</v>
      </c>
      <c r="I67" s="826">
        <f t="shared" si="57"/>
        <v>45808</v>
      </c>
      <c r="J67" s="826">
        <f t="shared" si="58"/>
        <v>45809</v>
      </c>
      <c r="K67" s="826">
        <f t="shared" si="53"/>
        <v>45819</v>
      </c>
      <c r="M67" s="1120"/>
      <c r="N67" s="1120">
        <v>45764</v>
      </c>
      <c r="O67" s="1120">
        <v>45765</v>
      </c>
    </row>
    <row r="68" spans="1:15" s="14" customFormat="1" ht="20.25" hidden="1" customHeight="1" thickTop="1">
      <c r="A68" s="426"/>
      <c r="B68" s="734">
        <v>17</v>
      </c>
      <c r="C68" s="4001" t="s">
        <v>2804</v>
      </c>
      <c r="D68" s="3996" t="s">
        <v>2805</v>
      </c>
      <c r="E68" s="3996">
        <v>45784</v>
      </c>
      <c r="F68" s="3996">
        <f t="shared" si="54"/>
        <v>45789</v>
      </c>
      <c r="G68" s="3996">
        <f t="shared" si="55"/>
        <v>45815</v>
      </c>
      <c r="H68" s="3996">
        <f t="shared" si="56"/>
        <v>45818</v>
      </c>
      <c r="I68" s="3996">
        <f t="shared" si="57"/>
        <v>45824</v>
      </c>
      <c r="J68" s="3996">
        <f t="shared" si="58"/>
        <v>45825</v>
      </c>
      <c r="K68" s="3996">
        <f t="shared" ref="K68:K76" si="59">E68+44</f>
        <v>45828</v>
      </c>
      <c r="M68" s="1120"/>
      <c r="N68" s="1120">
        <v>45771</v>
      </c>
      <c r="O68" s="1120">
        <v>45772</v>
      </c>
    </row>
    <row r="69" spans="1:15" s="14" customFormat="1" ht="20.25" hidden="1" customHeight="1">
      <c r="A69" s="426"/>
      <c r="B69" s="734">
        <v>18</v>
      </c>
      <c r="C69" s="1540" t="s">
        <v>2402</v>
      </c>
      <c r="D69" s="826" t="s">
        <v>2806</v>
      </c>
      <c r="E69" s="826">
        <v>45791</v>
      </c>
      <c r="F69" s="826">
        <f t="shared" si="54"/>
        <v>45796</v>
      </c>
      <c r="G69" s="826">
        <f t="shared" si="55"/>
        <v>45822</v>
      </c>
      <c r="H69" s="826">
        <f t="shared" si="56"/>
        <v>45825</v>
      </c>
      <c r="I69" s="826">
        <f t="shared" si="57"/>
        <v>45831</v>
      </c>
      <c r="J69" s="826">
        <f t="shared" si="58"/>
        <v>45832</v>
      </c>
      <c r="K69" s="826">
        <f t="shared" si="59"/>
        <v>45835</v>
      </c>
      <c r="M69" s="1120"/>
      <c r="N69" s="1120">
        <v>45778</v>
      </c>
      <c r="O69" s="1120">
        <v>45779</v>
      </c>
    </row>
    <row r="70" spans="1:15" s="14" customFormat="1" ht="20.25" hidden="1" customHeight="1">
      <c r="A70" s="426"/>
      <c r="B70" s="734">
        <v>19</v>
      </c>
      <c r="C70" s="1531" t="s">
        <v>2369</v>
      </c>
      <c r="D70" s="826" t="s">
        <v>2807</v>
      </c>
      <c r="E70" s="826">
        <v>45793</v>
      </c>
      <c r="F70" s="826">
        <f t="shared" ref="F70:F73" si="60">E70+5</f>
        <v>45798</v>
      </c>
      <c r="G70" s="826">
        <f t="shared" ref="G70:G73" si="61">E70+31</f>
        <v>45824</v>
      </c>
      <c r="H70" s="826">
        <f t="shared" ref="H70:H73" si="62">E70+34</f>
        <v>45827</v>
      </c>
      <c r="I70" s="826">
        <f t="shared" ref="I70:I73" si="63">E70+40</f>
        <v>45833</v>
      </c>
      <c r="J70" s="826">
        <f t="shared" ref="J70:J73" si="64">E70+41</f>
        <v>45834</v>
      </c>
      <c r="K70" s="826">
        <f t="shared" si="59"/>
        <v>45837</v>
      </c>
      <c r="M70" s="1120"/>
      <c r="N70" s="1120">
        <v>45785</v>
      </c>
      <c r="O70" s="1120">
        <v>45786</v>
      </c>
    </row>
    <row r="71" spans="1:15" s="14" customFormat="1" ht="20.25" hidden="1" customHeight="1">
      <c r="A71" s="426"/>
      <c r="B71" s="734">
        <v>20</v>
      </c>
      <c r="C71" s="1531" t="s">
        <v>2587</v>
      </c>
      <c r="D71" s="826" t="s">
        <v>2808</v>
      </c>
      <c r="E71" s="826">
        <v>45803</v>
      </c>
      <c r="F71" s="826">
        <f t="shared" si="60"/>
        <v>45808</v>
      </c>
      <c r="G71" s="826">
        <f t="shared" si="61"/>
        <v>45834</v>
      </c>
      <c r="H71" s="826">
        <f t="shared" si="62"/>
        <v>45837</v>
      </c>
      <c r="I71" s="826">
        <f t="shared" si="63"/>
        <v>45843</v>
      </c>
      <c r="J71" s="826">
        <f t="shared" si="64"/>
        <v>45844</v>
      </c>
      <c r="K71" s="826">
        <f t="shared" si="59"/>
        <v>45847</v>
      </c>
      <c r="M71" s="1120"/>
      <c r="N71" s="1120">
        <v>45792</v>
      </c>
      <c r="O71" s="1120">
        <v>45793</v>
      </c>
    </row>
    <row r="72" spans="1:15" s="14" customFormat="1" ht="20.25" hidden="1" customHeight="1">
      <c r="A72" s="426" t="s">
        <v>2809</v>
      </c>
      <c r="B72" s="734">
        <v>21</v>
      </c>
      <c r="C72" s="1531" t="s">
        <v>2810</v>
      </c>
      <c r="D72" s="826" t="s">
        <v>2811</v>
      </c>
      <c r="E72" s="826">
        <v>45806</v>
      </c>
      <c r="F72" s="826">
        <f t="shared" si="60"/>
        <v>45811</v>
      </c>
      <c r="G72" s="826">
        <f t="shared" si="61"/>
        <v>45837</v>
      </c>
      <c r="H72" s="826">
        <f t="shared" si="62"/>
        <v>45840</v>
      </c>
      <c r="I72" s="826">
        <f t="shared" si="63"/>
        <v>45846</v>
      </c>
      <c r="J72" s="826">
        <f t="shared" si="64"/>
        <v>45847</v>
      </c>
      <c r="K72" s="826">
        <f t="shared" si="59"/>
        <v>45850</v>
      </c>
      <c r="L72" s="14" t="s">
        <v>2812</v>
      </c>
      <c r="M72" s="1120"/>
      <c r="N72" s="1120">
        <v>45799</v>
      </c>
      <c r="O72" s="1120">
        <v>45800</v>
      </c>
    </row>
    <row r="73" spans="1:15" s="14" customFormat="1" ht="20.25" customHeight="1" thickTop="1">
      <c r="A73" s="426"/>
      <c r="B73" s="734">
        <v>22</v>
      </c>
      <c r="C73" s="1531" t="s">
        <v>2813</v>
      </c>
      <c r="D73" s="826" t="s">
        <v>2814</v>
      </c>
      <c r="E73" s="826">
        <v>45813</v>
      </c>
      <c r="F73" s="826">
        <f t="shared" si="60"/>
        <v>45818</v>
      </c>
      <c r="G73" s="826">
        <f t="shared" si="61"/>
        <v>45844</v>
      </c>
      <c r="H73" s="3130">
        <f t="shared" si="62"/>
        <v>45847</v>
      </c>
      <c r="I73" s="826">
        <f t="shared" si="63"/>
        <v>45853</v>
      </c>
      <c r="J73" s="826">
        <f t="shared" si="64"/>
        <v>45854</v>
      </c>
      <c r="K73" s="826">
        <f t="shared" si="59"/>
        <v>45857</v>
      </c>
      <c r="M73" s="1120"/>
      <c r="N73" s="1120">
        <v>45806</v>
      </c>
      <c r="O73" s="1120">
        <v>45807</v>
      </c>
    </row>
    <row r="74" spans="1:15" s="14" customFormat="1" ht="20.25" customHeight="1">
      <c r="A74" s="426" t="s">
        <v>2815</v>
      </c>
      <c r="B74" s="4002" t="s">
        <v>8034</v>
      </c>
      <c r="C74" s="3998" t="s">
        <v>2462</v>
      </c>
      <c r="D74" s="3996" t="s">
        <v>2816</v>
      </c>
      <c r="E74" s="3996">
        <v>45821</v>
      </c>
      <c r="F74" s="3996">
        <f t="shared" ref="F74:F78" si="65">E74+5</f>
        <v>45826</v>
      </c>
      <c r="G74" s="3996">
        <f t="shared" ref="G74:G78" si="66">E74+31</f>
        <v>45852</v>
      </c>
      <c r="H74" s="3996">
        <f t="shared" ref="H74:H78" si="67">E74+34</f>
        <v>45855</v>
      </c>
      <c r="I74" s="3996">
        <f t="shared" ref="I74:I78" si="68">E74+40</f>
        <v>45861</v>
      </c>
      <c r="J74" s="3996">
        <f t="shared" ref="J74:J78" si="69">E74+41</f>
        <v>45862</v>
      </c>
      <c r="K74" s="3996">
        <f t="shared" si="59"/>
        <v>45865</v>
      </c>
      <c r="M74" s="1120"/>
      <c r="N74" s="1120">
        <v>45813</v>
      </c>
      <c r="O74" s="1120">
        <v>45814</v>
      </c>
    </row>
    <row r="75" spans="1:15" s="14" customFormat="1" ht="20.25" customHeight="1">
      <c r="A75" s="426" t="s">
        <v>2817</v>
      </c>
      <c r="B75" s="4002" t="s">
        <v>8031</v>
      </c>
      <c r="C75" s="3998" t="s">
        <v>2637</v>
      </c>
      <c r="D75" s="3996" t="s">
        <v>2818</v>
      </c>
      <c r="E75" s="3996">
        <v>45823</v>
      </c>
      <c r="F75" s="3996">
        <f t="shared" si="65"/>
        <v>45828</v>
      </c>
      <c r="G75" s="3996">
        <f t="shared" si="66"/>
        <v>45854</v>
      </c>
      <c r="H75" s="3996">
        <f t="shared" si="67"/>
        <v>45857</v>
      </c>
      <c r="I75" s="3996">
        <f t="shared" si="68"/>
        <v>45863</v>
      </c>
      <c r="J75" s="3996">
        <f t="shared" si="69"/>
        <v>45864</v>
      </c>
      <c r="K75" s="3996">
        <f t="shared" si="59"/>
        <v>45867</v>
      </c>
      <c r="M75" s="1120"/>
      <c r="N75" s="1120">
        <v>45820</v>
      </c>
      <c r="O75" s="1120">
        <v>45821</v>
      </c>
    </row>
    <row r="76" spans="1:15" s="14" customFormat="1" ht="20.25" customHeight="1">
      <c r="A76" s="426" t="s">
        <v>2786</v>
      </c>
      <c r="B76" s="734">
        <v>25</v>
      </c>
      <c r="C76" s="3998" t="s">
        <v>2783</v>
      </c>
      <c r="D76" s="3996" t="s">
        <v>2819</v>
      </c>
      <c r="E76" s="3996">
        <v>45838</v>
      </c>
      <c r="F76" s="3996">
        <f t="shared" si="65"/>
        <v>45843</v>
      </c>
      <c r="G76" s="3996">
        <f t="shared" si="66"/>
        <v>45869</v>
      </c>
      <c r="H76" s="3996">
        <f t="shared" si="67"/>
        <v>45872</v>
      </c>
      <c r="I76" s="3996">
        <f t="shared" si="68"/>
        <v>45878</v>
      </c>
      <c r="J76" s="3996">
        <f t="shared" si="69"/>
        <v>45879</v>
      </c>
      <c r="K76" s="3996">
        <f t="shared" si="59"/>
        <v>45882</v>
      </c>
      <c r="M76" s="1120"/>
      <c r="N76" s="1120">
        <v>45827</v>
      </c>
      <c r="O76" s="1120">
        <v>45828</v>
      </c>
    </row>
    <row r="77" spans="1:15" s="14" customFormat="1" ht="20.25" customHeight="1">
      <c r="A77" s="426" t="s">
        <v>2786</v>
      </c>
      <c r="B77" s="734">
        <v>26</v>
      </c>
      <c r="C77" s="3999" t="s">
        <v>406</v>
      </c>
      <c r="D77" s="3996" t="s">
        <v>2820</v>
      </c>
      <c r="E77" s="3996">
        <v>45842</v>
      </c>
      <c r="F77" s="3130"/>
      <c r="G77" s="3130"/>
      <c r="H77" s="3130"/>
      <c r="I77" s="3130"/>
      <c r="J77" s="3130"/>
      <c r="K77" s="3130"/>
      <c r="M77" s="1120"/>
      <c r="N77" s="1120">
        <v>45834</v>
      </c>
      <c r="O77" s="1120">
        <v>45835</v>
      </c>
    </row>
    <row r="78" spans="1:15" s="14" customFormat="1" ht="20.25" customHeight="1">
      <c r="A78" s="426"/>
      <c r="B78" s="734">
        <v>27</v>
      </c>
      <c r="C78" s="1531" t="s">
        <v>2786</v>
      </c>
      <c r="D78" s="826" t="s">
        <v>2821</v>
      </c>
      <c r="E78" s="826">
        <v>45841</v>
      </c>
      <c r="F78" s="826">
        <f t="shared" si="65"/>
        <v>45846</v>
      </c>
      <c r="G78" s="826">
        <f t="shared" si="66"/>
        <v>45872</v>
      </c>
      <c r="H78" s="826">
        <f t="shared" si="67"/>
        <v>45875</v>
      </c>
      <c r="I78" s="826">
        <f t="shared" si="68"/>
        <v>45881</v>
      </c>
      <c r="J78" s="826">
        <f t="shared" si="69"/>
        <v>45882</v>
      </c>
      <c r="K78" s="826">
        <f t="shared" ref="K78:K83" si="70">E78+44</f>
        <v>45885</v>
      </c>
      <c r="M78" s="1120"/>
      <c r="N78" s="1120">
        <v>45841</v>
      </c>
      <c r="O78" s="1120">
        <v>45842</v>
      </c>
    </row>
    <row r="79" spans="1:15" s="14" customFormat="1" ht="20.25" customHeight="1">
      <c r="A79" s="426"/>
      <c r="B79" s="734">
        <v>28</v>
      </c>
      <c r="C79" s="1531" t="s">
        <v>2822</v>
      </c>
      <c r="D79" s="826" t="s">
        <v>2823</v>
      </c>
      <c r="E79" s="826">
        <v>45848</v>
      </c>
      <c r="F79" s="826">
        <f t="shared" ref="F79:F83" si="71">E79+5</f>
        <v>45853</v>
      </c>
      <c r="G79" s="826">
        <f t="shared" ref="G79:G83" si="72">E79+31</f>
        <v>45879</v>
      </c>
      <c r="H79" s="826">
        <f t="shared" ref="H79:H83" si="73">E79+34</f>
        <v>45882</v>
      </c>
      <c r="I79" s="826">
        <f t="shared" ref="I79:I83" si="74">E79+40</f>
        <v>45888</v>
      </c>
      <c r="J79" s="826">
        <f t="shared" ref="J79:J83" si="75">E79+41</f>
        <v>45889</v>
      </c>
      <c r="K79" s="826">
        <f t="shared" si="70"/>
        <v>45892</v>
      </c>
      <c r="M79" s="1120"/>
      <c r="N79" s="1120">
        <v>45848</v>
      </c>
      <c r="O79" s="1120">
        <v>45849</v>
      </c>
    </row>
    <row r="80" spans="1:15" s="14" customFormat="1" ht="20.25" customHeight="1">
      <c r="A80" s="426" t="s">
        <v>2481</v>
      </c>
      <c r="B80" s="734">
        <v>29</v>
      </c>
      <c r="C80" s="1531" t="s">
        <v>2824</v>
      </c>
      <c r="D80" s="826" t="s">
        <v>2825</v>
      </c>
      <c r="E80" s="826">
        <v>45855</v>
      </c>
      <c r="F80" s="826">
        <f t="shared" si="71"/>
        <v>45860</v>
      </c>
      <c r="G80" s="826">
        <f t="shared" si="72"/>
        <v>45886</v>
      </c>
      <c r="H80" s="826">
        <f t="shared" si="73"/>
        <v>45889</v>
      </c>
      <c r="I80" s="826">
        <f t="shared" si="74"/>
        <v>45895</v>
      </c>
      <c r="J80" s="826">
        <f t="shared" si="75"/>
        <v>45896</v>
      </c>
      <c r="K80" s="826">
        <f t="shared" si="70"/>
        <v>45899</v>
      </c>
      <c r="M80" s="1120"/>
      <c r="N80" s="1120">
        <v>45855</v>
      </c>
      <c r="O80" s="1120">
        <v>45856</v>
      </c>
    </row>
    <row r="81" spans="1:15" s="14" customFormat="1" ht="20.25" customHeight="1">
      <c r="A81" s="426"/>
      <c r="B81" s="734">
        <v>30</v>
      </c>
      <c r="C81" s="1531" t="s">
        <v>2795</v>
      </c>
      <c r="D81" s="826" t="s">
        <v>2826</v>
      </c>
      <c r="E81" s="826">
        <v>45862</v>
      </c>
      <c r="F81" s="826">
        <f t="shared" si="71"/>
        <v>45867</v>
      </c>
      <c r="G81" s="826">
        <f t="shared" si="72"/>
        <v>45893</v>
      </c>
      <c r="H81" s="826">
        <f t="shared" si="73"/>
        <v>45896</v>
      </c>
      <c r="I81" s="826">
        <f t="shared" si="74"/>
        <v>45902</v>
      </c>
      <c r="J81" s="826">
        <f t="shared" si="75"/>
        <v>45903</v>
      </c>
      <c r="K81" s="826">
        <f t="shared" si="70"/>
        <v>45906</v>
      </c>
      <c r="M81" s="1120"/>
      <c r="N81" s="1120">
        <v>45862</v>
      </c>
      <c r="O81" s="1120">
        <v>45863</v>
      </c>
    </row>
    <row r="82" spans="1:15" s="14" customFormat="1" ht="20.25" customHeight="1">
      <c r="A82" s="426"/>
      <c r="B82" s="734">
        <v>31</v>
      </c>
      <c r="C82" s="3998" t="s">
        <v>8023</v>
      </c>
      <c r="D82" s="3996" t="s">
        <v>2827</v>
      </c>
      <c r="E82" s="3996">
        <v>45869</v>
      </c>
      <c r="F82" s="3996">
        <f t="shared" si="71"/>
        <v>45874</v>
      </c>
      <c r="G82" s="3996">
        <f t="shared" si="72"/>
        <v>45900</v>
      </c>
      <c r="H82" s="3996">
        <f t="shared" si="73"/>
        <v>45903</v>
      </c>
      <c r="I82" s="3996">
        <f t="shared" si="74"/>
        <v>45909</v>
      </c>
      <c r="J82" s="3996">
        <f t="shared" si="75"/>
        <v>45910</v>
      </c>
      <c r="K82" s="3996">
        <f t="shared" si="70"/>
        <v>45913</v>
      </c>
      <c r="M82" s="1120"/>
      <c r="N82" s="1120">
        <v>45869</v>
      </c>
      <c r="O82" s="1120">
        <v>45870</v>
      </c>
    </row>
    <row r="83" spans="1:15" s="14" customFormat="1" ht="20.25" customHeight="1">
      <c r="A83" s="426"/>
      <c r="B83" s="734">
        <v>32</v>
      </c>
      <c r="C83" s="4001" t="s">
        <v>8024</v>
      </c>
      <c r="D83" s="3996" t="s">
        <v>2828</v>
      </c>
      <c r="E83" s="3996">
        <v>45876</v>
      </c>
      <c r="F83" s="3996">
        <f t="shared" si="71"/>
        <v>45881</v>
      </c>
      <c r="G83" s="3996">
        <f t="shared" si="72"/>
        <v>45907</v>
      </c>
      <c r="H83" s="3996">
        <f t="shared" si="73"/>
        <v>45910</v>
      </c>
      <c r="I83" s="3996">
        <f t="shared" si="74"/>
        <v>45916</v>
      </c>
      <c r="J83" s="3996">
        <f t="shared" si="75"/>
        <v>45917</v>
      </c>
      <c r="K83" s="3996">
        <f t="shared" si="70"/>
        <v>45920</v>
      </c>
      <c r="M83" s="1120"/>
      <c r="N83" s="1120">
        <v>45876</v>
      </c>
      <c r="O83" s="1120">
        <v>45877</v>
      </c>
    </row>
    <row r="84" spans="1:15" s="14" customFormat="1" ht="20.25" customHeight="1">
      <c r="B84" s="734"/>
      <c r="C84" s="18"/>
      <c r="D84" s="428"/>
      <c r="E84" s="428"/>
      <c r="F84" s="428"/>
      <c r="G84" s="452"/>
      <c r="H84" s="19"/>
      <c r="I84" s="425"/>
      <c r="J84" s="425"/>
      <c r="K84" s="425"/>
      <c r="L84" s="425"/>
      <c r="M84" s="428"/>
      <c r="N84" s="428"/>
    </row>
    <row r="85" spans="1:15" s="14" customFormat="1" ht="20.25" customHeight="1">
      <c r="B85" s="734"/>
      <c r="C85" s="4030" t="s">
        <v>611</v>
      </c>
      <c r="D85" s="4030"/>
      <c r="E85" s="4030"/>
      <c r="F85" s="4030"/>
      <c r="G85" s="4030"/>
      <c r="H85" s="19"/>
      <c r="I85" s="425"/>
      <c r="J85" s="425"/>
      <c r="K85" s="425"/>
      <c r="L85" s="425"/>
      <c r="M85" s="428"/>
      <c r="N85" s="428"/>
      <c r="O85" s="428"/>
    </row>
    <row r="86" spans="1:15" s="14" customFormat="1" ht="20.25" customHeight="1">
      <c r="B86" s="734"/>
      <c r="C86" s="427"/>
      <c r="D86" s="428"/>
      <c r="E86" s="428"/>
      <c r="F86" s="425"/>
      <c r="G86" s="452"/>
      <c r="H86" s="49"/>
      <c r="I86" s="425"/>
      <c r="J86" s="425"/>
      <c r="K86" s="425"/>
      <c r="L86" s="428"/>
      <c r="M86" s="428"/>
      <c r="N86" s="428"/>
      <c r="O86" s="428"/>
    </row>
    <row r="87" spans="1:15" s="29" customFormat="1" ht="15">
      <c r="B87" s="58"/>
      <c r="C87" s="26" t="s">
        <v>0</v>
      </c>
      <c r="D87" s="27"/>
      <c r="E87" s="1130" t="s">
        <v>2062</v>
      </c>
      <c r="F87" s="23"/>
      <c r="G87" s="23" t="s">
        <v>36</v>
      </c>
      <c r="H87" s="23"/>
      <c r="I87" s="27"/>
      <c r="J87" s="27"/>
      <c r="K87" s="23" t="s">
        <v>61</v>
      </c>
      <c r="L87" s="23" t="str">
        <f>'HOW TO-&gt;'!$B$134</f>
        <v>6011 2413</v>
      </c>
      <c r="M87" s="23"/>
      <c r="N87" s="37"/>
      <c r="O87" s="428"/>
    </row>
    <row r="88" spans="1:15" s="29" customFormat="1" ht="15">
      <c r="B88" s="58"/>
      <c r="C88" s="31" t="s">
        <v>1</v>
      </c>
      <c r="D88" s="27"/>
      <c r="E88" s="249" t="s">
        <v>612</v>
      </c>
      <c r="F88" s="23"/>
      <c r="G88" s="27" t="s">
        <v>613</v>
      </c>
      <c r="H88" s="27"/>
      <c r="I88" s="249" t="s">
        <v>39</v>
      </c>
      <c r="J88" s="27"/>
      <c r="K88" s="27" t="s">
        <v>63</v>
      </c>
      <c r="L88" s="27"/>
      <c r="M88" s="250" t="s">
        <v>64</v>
      </c>
      <c r="N88" s="37"/>
    </row>
    <row r="89" spans="1:15" s="29" customFormat="1" ht="18">
      <c r="B89" s="58"/>
      <c r="C89" s="31"/>
      <c r="D89" s="27"/>
      <c r="E89" s="249"/>
      <c r="F89" s="5"/>
      <c r="G89" s="27"/>
      <c r="H89" s="27"/>
      <c r="I89" s="249"/>
      <c r="J89" s="27"/>
      <c r="K89" s="27" t="str">
        <f>'HOW TO-&gt;'!$A$136</f>
        <v>PERMIT</v>
      </c>
      <c r="L89" s="27"/>
      <c r="M89" s="3323" t="str">
        <f>'HOW TO-&gt;'!$C$136</f>
        <v>SG094-SinPermit@msc.com</v>
      </c>
      <c r="N89" s="37"/>
      <c r="O89" s="42"/>
    </row>
    <row r="90" spans="1:15" s="29" customFormat="1" ht="18">
      <c r="B90" s="58"/>
      <c r="C90" s="347" t="str">
        <f>'HOW TO-&gt;'!$A$105</f>
        <v>ZANT CHONG</v>
      </c>
      <c r="D90" s="347" t="str">
        <f>'HOW TO-&gt;'!$B$105</f>
        <v>6011 2429</v>
      </c>
      <c r="E90" s="4" t="str">
        <f>'HOW TO-&gt;'!$C$105</f>
        <v>zant.chong@msc.com</v>
      </c>
      <c r="F90" s="5"/>
      <c r="G90" s="347" t="str">
        <f>'HOW TO-&gt;'!$A$122</f>
        <v>ROBERT CHIA</v>
      </c>
      <c r="H90" s="347" t="str">
        <f>'HOW TO-&gt;'!$B$122</f>
        <v>6011 0564</v>
      </c>
      <c r="I90" s="4" t="str">
        <f>'HOW TO-&gt;'!$C$122</f>
        <v>robert.chia@msc.com</v>
      </c>
      <c r="J90" s="5"/>
      <c r="K90" s="347" t="str">
        <f>'HOW TO-&gt;'!$A$137</f>
        <v>RAYNAR ANG</v>
      </c>
      <c r="L90" s="347" t="str">
        <f>'HOW TO-&gt;'!$B$137</f>
        <v>6011 2358</v>
      </c>
      <c r="M90" s="4" t="str">
        <f>'HOW TO-&gt;'!$C$137</f>
        <v>raynar.ang@msc.com</v>
      </c>
      <c r="N90" s="37"/>
      <c r="O90" s="42"/>
    </row>
    <row r="91" spans="1:15" s="29" customFormat="1" ht="15">
      <c r="B91" s="58"/>
      <c r="C91" s="347" t="str">
        <f>'HOW TO-&gt;'!$A$106</f>
        <v>PHOEBE HUANG</v>
      </c>
      <c r="D91" s="347" t="str">
        <f>'HOW TO-&gt;'!$B$106</f>
        <v>6011 0562</v>
      </c>
      <c r="E91" s="4" t="str">
        <f>'HOW TO-&gt;'!$C$106</f>
        <v>phoebe.huang@msc.com</v>
      </c>
      <c r="F91" s="5"/>
      <c r="G91" s="347" t="str">
        <f>'HOW TO-&gt;'!$A$123</f>
        <v>S. Y. LIEW</v>
      </c>
      <c r="H91" s="347" t="str">
        <f>'HOW TO-&gt;'!$B$123</f>
        <v>6011 2348</v>
      </c>
      <c r="I91" s="4" t="str">
        <f>'HOW TO-&gt;'!$C$123</f>
        <v>seoyi.liew@msc.com</v>
      </c>
      <c r="J91" s="5"/>
      <c r="K91" s="347" t="str">
        <f>'HOW TO-&gt;'!$A$138</f>
        <v>KAI SIANG</v>
      </c>
      <c r="L91" s="347" t="str">
        <f>'HOW TO-&gt;'!$B$138</f>
        <v>6011 2356</v>
      </c>
      <c r="M91" s="4" t="str">
        <f>'HOW TO-&gt;'!$C$138</f>
        <v>kaisiang.lim@msc.com</v>
      </c>
      <c r="N91" s="37"/>
    </row>
    <row r="92" spans="1:15" s="29" customFormat="1" ht="15">
      <c r="B92" s="58"/>
      <c r="C92" s="347" t="str">
        <f>'HOW TO-&gt;'!$A$107</f>
        <v>SHERWIN LIM</v>
      </c>
      <c r="D92" s="347" t="str">
        <f>'HOW TO-&gt;'!$B$107</f>
        <v>6011 2395</v>
      </c>
      <c r="E92" s="4" t="str">
        <f>'HOW TO-&gt;'!$C$107</f>
        <v>sherwin.lim@msc.com</v>
      </c>
      <c r="F92" s="5"/>
      <c r="G92" s="347" t="str">
        <f>'HOW TO-&gt;'!$A$124</f>
        <v>SHARON KOH</v>
      </c>
      <c r="H92" s="347" t="str">
        <f>'HOW TO-&gt;'!$B$124</f>
        <v>6011 2349</v>
      </c>
      <c r="I92" s="4" t="str">
        <f>'HOW TO-&gt;'!$C$124</f>
        <v>sharon.koh@msc.com</v>
      </c>
      <c r="J92" s="5"/>
      <c r="K92" s="347" t="str">
        <f>'HOW TO-&gt;'!$A$139</f>
        <v>DEWI</v>
      </c>
      <c r="L92" s="347" t="str">
        <f>'HOW TO-&gt;'!$B$139</f>
        <v>6011 2354</v>
      </c>
      <c r="M92" s="4" t="str">
        <f>'HOW TO-&gt;'!$C$139</f>
        <v>dewi.ratnah@msc.com</v>
      </c>
      <c r="N92" s="37"/>
    </row>
    <row r="93" spans="1:15" s="29" customFormat="1" ht="14.25">
      <c r="B93" s="58"/>
      <c r="C93" s="347" t="str">
        <f>'HOW TO-&gt;'!$A$108</f>
        <v>NATALIE LEW</v>
      </c>
      <c r="D93" s="347" t="str">
        <f>'HOW TO-&gt;'!$B$108</f>
        <v>6011 2399</v>
      </c>
      <c r="E93" s="4" t="str">
        <f>'HOW TO-&gt;'!$C$108</f>
        <v>natalie.lew@msc.com</v>
      </c>
      <c r="F93" s="5"/>
      <c r="G93" s="347" t="str">
        <f>'HOW TO-&gt;'!$A$125</f>
        <v>ANGELIA LAU</v>
      </c>
      <c r="H93" s="347" t="str">
        <f>'HOW TO-&gt;'!$B$125</f>
        <v>6011 2346</v>
      </c>
      <c r="I93" s="4" t="str">
        <f>'HOW TO-&gt;'!$C$125</f>
        <v>angelia.lau@msc.com</v>
      </c>
      <c r="J93" s="5"/>
      <c r="K93" s="347" t="str">
        <f>'HOW TO-&gt;'!$A$140</f>
        <v>YU TING</v>
      </c>
      <c r="L93" s="347" t="str">
        <f>'HOW TO-&gt;'!$B$140</f>
        <v>6011 2359</v>
      </c>
      <c r="M93" s="4" t="str">
        <f>'HOW TO-&gt;'!$C$140</f>
        <v>yuting.luo@msc.com</v>
      </c>
    </row>
    <row r="94" spans="1:15" s="29" customFormat="1" ht="14.25">
      <c r="B94" s="58"/>
      <c r="C94" s="347">
        <f>'HOW TO-&gt;'!$A$109</f>
        <v>0</v>
      </c>
      <c r="D94" s="347" t="str">
        <f>'HOW TO-&gt;'!$B$109</f>
        <v>6011 2352</v>
      </c>
      <c r="E94" s="4">
        <f>'HOW TO-&gt;'!$C$109</f>
        <v>0</v>
      </c>
      <c r="F94" s="5"/>
      <c r="G94" s="347" t="str">
        <f>'HOW TO-&gt;'!$A$126</f>
        <v>NOOR AFNINDAH</v>
      </c>
      <c r="H94" s="347" t="str">
        <f>'HOW TO-&gt;'!$B$126</f>
        <v>6011 2347</v>
      </c>
      <c r="I94" s="4" t="str">
        <f>'HOW TO-&gt;'!$C$126</f>
        <v>noor.afnindah@msc.com</v>
      </c>
      <c r="J94" s="5"/>
      <c r="K94" s="347" t="str">
        <f>'HOW TO-&gt;'!$A$141</f>
        <v>-</v>
      </c>
      <c r="L94" s="347" t="str">
        <f>'HOW TO-&gt;'!$B$141</f>
        <v>6011 0567</v>
      </c>
      <c r="M94" s="4" t="str">
        <f>'HOW TO-&gt;'!$C$141</f>
        <v>-</v>
      </c>
    </row>
    <row r="95" spans="1:15" s="29" customFormat="1" ht="14.25">
      <c r="B95" s="58"/>
      <c r="C95" s="347" t="str">
        <f>'HOW TO-&gt;'!$A$110</f>
        <v>LIM AI PHEN</v>
      </c>
      <c r="D95" s="347" t="str">
        <f>'HOW TO-&gt;'!$B$110</f>
        <v>6011 9646</v>
      </c>
      <c r="E95" s="4" t="str">
        <f>'HOW TO-&gt;'!$C$110</f>
        <v>aiphen.lim@msc.com</v>
      </c>
      <c r="F95" s="5"/>
      <c r="G95" s="347" t="str">
        <f>'HOW TO-&gt;'!$A$127</f>
        <v>NG CHING WEI</v>
      </c>
      <c r="H95" s="347" t="str">
        <f>'HOW TO-&gt;'!$B$127</f>
        <v>6011 2404</v>
      </c>
      <c r="I95" s="4" t="str">
        <f>'HOW TO-&gt;'!$C$127</f>
        <v>chingwei.ng@msc.com</v>
      </c>
      <c r="J95" s="5"/>
      <c r="K95" s="347" t="str">
        <f>'HOW TO-&gt;'!$A$142</f>
        <v>SHAN SHAN</v>
      </c>
      <c r="L95" s="347" t="str">
        <f>'HOW TO-&gt;'!$B$142</f>
        <v>6011 2353</v>
      </c>
      <c r="M95" s="4" t="str">
        <f>'HOW TO-&gt;'!$C$142</f>
        <v>shanshan.chin@msc.com</v>
      </c>
    </row>
    <row r="96" spans="1:15" s="29" customFormat="1" ht="14.25">
      <c r="B96" s="58"/>
      <c r="C96" s="347" t="str">
        <f>'HOW TO-&gt;'!$A$111</f>
        <v>DARIUS ONG</v>
      </c>
      <c r="D96" s="347" t="str">
        <f>'HOW TO-&gt;'!$B$111</f>
        <v>6011 2396</v>
      </c>
      <c r="E96" s="4" t="str">
        <f>'HOW TO-&gt;'!$C$111</f>
        <v>darius.ong@msc.com</v>
      </c>
      <c r="F96" s="5"/>
      <c r="G96" s="347">
        <f>'HOW TO-&gt;'!$A$128</f>
        <v>0</v>
      </c>
      <c r="H96" s="347">
        <f>'HOW TO-&gt;'!$B$128</f>
        <v>0</v>
      </c>
      <c r="I96" s="4">
        <f>'HOW TO-&gt;'!$C$128</f>
        <v>0</v>
      </c>
      <c r="J96" s="5"/>
      <c r="K96" s="347" t="str">
        <f>'HOW TO-&gt;'!$A$143</f>
        <v>EUNICE</v>
      </c>
      <c r="L96" s="347" t="str">
        <f>'HOW TO-&gt;'!$B$143</f>
        <v>6011 2355</v>
      </c>
      <c r="M96" s="4" t="str">
        <f>'HOW TO-&gt;'!$C$143</f>
        <v>eunice.chan@msc.com</v>
      </c>
    </row>
    <row r="97" spans="2:13" s="29" customFormat="1" ht="14.25">
      <c r="B97" s="58"/>
      <c r="C97" s="347" t="str">
        <f>'HOW TO-&gt;'!$A$112</f>
        <v>LAWRENCE ANG (CROSS-TRADE)</v>
      </c>
      <c r="D97" s="347" t="str">
        <f>'HOW TO-&gt;'!$B$112</f>
        <v>6011 2400</v>
      </c>
      <c r="E97" s="4" t="str">
        <f>'HOW TO-&gt;'!$C$112</f>
        <v>lawrence.ang@msc.com</v>
      </c>
      <c r="F97" s="5"/>
      <c r="G97" s="347" t="str">
        <f>'HOW TO-&gt;'!$A$129</f>
        <v>.</v>
      </c>
      <c r="H97" s="347" t="str">
        <f>'HOW TO-&gt;'!$B$129</f>
        <v>.</v>
      </c>
      <c r="I97" s="4" t="str">
        <f>'HOW TO-&gt;'!$C$129</f>
        <v>.</v>
      </c>
      <c r="J97" s="5"/>
      <c r="K97" s="347" t="str">
        <f>'HOW TO-&gt;'!$A$144</f>
        <v>HAZEL</v>
      </c>
      <c r="L97" s="347" t="str">
        <f>'HOW TO-&gt;'!$B$144</f>
        <v>6011 2435</v>
      </c>
      <c r="M97" s="4" t="str">
        <f>'HOW TO-&gt;'!$C$144</f>
        <v>hazel.toh@msc.com</v>
      </c>
    </row>
    <row r="98" spans="2:13">
      <c r="C98" s="347" t="str">
        <f>'HOW TO-&gt;'!$A$113</f>
        <v>ASHTON YAN</v>
      </c>
      <c r="D98" s="347" t="str">
        <f>'HOW TO-&gt;'!$B$113</f>
        <v>6011 2398</v>
      </c>
      <c r="E98" s="4" t="str">
        <f>'HOW TO-&gt;'!$C$113</f>
        <v>ashton.yan@msc.com</v>
      </c>
      <c r="G98" s="347">
        <f>'HOW TO-&gt;'!$A$130</f>
        <v>0</v>
      </c>
      <c r="H98" s="347">
        <f>'HOW TO-&gt;'!$B$130</f>
        <v>0</v>
      </c>
      <c r="I98" s="4">
        <f>'HOW TO-&gt;'!$C$130</f>
        <v>0</v>
      </c>
      <c r="J98" s="5"/>
      <c r="K98" s="347">
        <f>'HOW TO-&gt;'!$A$145</f>
        <v>0</v>
      </c>
      <c r="L98" s="347">
        <f>'HOW TO-&gt;'!$B$145</f>
        <v>0</v>
      </c>
      <c r="M98" s="4">
        <f>'HOW TO-&gt;'!$C$145</f>
        <v>0</v>
      </c>
    </row>
    <row r="99" spans="2:13">
      <c r="C99" s="347" t="str">
        <f>'HOW TO-&gt;'!$A$114</f>
        <v>LUIS LIM</v>
      </c>
      <c r="D99" s="347" t="str">
        <f>'HOW TO-&gt;'!$B$114</f>
        <v>6011 7900</v>
      </c>
      <c r="E99" s="4" t="str">
        <f>'HOW TO-&gt;'!$C$114</f>
        <v>luis.lim@msc.com</v>
      </c>
      <c r="H99" s="11"/>
      <c r="I99" s="250"/>
      <c r="K99" s="347">
        <f>'HOW TO-&gt;'!$A$146</f>
        <v>0</v>
      </c>
      <c r="L99" s="347">
        <f>'HOW TO-&gt;'!$B$146</f>
        <v>0</v>
      </c>
      <c r="M99" s="4">
        <f>'HOW TO-&gt;'!$C$146</f>
        <v>0</v>
      </c>
    </row>
    <row r="100" spans="2:13">
      <c r="C100" s="347" t="str">
        <f>'HOW TO-&gt;'!$A$115</f>
        <v>CHARMAINE LIM</v>
      </c>
      <c r="D100" s="347" t="str">
        <f>'HOW TO-&gt;'!$B$115</f>
        <v>6011 0561</v>
      </c>
      <c r="E100" s="4" t="str">
        <f>'HOW TO-&gt;'!$C$115</f>
        <v>charmaine.lim@msc.com</v>
      </c>
      <c r="H100" s="11"/>
      <c r="I100" s="11"/>
      <c r="J100" s="250"/>
      <c r="K100" s="347"/>
      <c r="L100" s="347"/>
      <c r="M100" s="4"/>
    </row>
    <row r="101" spans="2:13">
      <c r="C101" s="347">
        <f>'HOW TO-&gt;'!$A$116</f>
        <v>0</v>
      </c>
      <c r="D101" s="347">
        <f>'HOW TO-&gt;'!$B$116</f>
        <v>0</v>
      </c>
      <c r="E101" s="4">
        <f>'HOW TO-&gt;'!$C$116</f>
        <v>0</v>
      </c>
    </row>
    <row r="102" spans="2:13">
      <c r="C102" s="347" t="str">
        <f>'HOW TO-&gt;'!$A$117</f>
        <v xml:space="preserve">MAIN LINE  </v>
      </c>
      <c r="D102" s="347" t="str">
        <f>'HOW TO-&gt;'!$B$117</f>
        <v>6011 2424</v>
      </c>
      <c r="E102" s="4">
        <f>'HOW TO-&gt;'!$C$117</f>
        <v>0</v>
      </c>
    </row>
    <row r="103" spans="2:13">
      <c r="C103" s="347">
        <f>'HOW TO-&gt;'!$A$118</f>
        <v>0</v>
      </c>
      <c r="D103" s="347">
        <f>'HOW TO-&gt;'!$B$118</f>
        <v>0</v>
      </c>
      <c r="E103" s="4">
        <f>'HOW TO-&gt;'!$C$118</f>
        <v>0</v>
      </c>
    </row>
  </sheetData>
  <mergeCells count="3">
    <mergeCell ref="E4:F4"/>
    <mergeCell ref="C85:G85"/>
    <mergeCell ref="C57:D57"/>
  </mergeCells>
  <phoneticPr fontId="30" type="noConversion"/>
  <hyperlinks>
    <hyperlink ref="I88" display="custsvc@msca.com.sg" xr:uid="{DB7AE75D-AD5B-49DB-80FD-3998905201B1}"/>
    <hyperlink ref="M88" display="sinexp@msca.com.sg" xr:uid="{4A83FA46-B426-4B68-871F-AC92B5F3A3E9}"/>
    <hyperlink ref="E87" r:id="rId1" xr:uid="{E0F1ED05-9671-4EB4-A3EB-5D7205A32056}"/>
    <hyperlink ref="E88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72" customWidth="1"/>
    <col min="2" max="2" width="15" style="61" customWidth="1"/>
    <col min="3" max="3" width="9.5703125" style="61" customWidth="1"/>
    <col min="4" max="4" width="16.42578125" style="61" customWidth="1"/>
    <col min="5" max="5" width="13" style="61" customWidth="1"/>
    <col min="6" max="6" width="19.42578125" style="61" customWidth="1"/>
    <col min="7" max="7" width="10.42578125" style="61" customWidth="1"/>
    <col min="8" max="8" width="10.7109375" style="61" customWidth="1"/>
    <col min="9" max="9" width="16.5703125" style="61" customWidth="1"/>
    <col min="10" max="10" width="13.5703125" style="61" customWidth="1"/>
    <col min="11" max="16384" width="9.42578125" style="5"/>
  </cols>
  <sheetData>
    <row r="2" spans="1:10" s="37" customFormat="1" ht="20.25" customHeight="1">
      <c r="A2" s="611" t="s">
        <v>95</v>
      </c>
    </row>
    <row r="3" spans="1:10" s="37" customFormat="1" ht="20.25" customHeight="1">
      <c r="A3" s="572"/>
    </row>
    <row r="4" spans="1:10" customFormat="1">
      <c r="A4" s="572"/>
      <c r="B4" s="9"/>
      <c r="C4" s="9"/>
      <c r="D4" s="9" t="s">
        <v>2829</v>
      </c>
      <c r="E4" s="9"/>
      <c r="F4" s="9"/>
      <c r="G4" s="9"/>
    </row>
    <row r="5" spans="1:10">
      <c r="B5" s="84"/>
      <c r="C5" s="84"/>
      <c r="D5" s="84"/>
      <c r="E5" s="84"/>
      <c r="F5" s="84"/>
      <c r="G5" s="595"/>
    </row>
    <row r="6" spans="1:10" s="71" customFormat="1" ht="33.75" hidden="1">
      <c r="A6" s="573"/>
      <c r="B6" s="231"/>
      <c r="C6" s="232"/>
      <c r="D6" s="225" t="s">
        <v>98</v>
      </c>
      <c r="E6" s="225" t="s">
        <v>99</v>
      </c>
      <c r="F6" s="185" t="s">
        <v>2830</v>
      </c>
      <c r="G6" s="596" t="s">
        <v>2831</v>
      </c>
      <c r="H6" s="230" t="s">
        <v>2832</v>
      </c>
      <c r="I6" s="228" t="s">
        <v>2833</v>
      </c>
      <c r="J6" s="82"/>
    </row>
    <row r="7" spans="1:10" s="71" customFormat="1" ht="12" hidden="1" thickBot="1">
      <c r="A7" s="573"/>
      <c r="B7" s="233"/>
      <c r="C7" s="234" t="s">
        <v>2834</v>
      </c>
      <c r="D7" s="226"/>
      <c r="E7" s="226" t="s">
        <v>2835</v>
      </c>
      <c r="F7" s="186"/>
      <c r="G7" s="597"/>
      <c r="H7" s="229" t="s">
        <v>2836</v>
      </c>
      <c r="I7" s="229" t="s">
        <v>2780</v>
      </c>
      <c r="J7" s="82"/>
    </row>
    <row r="8" spans="1:10" s="71" customFormat="1" ht="12" hidden="1" thickTop="1">
      <c r="A8" s="573"/>
      <c r="B8" s="105" t="s">
        <v>2837</v>
      </c>
      <c r="C8" s="106" t="s">
        <v>2838</v>
      </c>
      <c r="D8" s="257">
        <v>43306</v>
      </c>
      <c r="E8" s="107">
        <v>43308</v>
      </c>
      <c r="F8" s="272" t="s">
        <v>2343</v>
      </c>
      <c r="G8" s="598"/>
      <c r="H8" s="257" t="e">
        <f>#REF!+27</f>
        <v>#REF!</v>
      </c>
      <c r="I8" s="108" t="e">
        <f>#REF!+31</f>
        <v>#REF!</v>
      </c>
      <c r="J8" s="82" t="e">
        <f>IF(#REF!&gt;E8,".","XX")</f>
        <v>#REF!</v>
      </c>
    </row>
    <row r="9" spans="1:10" s="71" customFormat="1" ht="12" hidden="1" thickBot="1">
      <c r="A9" s="573"/>
      <c r="B9" s="109"/>
      <c r="C9" s="251"/>
      <c r="D9" s="251"/>
      <c r="E9" s="110"/>
      <c r="F9" s="111"/>
      <c r="G9" s="599"/>
      <c r="H9" s="251"/>
      <c r="I9" s="75"/>
      <c r="J9" s="82" t="e">
        <f>IF(#REF!&gt;E9,".","XX")</f>
        <v>#REF!</v>
      </c>
    </row>
    <row r="10" spans="1:10" s="71" customFormat="1" ht="12" hidden="1" thickTop="1">
      <c r="A10" s="573"/>
      <c r="B10" s="305"/>
      <c r="C10" s="375"/>
      <c r="D10" s="261"/>
      <c r="E10" s="375"/>
      <c r="F10" s="305"/>
      <c r="G10" s="600"/>
      <c r="H10" s="261"/>
      <c r="I10" s="376"/>
      <c r="J10" s="82"/>
    </row>
    <row r="11" spans="1:10" s="71" customFormat="1" ht="12" hidden="1" thickBot="1">
      <c r="A11" s="573"/>
      <c r="B11" s="305"/>
      <c r="C11" s="375"/>
      <c r="D11" s="340"/>
      <c r="E11" s="340"/>
      <c r="F11" s="377"/>
      <c r="G11" s="601"/>
      <c r="H11" s="130"/>
      <c r="I11" s="130"/>
      <c r="J11" s="82"/>
    </row>
    <row r="12" spans="1:10" s="71" customFormat="1" ht="36" hidden="1" customHeight="1" thickTop="1" thickBot="1">
      <c r="A12" s="573"/>
      <c r="B12" s="67"/>
      <c r="C12" s="172"/>
      <c r="D12" s="68" t="s">
        <v>2839</v>
      </c>
      <c r="E12" s="230" t="s">
        <v>2840</v>
      </c>
      <c r="F12" s="228" t="s">
        <v>2841</v>
      </c>
      <c r="G12" s="602"/>
      <c r="H12" s="400"/>
      <c r="I12" s="130"/>
      <c r="J12" s="82"/>
    </row>
    <row r="13" spans="1:10" s="71" customFormat="1" ht="12" hidden="1" customHeight="1" thickTop="1" thickBot="1">
      <c r="A13" s="573"/>
      <c r="B13" s="72"/>
      <c r="C13" s="235" t="s">
        <v>2842</v>
      </c>
      <c r="D13" s="73" t="s">
        <v>2843</v>
      </c>
      <c r="E13" s="229" t="s">
        <v>2844</v>
      </c>
      <c r="F13" s="229" t="s">
        <v>2845</v>
      </c>
      <c r="G13" s="601"/>
      <c r="H13" s="130"/>
      <c r="I13" s="130"/>
      <c r="J13" s="82"/>
    </row>
    <row r="14" spans="1:10" s="71" customFormat="1" ht="15" hidden="1" customHeight="1" thickTop="1">
      <c r="A14" s="573"/>
      <c r="B14" s="401" t="s">
        <v>2846</v>
      </c>
      <c r="C14" s="402" t="s">
        <v>2847</v>
      </c>
      <c r="D14" s="408">
        <v>43415</v>
      </c>
      <c r="E14" s="403"/>
      <c r="F14" s="408"/>
      <c r="G14" s="601"/>
      <c r="H14" s="130"/>
      <c r="I14" s="130"/>
      <c r="J14" s="82"/>
    </row>
    <row r="15" spans="1:10" s="71" customFormat="1" ht="15" hidden="1" customHeight="1">
      <c r="A15" s="573"/>
      <c r="B15" s="421"/>
      <c r="C15" s="466" t="s">
        <v>2848</v>
      </c>
      <c r="D15" s="461" t="s">
        <v>2847</v>
      </c>
      <c r="E15" s="403">
        <v>43441</v>
      </c>
      <c r="F15" s="408">
        <v>43447</v>
      </c>
      <c r="G15" s="601"/>
      <c r="H15" s="130"/>
      <c r="I15" s="130"/>
      <c r="J15" s="82"/>
    </row>
    <row r="16" spans="1:10" s="71" customFormat="1" ht="15" hidden="1" customHeight="1">
      <c r="A16" s="573"/>
      <c r="B16" s="487" t="s">
        <v>406</v>
      </c>
      <c r="C16" s="422" t="s">
        <v>2849</v>
      </c>
      <c r="D16" s="416">
        <v>43506</v>
      </c>
      <c r="E16" s="485">
        <f t="shared" ref="E16" si="0">D16+26</f>
        <v>43532</v>
      </c>
      <c r="F16" s="416">
        <f t="shared" ref="F16" si="1">D16+32</f>
        <v>43538</v>
      </c>
      <c r="G16" s="601"/>
      <c r="H16" s="130"/>
      <c r="I16" s="130"/>
      <c r="J16" s="82"/>
    </row>
    <row r="17" spans="1:8" s="71" customFormat="1" ht="15" hidden="1" customHeight="1">
      <c r="A17" s="573"/>
      <c r="B17" s="306" t="s">
        <v>2057</v>
      </c>
      <c r="C17" s="422" t="s">
        <v>2850</v>
      </c>
      <c r="D17" s="260">
        <v>43632</v>
      </c>
      <c r="E17" s="501" t="s">
        <v>2851</v>
      </c>
      <c r="F17" s="260"/>
      <c r="G17" s="601"/>
      <c r="H17" s="130"/>
    </row>
    <row r="18" spans="1:8" s="71" customFormat="1" ht="15" hidden="1" customHeight="1">
      <c r="A18" s="573" t="s">
        <v>2852</v>
      </c>
      <c r="B18" s="489"/>
      <c r="C18" s="500" t="s">
        <v>2853</v>
      </c>
      <c r="D18" s="502" t="s">
        <v>2851</v>
      </c>
      <c r="E18" s="403">
        <v>43659</v>
      </c>
      <c r="F18" s="408">
        <v>43665</v>
      </c>
      <c r="G18" s="601"/>
      <c r="H18" s="130"/>
    </row>
    <row r="19" spans="1:8" s="71" customFormat="1" ht="14.25" hidden="1" customHeight="1">
      <c r="A19" s="564"/>
      <c r="B19" s="518" t="s">
        <v>149</v>
      </c>
      <c r="C19" s="519" t="s">
        <v>2854</v>
      </c>
      <c r="D19" s="537">
        <v>43779</v>
      </c>
      <c r="E19" s="534" t="s">
        <v>2855</v>
      </c>
      <c r="F19" s="517"/>
      <c r="G19" s="601"/>
      <c r="H19" s="130"/>
    </row>
    <row r="20" spans="1:8" s="71" customFormat="1" ht="14.25" hidden="1" customHeight="1">
      <c r="A20" s="564"/>
      <c r="B20" s="533"/>
      <c r="C20" s="536" t="s">
        <v>2856</v>
      </c>
      <c r="D20" s="530" t="s">
        <v>2857</v>
      </c>
      <c r="E20" s="531">
        <v>43805</v>
      </c>
      <c r="F20" s="532">
        <v>43811</v>
      </c>
      <c r="G20" s="601"/>
      <c r="H20" s="130"/>
    </row>
    <row r="21" spans="1:8" s="71" customFormat="1" ht="14.25" hidden="1" customHeight="1">
      <c r="A21" s="564"/>
      <c r="B21" s="518" t="s">
        <v>2858</v>
      </c>
      <c r="C21" s="519" t="s">
        <v>2859</v>
      </c>
      <c r="D21" s="537">
        <v>43793</v>
      </c>
      <c r="E21" s="534" t="s">
        <v>2860</v>
      </c>
      <c r="F21" s="517"/>
      <c r="G21" s="601"/>
      <c r="H21" s="130"/>
    </row>
    <row r="22" spans="1:8" s="71" customFormat="1" ht="14.25" hidden="1" customHeight="1">
      <c r="A22" s="564"/>
      <c r="B22" s="533"/>
      <c r="C22" s="536" t="s">
        <v>2861</v>
      </c>
      <c r="D22" s="530" t="s">
        <v>2862</v>
      </c>
      <c r="E22" s="531">
        <v>43819</v>
      </c>
      <c r="F22" s="532">
        <v>43825</v>
      </c>
      <c r="G22" s="601"/>
      <c r="H22" s="130"/>
    </row>
    <row r="23" spans="1:8" s="71" customFormat="1" ht="14.25" hidden="1" customHeight="1">
      <c r="A23" s="564"/>
      <c r="B23" s="528" t="s">
        <v>117</v>
      </c>
      <c r="C23" s="529" t="s">
        <v>2863</v>
      </c>
      <c r="D23" s="503">
        <v>43814</v>
      </c>
      <c r="E23" s="534" t="s">
        <v>2864</v>
      </c>
      <c r="F23" s="517"/>
      <c r="G23" s="601"/>
      <c r="H23" s="130"/>
    </row>
    <row r="24" spans="1:8" s="71" customFormat="1" ht="14.25" hidden="1" customHeight="1">
      <c r="A24" s="564"/>
      <c r="B24" s="533"/>
      <c r="C24" s="536" t="s">
        <v>2865</v>
      </c>
      <c r="D24" s="530" t="s">
        <v>2866</v>
      </c>
      <c r="E24" s="531">
        <v>43840</v>
      </c>
      <c r="F24" s="532">
        <v>43846</v>
      </c>
      <c r="G24" s="601"/>
      <c r="H24" s="130"/>
    </row>
    <row r="25" spans="1:8" s="71" customFormat="1" ht="14.25" hidden="1" customHeight="1" thickBot="1">
      <c r="A25" s="564"/>
      <c r="B25" s="565" t="s">
        <v>2867</v>
      </c>
      <c r="C25" s="566" t="s">
        <v>2868</v>
      </c>
      <c r="D25" s="567">
        <v>43849</v>
      </c>
      <c r="E25" s="589">
        <v>43875</v>
      </c>
      <c r="F25" s="589">
        <v>43881</v>
      </c>
      <c r="G25" s="601"/>
      <c r="H25" s="130"/>
    </row>
    <row r="26" spans="1:8" s="71" customFormat="1" ht="14.25" hidden="1" customHeight="1">
      <c r="A26" s="564" t="s">
        <v>149</v>
      </c>
      <c r="B26" s="590" t="s">
        <v>2655</v>
      </c>
      <c r="C26" s="591" t="s">
        <v>2869</v>
      </c>
      <c r="D26" s="592">
        <v>43850</v>
      </c>
      <c r="E26" s="577" t="s">
        <v>2870</v>
      </c>
      <c r="F26" s="578"/>
      <c r="G26" s="601"/>
      <c r="H26" s="130">
        <f>D26+25</f>
        <v>43875</v>
      </c>
    </row>
    <row r="27" spans="1:8" s="71" customFormat="1" ht="14.25" hidden="1" customHeight="1" thickBot="1">
      <c r="A27" s="564"/>
      <c r="B27" s="579"/>
      <c r="C27" s="580" t="s">
        <v>2871</v>
      </c>
      <c r="D27" s="581" t="s">
        <v>2872</v>
      </c>
      <c r="E27" s="593">
        <v>43883</v>
      </c>
      <c r="F27" s="594">
        <v>43889</v>
      </c>
      <c r="G27" s="601"/>
      <c r="H27" s="130"/>
    </row>
    <row r="28" spans="1:8" s="71" customFormat="1" ht="14.25" hidden="1" customHeight="1" thickBot="1">
      <c r="A28" s="564" t="s">
        <v>2423</v>
      </c>
      <c r="B28" s="585" t="s">
        <v>406</v>
      </c>
      <c r="C28" s="575" t="s">
        <v>2873</v>
      </c>
      <c r="D28" s="586">
        <v>43863</v>
      </c>
      <c r="E28" s="587">
        <v>43889</v>
      </c>
      <c r="F28" s="588">
        <v>43895</v>
      </c>
      <c r="G28" s="601"/>
      <c r="H28" s="130"/>
    </row>
    <row r="29" spans="1:8" s="71" customFormat="1" ht="14.25" hidden="1" customHeight="1">
      <c r="A29" s="564"/>
      <c r="B29" s="574" t="s">
        <v>2804</v>
      </c>
      <c r="C29" s="575" t="s">
        <v>2874</v>
      </c>
      <c r="D29" s="576">
        <v>43870</v>
      </c>
      <c r="E29" s="577" t="s">
        <v>2875</v>
      </c>
      <c r="F29" s="577" t="s">
        <v>2876</v>
      </c>
      <c r="G29" s="601"/>
      <c r="H29" s="130"/>
    </row>
    <row r="30" spans="1:8" s="71" customFormat="1" ht="14.25" hidden="1" customHeight="1">
      <c r="A30" s="564"/>
      <c r="B30" s="617"/>
      <c r="C30" s="618" t="s">
        <v>2877</v>
      </c>
      <c r="D30" s="619" t="s">
        <v>2878</v>
      </c>
      <c r="E30" s="620" t="s">
        <v>2879</v>
      </c>
      <c r="F30" s="606"/>
      <c r="G30" s="605"/>
      <c r="H30" s="130"/>
    </row>
    <row r="31" spans="1:8" s="71" customFormat="1" ht="14.25" hidden="1" customHeight="1" thickBot="1">
      <c r="A31" s="564"/>
      <c r="B31" s="613" t="s">
        <v>2423</v>
      </c>
      <c r="C31" s="580"/>
      <c r="D31" s="614" t="s">
        <v>2880</v>
      </c>
      <c r="E31" s="607" t="s">
        <v>2881</v>
      </c>
      <c r="F31" s="583">
        <v>43909</v>
      </c>
      <c r="G31" s="605"/>
      <c r="H31" s="130"/>
    </row>
    <row r="32" spans="1:8" s="71" customFormat="1" ht="14.25" hidden="1" customHeight="1" thickTop="1">
      <c r="A32" s="564" t="s">
        <v>2882</v>
      </c>
      <c r="B32" s="504" t="s">
        <v>2619</v>
      </c>
      <c r="C32" s="423" t="s">
        <v>2883</v>
      </c>
      <c r="D32" s="423">
        <v>43877</v>
      </c>
      <c r="E32" s="577" t="s">
        <v>2884</v>
      </c>
      <c r="F32" s="578"/>
      <c r="G32" s="605"/>
      <c r="H32" s="130"/>
    </row>
    <row r="33" spans="1:9" s="71" customFormat="1" ht="14.25" hidden="1" customHeight="1" thickBot="1">
      <c r="A33" s="564"/>
      <c r="B33" s="579"/>
      <c r="C33" s="642" t="s">
        <v>2880</v>
      </c>
      <c r="D33" s="643" t="s">
        <v>2885</v>
      </c>
      <c r="E33" s="644">
        <v>43903</v>
      </c>
      <c r="F33" s="645">
        <v>43909</v>
      </c>
      <c r="G33" s="601"/>
      <c r="H33" s="130"/>
      <c r="I33" s="130"/>
    </row>
    <row r="34" spans="1:9" s="71" customFormat="1" ht="14.25" hidden="1" customHeight="1" thickBot="1">
      <c r="A34" s="564" t="s">
        <v>2886</v>
      </c>
      <c r="B34" s="621" t="s">
        <v>2886</v>
      </c>
      <c r="C34" s="646" t="s">
        <v>2887</v>
      </c>
      <c r="D34" s="420">
        <v>43891</v>
      </c>
      <c r="E34" s="647" t="s">
        <v>2888</v>
      </c>
      <c r="F34" s="648">
        <v>43892</v>
      </c>
      <c r="G34" s="601"/>
      <c r="H34" s="130"/>
      <c r="I34" s="130"/>
    </row>
    <row r="35" spans="1:9" s="71" customFormat="1" ht="14.25" hidden="1" customHeight="1" thickBot="1">
      <c r="A35" s="564"/>
      <c r="B35" s="579"/>
      <c r="C35" s="612" t="s">
        <v>2889</v>
      </c>
      <c r="D35" s="584" t="s">
        <v>2888</v>
      </c>
      <c r="E35" s="608">
        <v>43917</v>
      </c>
      <c r="F35" s="609">
        <v>43892</v>
      </c>
      <c r="G35" s="601"/>
      <c r="H35" s="130"/>
      <c r="I35" s="130"/>
    </row>
    <row r="36" spans="1:9" s="71" customFormat="1" ht="14.25" hidden="1" customHeight="1" thickBot="1">
      <c r="A36" s="564"/>
      <c r="B36" s="649" t="s">
        <v>2890</v>
      </c>
      <c r="C36" s="650" t="s">
        <v>2891</v>
      </c>
      <c r="D36" s="651">
        <v>43898</v>
      </c>
      <c r="E36" s="610" t="s">
        <v>2892</v>
      </c>
      <c r="F36" s="652">
        <v>43930</v>
      </c>
      <c r="G36" s="601"/>
      <c r="H36" s="130"/>
      <c r="I36" s="130"/>
    </row>
    <row r="37" spans="1:9" s="71" customFormat="1" ht="14.25" hidden="1" customHeight="1" thickBot="1">
      <c r="A37" s="564"/>
      <c r="B37" s="613"/>
      <c r="C37" s="580" t="s">
        <v>2893</v>
      </c>
      <c r="D37" s="584" t="s">
        <v>2894</v>
      </c>
      <c r="E37" s="582">
        <v>43924</v>
      </c>
      <c r="F37" s="583">
        <v>43930</v>
      </c>
      <c r="G37" s="601"/>
      <c r="H37" s="130"/>
      <c r="I37" s="130"/>
    </row>
    <row r="38" spans="1:9" s="71" customFormat="1" ht="14.25" hidden="1" customHeight="1" thickBot="1">
      <c r="A38" s="564" t="s">
        <v>2895</v>
      </c>
      <c r="B38" s="653" t="s">
        <v>2896</v>
      </c>
      <c r="C38" s="654" t="s">
        <v>2897</v>
      </c>
      <c r="D38" s="655">
        <v>43910</v>
      </c>
      <c r="E38" s="656" t="s">
        <v>2898</v>
      </c>
      <c r="F38" s="380">
        <v>43937</v>
      </c>
      <c r="G38" s="601"/>
      <c r="H38" s="130"/>
      <c r="I38" s="130"/>
    </row>
    <row r="39" spans="1:9" s="71" customFormat="1" ht="14.25" hidden="1" customHeight="1">
      <c r="A39" s="564"/>
      <c r="B39" s="657" t="s">
        <v>2495</v>
      </c>
      <c r="C39" s="658" t="s">
        <v>2899</v>
      </c>
      <c r="D39" s="659">
        <v>43905</v>
      </c>
      <c r="E39" s="633" t="s">
        <v>2900</v>
      </c>
      <c r="F39" s="660"/>
      <c r="G39" s="601"/>
      <c r="H39" s="130"/>
      <c r="I39" s="130"/>
    </row>
    <row r="40" spans="1:9" s="71" customFormat="1" ht="14.25" hidden="1" customHeight="1" thickBot="1">
      <c r="A40" s="564"/>
      <c r="B40" s="579"/>
      <c r="C40" s="580" t="s">
        <v>2901</v>
      </c>
      <c r="D40" s="584" t="s">
        <v>2902</v>
      </c>
      <c r="E40" s="582">
        <v>43931</v>
      </c>
      <c r="F40" s="583">
        <v>43937</v>
      </c>
      <c r="G40" s="601"/>
      <c r="H40" s="130"/>
      <c r="I40" s="130"/>
    </row>
    <row r="41" spans="1:9" s="71" customFormat="1" ht="14.25" hidden="1" customHeight="1">
      <c r="A41" s="564"/>
      <c r="B41" s="518" t="s">
        <v>2903</v>
      </c>
      <c r="C41" s="519" t="s">
        <v>2904</v>
      </c>
      <c r="D41" s="520">
        <v>43912</v>
      </c>
      <c r="E41" s="535">
        <f t="shared" ref="E41" si="2">D41+26</f>
        <v>43938</v>
      </c>
      <c r="F41" s="520">
        <f t="shared" ref="F41" si="3">D41+32</f>
        <v>43944</v>
      </c>
      <c r="G41" s="601"/>
      <c r="H41" s="130"/>
      <c r="I41" s="130"/>
    </row>
    <row r="42" spans="1:9" s="71" customFormat="1" ht="14.25" hidden="1" customHeight="1">
      <c r="A42" s="564"/>
      <c r="B42" s="664"/>
      <c r="C42" s="665"/>
      <c r="D42" s="664"/>
      <c r="E42" s="664"/>
      <c r="F42" s="664"/>
      <c r="G42" s="666"/>
      <c r="H42" s="130"/>
      <c r="I42" s="130"/>
    </row>
    <row r="43" spans="1:9" s="71" customFormat="1" ht="14.25" hidden="1" customHeight="1" thickBot="1">
      <c r="A43" s="564"/>
      <c r="B43" s="667"/>
      <c r="C43" s="668"/>
      <c r="D43" s="667"/>
      <c r="E43" s="667"/>
      <c r="F43" s="667"/>
      <c r="G43" s="669"/>
      <c r="H43" s="130"/>
      <c r="I43" s="130"/>
    </row>
    <row r="44" spans="1:9" s="71" customFormat="1" ht="28.5" hidden="1" customHeight="1" thickTop="1" thickBot="1">
      <c r="A44" s="564"/>
      <c r="B44" s="67"/>
      <c r="C44" s="627"/>
      <c r="D44" s="628" t="s">
        <v>2839</v>
      </c>
      <c r="E44" s="414" t="s">
        <v>2840</v>
      </c>
      <c r="F44" s="317" t="s">
        <v>2841</v>
      </c>
      <c r="G44" s="601"/>
      <c r="H44" s="130"/>
      <c r="I44" s="130"/>
    </row>
    <row r="45" spans="1:9" s="71" customFormat="1" ht="14.25" hidden="1" customHeight="1" thickTop="1" thickBot="1">
      <c r="A45" s="564"/>
      <c r="B45" s="981" t="s">
        <v>2905</v>
      </c>
      <c r="C45" s="629" t="s">
        <v>2842</v>
      </c>
      <c r="D45" s="630" t="s">
        <v>2843</v>
      </c>
      <c r="E45" s="322" t="s">
        <v>2906</v>
      </c>
      <c r="F45" s="322" t="s">
        <v>2907</v>
      </c>
      <c r="G45" s="778"/>
      <c r="H45" s="130"/>
      <c r="I45" s="130"/>
    </row>
    <row r="46" spans="1:9" s="71" customFormat="1" ht="14.25" hidden="1" customHeight="1" thickTop="1" thickBot="1">
      <c r="A46" s="564" t="s">
        <v>2908</v>
      </c>
      <c r="B46" s="487" t="s">
        <v>406</v>
      </c>
      <c r="C46" s="529" t="s">
        <v>2909</v>
      </c>
      <c r="D46" s="563">
        <v>43931</v>
      </c>
      <c r="E46" s="416">
        <v>43968</v>
      </c>
      <c r="F46" s="416">
        <v>43974</v>
      </c>
      <c r="G46" s="778">
        <v>43926</v>
      </c>
      <c r="H46" s="130"/>
      <c r="I46" s="130"/>
    </row>
    <row r="47" spans="1:9" s="71" customFormat="1" ht="14.25" hidden="1" customHeight="1">
      <c r="A47" s="564" t="s">
        <v>2910</v>
      </c>
      <c r="B47" s="686" t="s">
        <v>1725</v>
      </c>
      <c r="C47" s="690" t="s">
        <v>2911</v>
      </c>
      <c r="D47" s="688">
        <v>43942</v>
      </c>
      <c r="E47" s="689" t="s">
        <v>2912</v>
      </c>
      <c r="F47" s="687"/>
      <c r="G47" s="778">
        <v>43940</v>
      </c>
      <c r="H47" s="130"/>
      <c r="I47" s="130"/>
    </row>
    <row r="48" spans="1:9" s="71" customFormat="1" ht="14.25" hidden="1" customHeight="1" thickBot="1">
      <c r="A48" s="564"/>
      <c r="B48" s="694"/>
      <c r="C48" s="695" t="s">
        <v>2913</v>
      </c>
      <c r="D48" s="696" t="s">
        <v>2914</v>
      </c>
      <c r="E48" s="697">
        <v>43968</v>
      </c>
      <c r="F48" s="698">
        <v>43974</v>
      </c>
      <c r="G48" s="778"/>
      <c r="H48" s="130"/>
      <c r="I48" s="130"/>
    </row>
    <row r="49" spans="1:9" s="71" customFormat="1" ht="14.25" hidden="1" customHeight="1">
      <c r="A49" s="564"/>
      <c r="B49" s="761" t="s">
        <v>2915</v>
      </c>
      <c r="C49" s="762" t="s">
        <v>128</v>
      </c>
      <c r="D49" s="763">
        <v>43944</v>
      </c>
      <c r="E49" s="764" t="s">
        <v>2916</v>
      </c>
      <c r="F49" s="687"/>
      <c r="G49" s="778">
        <v>43947</v>
      </c>
      <c r="H49" s="130"/>
      <c r="I49" s="130"/>
    </row>
    <row r="50" spans="1:9" s="71" customFormat="1" ht="14.25" hidden="1" customHeight="1">
      <c r="A50" s="564"/>
      <c r="B50" s="701" t="s">
        <v>1774</v>
      </c>
      <c r="C50" s="702" t="s">
        <v>2917</v>
      </c>
      <c r="D50" s="703">
        <v>43951</v>
      </c>
      <c r="E50" s="704" t="s">
        <v>2918</v>
      </c>
      <c r="F50" s="705"/>
      <c r="G50" s="778"/>
      <c r="H50" s="130"/>
      <c r="I50" s="130"/>
    </row>
    <row r="51" spans="1:9" s="71" customFormat="1" ht="23.25" hidden="1" thickBot="1">
      <c r="A51" s="693" t="s">
        <v>2919</v>
      </c>
      <c r="B51" s="699"/>
      <c r="C51" s="770" t="s">
        <v>2920</v>
      </c>
      <c r="D51" s="772" t="s">
        <v>2921</v>
      </c>
      <c r="E51" s="773">
        <v>43975</v>
      </c>
      <c r="F51" s="700">
        <v>43982</v>
      </c>
      <c r="G51" s="778"/>
      <c r="H51" s="130"/>
      <c r="I51" s="130"/>
    </row>
    <row r="52" spans="1:9" s="71" customFormat="1" ht="14.25" hidden="1" customHeight="1" thickBot="1">
      <c r="A52" s="564"/>
      <c r="B52" s="765" t="s">
        <v>2922</v>
      </c>
      <c r="C52" s="769" t="s">
        <v>2923</v>
      </c>
      <c r="D52" s="771">
        <v>43954</v>
      </c>
      <c r="E52" s="710" t="s">
        <v>2924</v>
      </c>
      <c r="F52" s="578"/>
      <c r="G52" s="778"/>
      <c r="H52" s="130"/>
      <c r="I52" s="130"/>
    </row>
    <row r="53" spans="1:9" s="71" customFormat="1" ht="14.25" hidden="1" customHeight="1" thickBot="1">
      <c r="A53" s="564"/>
      <c r="B53" s="707"/>
      <c r="C53" s="766" t="s">
        <v>2925</v>
      </c>
      <c r="D53" s="767" t="s">
        <v>2924</v>
      </c>
      <c r="E53" s="768">
        <v>43983</v>
      </c>
      <c r="F53" s="723"/>
      <c r="G53" s="778"/>
      <c r="H53" s="130"/>
      <c r="I53" s="130"/>
    </row>
    <row r="54" spans="1:9" s="71" customFormat="1" ht="14.25" hidden="1" customHeight="1">
      <c r="A54" s="564" t="s">
        <v>2926</v>
      </c>
      <c r="B54" s="724" t="s">
        <v>2927</v>
      </c>
      <c r="C54" s="725" t="s">
        <v>2928</v>
      </c>
      <c r="D54" s="726">
        <v>43960</v>
      </c>
      <c r="E54" s="610" t="s">
        <v>2929</v>
      </c>
      <c r="F54" s="578"/>
      <c r="G54" s="778"/>
      <c r="H54" s="130"/>
      <c r="I54" s="130"/>
    </row>
    <row r="55" spans="1:9" s="71" customFormat="1" ht="14.25" hidden="1" customHeight="1" thickBot="1">
      <c r="A55" s="564"/>
      <c r="B55" s="707"/>
      <c r="C55" s="711" t="s">
        <v>2930</v>
      </c>
      <c r="D55" s="710" t="s">
        <v>2931</v>
      </c>
      <c r="E55" s="708">
        <v>43990</v>
      </c>
      <c r="F55" s="709">
        <v>43996</v>
      </c>
      <c r="G55" s="778"/>
      <c r="H55" s="130"/>
      <c r="I55" s="130"/>
    </row>
    <row r="56" spans="1:9" s="71" customFormat="1" ht="14.25" hidden="1" customHeight="1">
      <c r="A56" s="564" t="s">
        <v>2932</v>
      </c>
      <c r="B56" s="528" t="s">
        <v>313</v>
      </c>
      <c r="C56" s="529" t="s">
        <v>2933</v>
      </c>
      <c r="D56" s="423">
        <v>43988</v>
      </c>
      <c r="E56" s="662">
        <f t="shared" ref="E56" si="4">D56+29</f>
        <v>44017</v>
      </c>
      <c r="F56" s="423">
        <f t="shared" ref="F56" si="5">D56+35</f>
        <v>44023</v>
      </c>
      <c r="G56" s="778"/>
      <c r="H56" s="130"/>
      <c r="I56" s="130"/>
    </row>
    <row r="57" spans="1:9" s="71" customFormat="1" ht="14.25" hidden="1" customHeight="1" thickBot="1">
      <c r="A57" s="564" t="s">
        <v>440</v>
      </c>
      <c r="B57" s="528" t="s">
        <v>2932</v>
      </c>
      <c r="C57" s="529" t="s">
        <v>2934</v>
      </c>
      <c r="D57" s="423">
        <v>43996</v>
      </c>
      <c r="E57" s="662">
        <f t="shared" ref="E57" si="6">D57+29</f>
        <v>44025</v>
      </c>
      <c r="F57" s="423">
        <f t="shared" ref="F57" si="7">D57+35</f>
        <v>44031</v>
      </c>
      <c r="G57" s="778"/>
      <c r="H57" s="130"/>
      <c r="I57" s="130"/>
    </row>
    <row r="58" spans="1:9" s="71" customFormat="1" ht="14.25" hidden="1" customHeight="1">
      <c r="A58" s="564" t="s">
        <v>527</v>
      </c>
      <c r="B58" s="744" t="s">
        <v>440</v>
      </c>
      <c r="C58" s="745" t="s">
        <v>2935</v>
      </c>
      <c r="D58" s="746">
        <v>44003</v>
      </c>
      <c r="E58" s="747" t="s">
        <v>2936</v>
      </c>
      <c r="F58" s="578"/>
      <c r="G58" s="778"/>
      <c r="H58" s="130"/>
      <c r="I58" s="130"/>
    </row>
    <row r="59" spans="1:9" s="71" customFormat="1" ht="14.25" hidden="1" customHeight="1" thickBot="1">
      <c r="A59" s="564"/>
      <c r="B59" s="748"/>
      <c r="C59" s="749" t="s">
        <v>2937</v>
      </c>
      <c r="D59" s="750" t="s">
        <v>2936</v>
      </c>
      <c r="E59" s="751">
        <v>44032</v>
      </c>
      <c r="F59" s="727">
        <v>44038</v>
      </c>
      <c r="G59" s="778"/>
      <c r="H59" s="130"/>
      <c r="I59" s="130"/>
    </row>
    <row r="60" spans="1:9" s="71" customFormat="1" ht="14.25" hidden="1" customHeight="1">
      <c r="A60" s="564"/>
      <c r="B60" s="753" t="s">
        <v>527</v>
      </c>
      <c r="C60" s="575" t="s">
        <v>2938</v>
      </c>
      <c r="D60" s="754">
        <v>44008</v>
      </c>
      <c r="E60" s="503">
        <v>44038</v>
      </c>
      <c r="F60" s="503">
        <v>44044</v>
      </c>
      <c r="G60" s="779">
        <v>44010</v>
      </c>
      <c r="H60" s="130"/>
      <c r="I60" s="130"/>
    </row>
    <row r="61" spans="1:9" s="71" customFormat="1" ht="14.25" hidden="1" customHeight="1">
      <c r="A61" s="564"/>
      <c r="B61" s="757" t="s">
        <v>286</v>
      </c>
      <c r="C61" s="758" t="s">
        <v>2939</v>
      </c>
      <c r="D61" s="759">
        <v>44017</v>
      </c>
      <c r="E61" s="760">
        <f>D61+29</f>
        <v>44046</v>
      </c>
      <c r="F61" s="760">
        <f t="shared" ref="F61" si="8">D61+35</f>
        <v>44052</v>
      </c>
      <c r="G61" s="778"/>
      <c r="H61" s="130"/>
      <c r="I61" s="130"/>
    </row>
    <row r="62" spans="1:9" s="71" customFormat="1" ht="14.25" hidden="1" customHeight="1" thickBot="1">
      <c r="A62" s="564"/>
      <c r="B62" s="857" t="s">
        <v>2940</v>
      </c>
      <c r="C62" s="858" t="s">
        <v>2941</v>
      </c>
      <c r="D62" s="859">
        <v>44153</v>
      </c>
      <c r="E62" s="860" t="s">
        <v>2942</v>
      </c>
      <c r="F62" s="861"/>
      <c r="G62" s="601"/>
      <c r="H62" s="130"/>
      <c r="I62" s="130"/>
    </row>
    <row r="63" spans="1:9" s="71" customFormat="1" ht="14.25" hidden="1" customHeight="1" thickBot="1">
      <c r="A63" s="564"/>
      <c r="B63" s="862"/>
      <c r="C63" s="863" t="s">
        <v>2943</v>
      </c>
      <c r="D63" s="860" t="s">
        <v>2944</v>
      </c>
      <c r="E63" s="859">
        <v>44177</v>
      </c>
      <c r="F63" s="859">
        <v>44183</v>
      </c>
      <c r="G63" s="601"/>
      <c r="H63" s="130"/>
      <c r="I63" s="130"/>
    </row>
    <row r="64" spans="1:9" s="71" customFormat="1" ht="14.25" hidden="1" customHeight="1" thickBot="1">
      <c r="A64" s="933" t="s">
        <v>313</v>
      </c>
      <c r="B64" s="940" t="s">
        <v>2493</v>
      </c>
      <c r="C64" s="941" t="s">
        <v>2945</v>
      </c>
      <c r="D64" s="963">
        <v>44243</v>
      </c>
      <c r="E64" s="963">
        <v>44276</v>
      </c>
      <c r="F64" s="963">
        <v>44282</v>
      </c>
      <c r="G64" s="937">
        <v>44241</v>
      </c>
      <c r="H64" s="944">
        <f t="shared" ref="H64:H65" si="9">D64-G64</f>
        <v>2</v>
      </c>
      <c r="I64" s="937">
        <v>44227</v>
      </c>
    </row>
    <row r="65" spans="1:11" s="71" customFormat="1" ht="14.25" hidden="1" customHeight="1" thickTop="1">
      <c r="A65" s="933" t="s">
        <v>2493</v>
      </c>
      <c r="B65" s="934" t="s">
        <v>313</v>
      </c>
      <c r="C65" s="942" t="s">
        <v>2946</v>
      </c>
      <c r="D65" s="935">
        <v>44249</v>
      </c>
      <c r="E65" s="936">
        <f>D65+28</f>
        <v>44277</v>
      </c>
      <c r="F65" s="935">
        <f>D65+34</f>
        <v>44283</v>
      </c>
      <c r="G65" s="937">
        <f t="shared" ref="G65" si="10">G64+7</f>
        <v>44248</v>
      </c>
      <c r="H65" s="944">
        <f t="shared" si="9"/>
        <v>1</v>
      </c>
      <c r="I65" s="937">
        <v>44234</v>
      </c>
      <c r="J65" s="82"/>
      <c r="K65" s="79"/>
    </row>
    <row r="66" spans="1:11" s="71" customFormat="1" ht="14.25" hidden="1" customHeight="1">
      <c r="A66" s="933"/>
      <c r="B66" s="938" t="s">
        <v>2947</v>
      </c>
      <c r="C66" s="943" t="s">
        <v>2948</v>
      </c>
      <c r="D66" s="935">
        <v>44255</v>
      </c>
      <c r="E66" s="939">
        <v>44292</v>
      </c>
      <c r="F66" s="935">
        <v>44239</v>
      </c>
      <c r="G66" s="937">
        <f t="shared" ref="G66:G67" si="11">G65+7</f>
        <v>44255</v>
      </c>
      <c r="H66" s="944">
        <f t="shared" ref="H66:H70" si="12">D66-G66</f>
        <v>0</v>
      </c>
      <c r="I66" s="937">
        <v>44241</v>
      </c>
      <c r="J66" s="82"/>
      <c r="K66" s="79"/>
    </row>
    <row r="67" spans="1:11" s="71" customFormat="1" ht="14.25" hidden="1" customHeight="1" thickBot="1">
      <c r="A67" s="933"/>
      <c r="B67" s="967" t="s">
        <v>2344</v>
      </c>
      <c r="C67" s="968" t="s">
        <v>2949</v>
      </c>
      <c r="D67" s="969">
        <v>44265</v>
      </c>
      <c r="E67" s="970">
        <v>44296</v>
      </c>
      <c r="F67" s="971">
        <v>44302</v>
      </c>
      <c r="G67" s="937">
        <f t="shared" si="11"/>
        <v>44262</v>
      </c>
      <c r="H67" s="944">
        <f t="shared" si="12"/>
        <v>3</v>
      </c>
      <c r="I67" s="937">
        <v>44248</v>
      </c>
      <c r="J67" s="82"/>
      <c r="K67" s="79"/>
    </row>
    <row r="68" spans="1:11" s="71" customFormat="1" ht="14.25" hidden="1" customHeight="1">
      <c r="A68" s="933"/>
      <c r="B68" s="973" t="s">
        <v>2950</v>
      </c>
      <c r="C68" s="980" t="s">
        <v>2951</v>
      </c>
      <c r="D68" s="974">
        <v>44268</v>
      </c>
      <c r="E68" s="974" t="s">
        <v>2952</v>
      </c>
      <c r="F68" s="975"/>
      <c r="G68" s="937"/>
      <c r="H68" s="944"/>
      <c r="I68" s="937"/>
      <c r="J68" s="82"/>
      <c r="K68" s="79"/>
    </row>
    <row r="69" spans="1:11" s="71" customFormat="1" ht="14.25" hidden="1" customHeight="1" thickBot="1">
      <c r="A69" s="933" t="s">
        <v>2953</v>
      </c>
      <c r="B69" s="976"/>
      <c r="C69" s="979" t="s">
        <v>2954</v>
      </c>
      <c r="D69" s="977" t="s">
        <v>2955</v>
      </c>
      <c r="E69" s="977">
        <v>44296</v>
      </c>
      <c r="F69" s="978">
        <v>44302</v>
      </c>
      <c r="G69" s="937">
        <v>44269</v>
      </c>
      <c r="H69" s="944">
        <f>D68-G69</f>
        <v>-1</v>
      </c>
      <c r="I69" s="937">
        <v>44255</v>
      </c>
      <c r="J69" s="82"/>
      <c r="K69" s="79"/>
    </row>
    <row r="70" spans="1:11" s="71" customFormat="1" ht="14.25" hidden="1" customHeight="1" thickBot="1">
      <c r="A70" s="964" t="s">
        <v>2956</v>
      </c>
      <c r="B70" s="972" t="s">
        <v>2646</v>
      </c>
      <c r="C70" s="942" t="s">
        <v>2957</v>
      </c>
      <c r="D70" s="982">
        <v>44276</v>
      </c>
      <c r="E70" s="936">
        <f>D70+30</f>
        <v>44306</v>
      </c>
      <c r="F70" s="935">
        <f>D70+36</f>
        <v>44312</v>
      </c>
      <c r="G70" s="937">
        <v>44276</v>
      </c>
      <c r="H70" s="944">
        <f t="shared" si="12"/>
        <v>0</v>
      </c>
      <c r="I70" s="937">
        <f>G70-7</f>
        <v>44269</v>
      </c>
      <c r="J70" s="82"/>
      <c r="K70" s="79"/>
    </row>
    <row r="71" spans="1:11" s="71" customFormat="1" ht="15.75" customHeight="1" thickBot="1">
      <c r="A71" s="964"/>
      <c r="B71" s="84"/>
      <c r="C71" s="84"/>
      <c r="D71" s="84"/>
      <c r="E71" s="84"/>
      <c r="F71" s="84"/>
      <c r="G71" s="937"/>
      <c r="H71" s="944"/>
      <c r="I71" s="937"/>
      <c r="J71" s="82"/>
      <c r="K71" s="79"/>
    </row>
    <row r="72" spans="1:11" s="71" customFormat="1" ht="28.5" hidden="1" customHeight="1">
      <c r="A72" s="964"/>
      <c r="B72" s="313"/>
      <c r="C72" s="314"/>
      <c r="D72" s="315" t="s">
        <v>98</v>
      </c>
      <c r="E72" s="1044" t="s">
        <v>2958</v>
      </c>
      <c r="F72" s="986" t="s">
        <v>2959</v>
      </c>
      <c r="G72" s="987" t="s">
        <v>101</v>
      </c>
      <c r="H72" s="987" t="s">
        <v>775</v>
      </c>
      <c r="I72" s="999" t="s">
        <v>2960</v>
      </c>
      <c r="J72" s="82"/>
      <c r="K72" s="79"/>
    </row>
    <row r="73" spans="1:11" s="71" customFormat="1" ht="14.25" hidden="1" customHeight="1" thickBot="1">
      <c r="A73" s="964"/>
      <c r="B73" s="318"/>
      <c r="C73" s="1040" t="s">
        <v>2961</v>
      </c>
      <c r="D73" s="320" t="s">
        <v>2362</v>
      </c>
      <c r="E73" s="988"/>
      <c r="F73" s="989"/>
      <c r="G73" s="990"/>
      <c r="H73" s="322" t="s">
        <v>2962</v>
      </c>
      <c r="I73" s="322" t="s">
        <v>2845</v>
      </c>
      <c r="J73" s="82"/>
      <c r="K73" s="79"/>
    </row>
    <row r="74" spans="1:11" s="71" customFormat="1" ht="14.25" hidden="1" customHeight="1" thickTop="1">
      <c r="A74" s="933"/>
      <c r="B74" s="1029" t="s">
        <v>2963</v>
      </c>
      <c r="C74" s="1030" t="s">
        <v>2964</v>
      </c>
      <c r="D74" s="1030">
        <v>44296</v>
      </c>
      <c r="E74" s="991">
        <f>D74+5</f>
        <v>44301</v>
      </c>
      <c r="F74" s="994" t="s">
        <v>250</v>
      </c>
      <c r="G74" s="998" t="s">
        <v>2965</v>
      </c>
      <c r="H74" s="1030">
        <v>44307</v>
      </c>
      <c r="I74" s="1030">
        <f>D74+28</f>
        <v>44324</v>
      </c>
      <c r="J74" s="82"/>
      <c r="K74" s="82" t="str">
        <f>IF(H74&gt;E74,".","XX")</f>
        <v>.</v>
      </c>
    </row>
    <row r="75" spans="1:11" s="71" customFormat="1" ht="14.25" hidden="1" customHeight="1" thickBot="1">
      <c r="A75" s="933"/>
      <c r="B75" s="962"/>
      <c r="C75" s="963"/>
      <c r="D75" s="963"/>
      <c r="E75" s="993"/>
      <c r="F75" s="995"/>
      <c r="G75" s="940"/>
      <c r="H75" s="996"/>
      <c r="I75" s="997"/>
      <c r="J75" s="82"/>
      <c r="K75" s="82" t="str">
        <f>IF(H75&gt;E74,".","XX")</f>
        <v>XX</v>
      </c>
    </row>
    <row r="76" spans="1:11" s="71" customFormat="1" ht="14.25" hidden="1" customHeight="1" thickTop="1">
      <c r="A76" s="933"/>
      <c r="B76" s="1002" t="s">
        <v>131</v>
      </c>
      <c r="C76" s="1030" t="s">
        <v>2966</v>
      </c>
      <c r="D76" s="1030">
        <v>44303</v>
      </c>
      <c r="E76" s="991">
        <f>D76+5</f>
        <v>44308</v>
      </c>
      <c r="F76" s="1008" t="s">
        <v>2967</v>
      </c>
      <c r="G76" s="1009" t="s">
        <v>2968</v>
      </c>
      <c r="H76" s="1003">
        <v>44314</v>
      </c>
      <c r="I76" s="1003">
        <f>D76+28</f>
        <v>44331</v>
      </c>
      <c r="J76" s="82"/>
      <c r="K76" s="82" t="str">
        <f>IF(H76&gt;E76,".","XX")</f>
        <v>.</v>
      </c>
    </row>
    <row r="77" spans="1:11" s="71" customFormat="1" ht="14.25" hidden="1" customHeight="1" thickBot="1">
      <c r="A77" s="933"/>
      <c r="B77" s="1005"/>
      <c r="C77" s="963"/>
      <c r="D77" s="963"/>
      <c r="E77" s="993"/>
      <c r="F77" s="1010"/>
      <c r="G77" s="1013"/>
      <c r="H77" s="1012"/>
      <c r="I77" s="1012"/>
      <c r="J77" s="82"/>
      <c r="K77" s="82" t="str">
        <f>IF(H77&gt;E76,".","XX")</f>
        <v>XX</v>
      </c>
    </row>
    <row r="78" spans="1:11" s="71" customFormat="1" ht="14.25" hidden="1" customHeight="1" thickTop="1">
      <c r="A78" s="933"/>
      <c r="B78" s="1002" t="s">
        <v>2423</v>
      </c>
      <c r="C78" s="1003" t="s">
        <v>2969</v>
      </c>
      <c r="D78" s="1003">
        <f>D74+7</f>
        <v>44303</v>
      </c>
      <c r="E78" s="1004" t="s">
        <v>2970</v>
      </c>
      <c r="F78" s="1008" t="s">
        <v>2967</v>
      </c>
      <c r="G78" s="1009" t="s">
        <v>2968</v>
      </c>
      <c r="H78" s="1003">
        <v>44314</v>
      </c>
      <c r="I78" s="1003">
        <f>D78+28</f>
        <v>44331</v>
      </c>
      <c r="J78" s="82"/>
      <c r="K78" s="82" t="str">
        <f>IF(H78&gt;E78,".","XX")</f>
        <v>XX</v>
      </c>
    </row>
    <row r="79" spans="1:11" s="71" customFormat="1" ht="14.25" hidden="1" customHeight="1" thickBot="1">
      <c r="A79" s="933"/>
      <c r="B79" s="1005"/>
      <c r="C79" s="1006"/>
      <c r="D79" s="1006"/>
      <c r="E79" s="1007">
        <v>44312</v>
      </c>
      <c r="F79" s="1010" t="s">
        <v>2971</v>
      </c>
      <c r="G79" s="1011">
        <v>44313</v>
      </c>
      <c r="H79" s="1012"/>
      <c r="I79" s="1012"/>
      <c r="J79" s="82"/>
      <c r="K79" s="82" t="str">
        <f>IF(H79&gt;E78,".","XX")</f>
        <v>XX</v>
      </c>
    </row>
    <row r="80" spans="1:11" s="71" customFormat="1" ht="14.25" hidden="1" customHeight="1" thickTop="1">
      <c r="A80" s="933"/>
      <c r="B80" s="1029" t="s">
        <v>135</v>
      </c>
      <c r="C80" s="1030" t="s">
        <v>2972</v>
      </c>
      <c r="D80" s="1030">
        <v>44312</v>
      </c>
      <c r="E80" s="991">
        <f>D80+7</f>
        <v>44319</v>
      </c>
      <c r="F80" s="994" t="s">
        <v>2973</v>
      </c>
      <c r="G80" s="998" t="s">
        <v>2974</v>
      </c>
      <c r="H80" s="1030">
        <v>44328</v>
      </c>
      <c r="I80" s="1030">
        <f>D80+28</f>
        <v>44340</v>
      </c>
      <c r="J80" s="82"/>
      <c r="K80" s="82" t="str">
        <f>IF(H80&gt;E80,".","XX")</f>
        <v>.</v>
      </c>
    </row>
    <row r="81" spans="2:11" s="71" customFormat="1" ht="14.25" hidden="1" customHeight="1" thickBot="1">
      <c r="B81" s="962"/>
      <c r="C81" s="963"/>
      <c r="D81" s="963"/>
      <c r="E81" s="993"/>
      <c r="F81" s="995"/>
      <c r="G81" s="940"/>
      <c r="H81" s="996"/>
      <c r="I81" s="997"/>
      <c r="J81" s="82"/>
      <c r="K81" s="82" t="str">
        <f>IF(H81&gt;E80,".","XX")</f>
        <v>XX</v>
      </c>
    </row>
    <row r="82" spans="2:11" s="71" customFormat="1" ht="14.25" hidden="1" customHeight="1" thickTop="1">
      <c r="B82" s="1021" t="s">
        <v>2120</v>
      </c>
      <c r="C82" s="1022" t="s">
        <v>2975</v>
      </c>
      <c r="D82" s="1022">
        <f>D80+7</f>
        <v>44319</v>
      </c>
      <c r="E82" s="991">
        <f>D82+5</f>
        <v>44324</v>
      </c>
      <c r="F82" s="994" t="s">
        <v>2344</v>
      </c>
      <c r="G82" s="998" t="s">
        <v>2976</v>
      </c>
      <c r="H82" s="1030">
        <v>44342</v>
      </c>
      <c r="I82" s="1030">
        <f>D82+28</f>
        <v>44347</v>
      </c>
      <c r="J82" s="82"/>
      <c r="K82" s="82" t="str">
        <f>IF(H82&gt;E82,".","XX")</f>
        <v>.</v>
      </c>
    </row>
    <row r="83" spans="2:11" s="71" customFormat="1" ht="14.25" hidden="1" customHeight="1" thickBot="1">
      <c r="B83" s="1024"/>
      <c r="C83" s="992"/>
      <c r="D83" s="1025"/>
      <c r="E83" s="993"/>
      <c r="F83" s="995"/>
      <c r="G83" s="940"/>
      <c r="H83" s="996"/>
      <c r="I83" s="997"/>
      <c r="J83" s="82"/>
      <c r="K83" s="82" t="str">
        <f>IF(H83&gt;E82,".","XX")</f>
        <v>XX</v>
      </c>
    </row>
    <row r="84" spans="2:11" s="71" customFormat="1" ht="14.25" hidden="1" customHeight="1" thickTop="1">
      <c r="B84" s="1021" t="s">
        <v>2186</v>
      </c>
      <c r="C84" s="1022" t="s">
        <v>2977</v>
      </c>
      <c r="D84" s="1022">
        <f>D82+7</f>
        <v>44326</v>
      </c>
      <c r="E84" s="991">
        <f>D84+5</f>
        <v>44331</v>
      </c>
      <c r="F84" s="994" t="s">
        <v>175</v>
      </c>
      <c r="G84" s="998" t="s">
        <v>2978</v>
      </c>
      <c r="H84" s="1030">
        <v>44335</v>
      </c>
      <c r="I84" s="1030">
        <f>D84+28</f>
        <v>44354</v>
      </c>
      <c r="J84" s="82"/>
      <c r="K84" s="82" t="str">
        <f>IF(H84&gt;E84,".","XX")</f>
        <v>.</v>
      </c>
    </row>
    <row r="85" spans="2:11" s="71" customFormat="1" ht="14.25" hidden="1" customHeight="1" thickBot="1">
      <c r="B85" s="1024"/>
      <c r="C85" s="992"/>
      <c r="D85" s="1025"/>
      <c r="E85" s="993"/>
      <c r="F85" s="995"/>
      <c r="G85" s="940"/>
      <c r="H85" s="996"/>
      <c r="I85" s="997"/>
      <c r="J85" s="82"/>
      <c r="K85" s="82" t="str">
        <f>IF(H85&gt;E84,".","XX")</f>
        <v>XX</v>
      </c>
    </row>
    <row r="86" spans="2:11" s="71" customFormat="1" ht="29.25" hidden="1" customHeight="1" thickTop="1">
      <c r="B86" s="313"/>
      <c r="C86" s="314"/>
      <c r="D86" s="315" t="s">
        <v>98</v>
      </c>
      <c r="E86" s="985" t="s">
        <v>2958</v>
      </c>
      <c r="F86" s="986" t="s">
        <v>2959</v>
      </c>
      <c r="G86" s="987" t="s">
        <v>101</v>
      </c>
      <c r="H86" s="987" t="s">
        <v>775</v>
      </c>
      <c r="I86" s="999" t="s">
        <v>2960</v>
      </c>
      <c r="J86" s="82"/>
      <c r="K86" s="79"/>
    </row>
    <row r="87" spans="2:11" s="71" customFormat="1" ht="14.25" hidden="1" customHeight="1" thickBot="1">
      <c r="B87" s="318"/>
      <c r="C87" s="1040" t="s">
        <v>2961</v>
      </c>
      <c r="D87" s="320" t="s">
        <v>2979</v>
      </c>
      <c r="E87" s="988"/>
      <c r="F87" s="989"/>
      <c r="G87" s="990"/>
      <c r="H87" s="322" t="s">
        <v>2962</v>
      </c>
      <c r="I87" s="322" t="s">
        <v>2845</v>
      </c>
      <c r="J87" s="82"/>
      <c r="K87" s="79"/>
    </row>
    <row r="88" spans="2:11" s="71" customFormat="1" ht="14.25" hidden="1" customHeight="1" thickTop="1">
      <c r="B88" s="1029" t="s">
        <v>2176</v>
      </c>
      <c r="C88" s="1030" t="s">
        <v>2980</v>
      </c>
      <c r="D88" s="1030" t="e">
        <f>#REF!+7</f>
        <v>#REF!</v>
      </c>
      <c r="E88" s="991" t="e">
        <f>D88+7</f>
        <v>#REF!</v>
      </c>
      <c r="F88" s="994" t="s">
        <v>2344</v>
      </c>
      <c r="G88" s="998" t="s">
        <v>2981</v>
      </c>
      <c r="H88" s="1030" t="e">
        <f>#REF!+7</f>
        <v>#REF!</v>
      </c>
      <c r="I88" s="935" t="e">
        <f>D88+29</f>
        <v>#REF!</v>
      </c>
      <c r="J88" s="82"/>
      <c r="K88" s="82" t="e">
        <f>IF(H88&gt;E88,".","XX")</f>
        <v>#REF!</v>
      </c>
    </row>
    <row r="89" spans="2:11" s="71" customFormat="1" ht="14.25" hidden="1" customHeight="1" thickBot="1">
      <c r="B89" s="962"/>
      <c r="C89" s="963"/>
      <c r="D89" s="963"/>
      <c r="E89" s="993"/>
      <c r="F89" s="995"/>
      <c r="G89" s="940"/>
      <c r="H89" s="996"/>
      <c r="I89" s="997"/>
      <c r="J89" s="82"/>
      <c r="K89" s="82" t="e">
        <f>IF(H89&gt;E88,".","XX")</f>
        <v>#REF!</v>
      </c>
    </row>
    <row r="90" spans="2:11" s="71" customFormat="1" ht="23.25" customHeight="1">
      <c r="B90" s="1566"/>
      <c r="C90" s="1567"/>
      <c r="D90" s="1568" t="s">
        <v>98</v>
      </c>
      <c r="E90" s="1569" t="s">
        <v>2982</v>
      </c>
      <c r="F90" s="1570" t="s">
        <v>2959</v>
      </c>
      <c r="G90" s="1571" t="s">
        <v>101</v>
      </c>
      <c r="H90" s="1641" t="s">
        <v>2983</v>
      </c>
      <c r="I90" s="1572" t="s">
        <v>1236</v>
      </c>
      <c r="J90" s="82"/>
      <c r="K90" s="79"/>
    </row>
    <row r="91" spans="2:11" s="71" customFormat="1" ht="23.25" customHeight="1" thickBot="1">
      <c r="B91" s="1573"/>
      <c r="C91" s="1574" t="s">
        <v>2984</v>
      </c>
      <c r="D91" s="1575" t="s">
        <v>2574</v>
      </c>
      <c r="E91" s="1609"/>
      <c r="F91" s="1577"/>
      <c r="G91" s="1578"/>
      <c r="H91" s="1559"/>
      <c r="I91" s="1559" t="s">
        <v>2985</v>
      </c>
      <c r="J91" s="82"/>
      <c r="K91" s="79"/>
    </row>
    <row r="92" spans="2:11" s="71" customFormat="1" ht="14.25" customHeight="1" thickTop="1">
      <c r="B92" s="934" t="s">
        <v>2293</v>
      </c>
      <c r="C92" s="935" t="s">
        <v>2986</v>
      </c>
      <c r="D92" s="935">
        <v>45094</v>
      </c>
      <c r="E92" s="1553">
        <v>45107</v>
      </c>
      <c r="F92" s="1031" t="s">
        <v>208</v>
      </c>
      <c r="G92" s="1032" t="s">
        <v>2987</v>
      </c>
      <c r="H92" s="1550">
        <v>45107</v>
      </c>
      <c r="I92" s="1226">
        <f>H92+10+5</f>
        <v>45122</v>
      </c>
      <c r="J92" s="82"/>
      <c r="K92" s="82"/>
    </row>
    <row r="93" spans="2:11" s="71" customFormat="1" ht="14.25" customHeight="1" thickBot="1">
      <c r="B93" s="940"/>
      <c r="C93" s="963"/>
      <c r="D93" s="963"/>
      <c r="E93" s="1555"/>
      <c r="F93" s="948"/>
      <c r="G93" s="947"/>
      <c r="H93" s="932"/>
      <c r="I93" s="1035"/>
      <c r="J93" s="82"/>
      <c r="K93" s="82"/>
    </row>
    <row r="94" spans="2:11" s="71" customFormat="1" ht="14.25" customHeight="1" thickTop="1">
      <c r="B94" s="1551" t="s">
        <v>2988</v>
      </c>
      <c r="C94" s="1552" t="s">
        <v>2989</v>
      </c>
      <c r="D94" s="1554">
        <v>45101</v>
      </c>
      <c r="E94" s="1553">
        <v>45114</v>
      </c>
      <c r="F94" s="1031" t="s">
        <v>2990</v>
      </c>
      <c r="G94" s="1032" t="s">
        <v>2991</v>
      </c>
      <c r="H94" s="1550">
        <v>45114</v>
      </c>
      <c r="I94" s="1226">
        <f>H94+10+5</f>
        <v>45129</v>
      </c>
      <c r="J94" s="82"/>
      <c r="K94" s="82"/>
    </row>
    <row r="95" spans="2:11" s="71" customFormat="1" ht="14.25" customHeight="1" thickBot="1">
      <c r="B95" s="940"/>
      <c r="C95" s="963"/>
      <c r="D95" s="963"/>
      <c r="E95" s="1560"/>
      <c r="F95" s="948"/>
      <c r="G95" s="947"/>
      <c r="H95" s="932"/>
      <c r="I95" s="1035"/>
      <c r="J95" s="82"/>
      <c r="K95" s="82"/>
    </row>
    <row r="96" spans="2:11" s="71" customFormat="1" ht="14.25" customHeight="1" thickTop="1">
      <c r="B96" s="1551" t="s">
        <v>2988</v>
      </c>
      <c r="C96" s="1552" t="s">
        <v>2989</v>
      </c>
      <c r="D96" s="1554">
        <v>45101</v>
      </c>
      <c r="E96" s="1650">
        <v>45114</v>
      </c>
      <c r="F96" s="1031" t="s">
        <v>527</v>
      </c>
      <c r="G96" s="1032" t="s">
        <v>2992</v>
      </c>
      <c r="H96" s="1550">
        <v>45121</v>
      </c>
      <c r="I96" s="1226">
        <f>H96+10+5</f>
        <v>45136</v>
      </c>
      <c r="J96" s="82"/>
      <c r="K96" s="82"/>
    </row>
    <row r="98" spans="1:9" s="71" customFormat="1" ht="14.25" customHeight="1" thickTop="1">
      <c r="A98" s="933"/>
      <c r="B98" s="1551" t="s">
        <v>2993</v>
      </c>
      <c r="C98" s="1552" t="s">
        <v>2994</v>
      </c>
      <c r="D98" s="1554">
        <v>45107</v>
      </c>
      <c r="E98" s="1553">
        <v>45118</v>
      </c>
      <c r="F98" s="1235" t="s">
        <v>2026</v>
      </c>
      <c r="G98" s="1032" t="s">
        <v>2995</v>
      </c>
      <c r="H98" s="1550">
        <v>45128</v>
      </c>
      <c r="I98" s="1226">
        <f>H98+10+5</f>
        <v>45143</v>
      </c>
    </row>
    <row r="99" spans="1:9" s="71" customFormat="1" ht="14.25" customHeight="1" thickBot="1">
      <c r="A99" s="933"/>
      <c r="B99" s="1166"/>
      <c r="C99" s="1167"/>
      <c r="D99" s="1167"/>
      <c r="E99" s="1555"/>
      <c r="F99" s="946"/>
      <c r="G99" s="947"/>
      <c r="H99" s="932"/>
      <c r="I99" s="1035"/>
    </row>
    <row r="100" spans="1:9" s="71" customFormat="1" ht="14.25" customHeight="1" thickTop="1">
      <c r="A100" s="964" t="s">
        <v>2996</v>
      </c>
      <c r="B100" s="1551" t="s">
        <v>2927</v>
      </c>
      <c r="C100" s="1552" t="s">
        <v>2997</v>
      </c>
      <c r="D100" s="1554">
        <v>45115</v>
      </c>
      <c r="E100" s="1553">
        <v>45128</v>
      </c>
      <c r="F100" s="1235" t="s">
        <v>2601</v>
      </c>
      <c r="G100" s="1032" t="s">
        <v>2998</v>
      </c>
      <c r="H100" s="1550">
        <v>45135</v>
      </c>
      <c r="I100" s="1226">
        <f>H100+10+5</f>
        <v>45150</v>
      </c>
    </row>
    <row r="101" spans="1:9" s="71" customFormat="1" ht="14.25" customHeight="1" thickBot="1">
      <c r="A101" s="933"/>
      <c r="B101" s="1166"/>
      <c r="C101" s="1167"/>
      <c r="D101" s="1167"/>
      <c r="E101" s="1555"/>
      <c r="F101" s="948"/>
      <c r="G101" s="947"/>
      <c r="H101" s="932"/>
      <c r="I101" s="1035"/>
    </row>
    <row r="102" spans="1:9" s="71" customFormat="1" ht="14.25" customHeight="1" thickTop="1">
      <c r="A102" s="933"/>
      <c r="B102" s="1551" t="s">
        <v>2999</v>
      </c>
      <c r="C102" s="1552" t="s">
        <v>3000</v>
      </c>
      <c r="D102" s="1552">
        <v>45122</v>
      </c>
      <c r="E102" s="1553">
        <v>45135</v>
      </c>
      <c r="F102" s="1031" t="s">
        <v>2450</v>
      </c>
      <c r="G102" s="1032" t="s">
        <v>3001</v>
      </c>
      <c r="H102" s="1550">
        <v>45142</v>
      </c>
      <c r="I102" s="1226">
        <f>H102+10+5</f>
        <v>45157</v>
      </c>
    </row>
    <row r="103" spans="1:9" s="71" customFormat="1" ht="14.25" customHeight="1" thickBot="1">
      <c r="A103" s="933"/>
      <c r="B103" s="1166"/>
      <c r="C103" s="1167"/>
      <c r="D103" s="1167"/>
      <c r="E103" s="1555"/>
      <c r="F103" s="948"/>
      <c r="G103" s="947"/>
      <c r="H103" s="932"/>
      <c r="I103" s="1035"/>
    </row>
    <row r="104" spans="1:9" s="71" customFormat="1" ht="14.25" customHeight="1" thickTop="1">
      <c r="A104" s="933"/>
      <c r="B104" s="1551" t="s">
        <v>3002</v>
      </c>
      <c r="C104" s="1552" t="s">
        <v>3003</v>
      </c>
      <c r="D104" s="1554">
        <v>45128</v>
      </c>
      <c r="E104" s="1553">
        <v>45142</v>
      </c>
      <c r="F104" s="1031" t="s">
        <v>440</v>
      </c>
      <c r="G104" s="1032" t="s">
        <v>3004</v>
      </c>
      <c r="H104" s="1550">
        <f>H102+7</f>
        <v>45149</v>
      </c>
      <c r="I104" s="1226">
        <f>H104+10+5</f>
        <v>45164</v>
      </c>
    </row>
    <row r="105" spans="1:9" s="71" customFormat="1" ht="14.25" customHeight="1" thickBot="1">
      <c r="A105" s="933"/>
      <c r="B105" s="1166"/>
      <c r="C105" s="1167"/>
      <c r="D105" s="1167"/>
      <c r="E105" s="1555"/>
      <c r="F105" s="948"/>
      <c r="G105" s="947"/>
      <c r="H105" s="932"/>
      <c r="I105" s="1035"/>
    </row>
    <row r="106" spans="1:9" s="71" customFormat="1" ht="14.25" customHeight="1" thickTop="1">
      <c r="A106" s="933"/>
      <c r="B106" s="1551" t="s">
        <v>2016</v>
      </c>
      <c r="C106" s="1552" t="s">
        <v>3005</v>
      </c>
      <c r="D106" s="1552">
        <v>45136</v>
      </c>
      <c r="E106" s="1113" t="s">
        <v>393</v>
      </c>
      <c r="F106" s="1031" t="s">
        <v>2657</v>
      </c>
      <c r="G106" s="1032" t="s">
        <v>3006</v>
      </c>
      <c r="H106" s="1550">
        <f>H104+7</f>
        <v>45156</v>
      </c>
      <c r="I106" s="1226">
        <f>H106+10+5</f>
        <v>45171</v>
      </c>
    </row>
    <row r="107" spans="1:9" s="71" customFormat="1" ht="14.25" customHeight="1" thickBot="1">
      <c r="A107" s="933"/>
      <c r="B107" s="1166"/>
      <c r="C107" s="1167"/>
      <c r="D107" s="1167"/>
      <c r="E107" s="1555"/>
      <c r="F107" s="948"/>
      <c r="G107" s="947"/>
      <c r="H107" s="932"/>
      <c r="I107" s="1035"/>
    </row>
    <row r="108" spans="1:9" s="71" customFormat="1" ht="14.25" customHeight="1" thickTop="1">
      <c r="A108" s="933"/>
      <c r="B108" s="1551" t="s">
        <v>2947</v>
      </c>
      <c r="C108" s="1552" t="s">
        <v>3007</v>
      </c>
      <c r="D108" s="1552">
        <v>45139</v>
      </c>
      <c r="E108" s="1553">
        <f>D108+11+2</f>
        <v>45152</v>
      </c>
      <c r="F108" s="1031" t="s">
        <v>2423</v>
      </c>
      <c r="G108" s="1032" t="s">
        <v>3008</v>
      </c>
      <c r="H108" s="1550">
        <f>H106+7</f>
        <v>45163</v>
      </c>
      <c r="I108" s="1226">
        <f>H108+10+5</f>
        <v>45178</v>
      </c>
    </row>
    <row r="109" spans="1:9" s="71" customFormat="1" ht="14.25" customHeight="1" thickBot="1">
      <c r="A109" s="933"/>
      <c r="B109" s="1166"/>
      <c r="C109" s="1167"/>
      <c r="D109" s="1167"/>
      <c r="E109" s="1555"/>
      <c r="F109" s="948"/>
      <c r="G109" s="947"/>
      <c r="H109" s="932"/>
      <c r="I109" s="1035"/>
    </row>
    <row r="110" spans="1:9" s="71" customFormat="1" ht="14.25" hidden="1" customHeight="1" thickTop="1">
      <c r="A110" s="933"/>
      <c r="B110" s="1551" t="s">
        <v>3009</v>
      </c>
      <c r="C110" s="1552" t="s">
        <v>3010</v>
      </c>
      <c r="D110" s="1552">
        <v>45141</v>
      </c>
      <c r="E110" s="1553">
        <f>D110+11+2</f>
        <v>45154</v>
      </c>
      <c r="F110" s="1031" t="s">
        <v>208</v>
      </c>
      <c r="G110" s="1032" t="s">
        <v>3011</v>
      </c>
      <c r="H110" s="1550">
        <f>H108+7</f>
        <v>45170</v>
      </c>
      <c r="I110" s="1226">
        <f>H110+10+5</f>
        <v>45185</v>
      </c>
    </row>
    <row r="111" spans="1:9" s="71" customFormat="1" ht="14.25" hidden="1" customHeight="1" thickBot="1">
      <c r="A111" s="933"/>
      <c r="B111" s="1166"/>
      <c r="C111" s="1167"/>
      <c r="D111" s="1167"/>
      <c r="E111" s="1555"/>
      <c r="F111" s="948"/>
      <c r="G111" s="947"/>
      <c r="H111" s="932"/>
      <c r="I111" s="1035"/>
    </row>
    <row r="112" spans="1:9" s="71" customFormat="1" ht="14.25" hidden="1" customHeight="1" thickTop="1">
      <c r="A112" s="933"/>
      <c r="B112" s="1551" t="s">
        <v>2619</v>
      </c>
      <c r="C112" s="1552" t="s">
        <v>3012</v>
      </c>
      <c r="D112" s="1552">
        <f>D108+14</f>
        <v>45153</v>
      </c>
      <c r="E112" s="1553">
        <v>45170</v>
      </c>
      <c r="F112" s="1031" t="s">
        <v>2990</v>
      </c>
      <c r="G112" s="1032" t="s">
        <v>3013</v>
      </c>
      <c r="H112" s="1550">
        <f>H110+7</f>
        <v>45177</v>
      </c>
      <c r="I112" s="1226">
        <f>H112+10+5</f>
        <v>45192</v>
      </c>
    </row>
    <row r="113" spans="2:12" ht="13.5" thickTop="1"/>
    <row r="114" spans="2:12" s="71" customFormat="1" ht="14.25" hidden="1" customHeight="1" thickTop="1">
      <c r="B114" s="1551" t="s">
        <v>3014</v>
      </c>
      <c r="C114" s="1552" t="s">
        <v>3015</v>
      </c>
      <c r="D114" s="1552">
        <f>D112+7</f>
        <v>45160</v>
      </c>
      <c r="E114" s="1553">
        <f>E112+7</f>
        <v>45177</v>
      </c>
      <c r="F114" s="1031" t="s">
        <v>527</v>
      </c>
      <c r="G114" s="1032" t="s">
        <v>3016</v>
      </c>
      <c r="H114" s="1550">
        <f>H112+7</f>
        <v>45184</v>
      </c>
      <c r="I114" s="1226">
        <f>H114+10+5</f>
        <v>45199</v>
      </c>
      <c r="J114" s="82"/>
      <c r="K114" s="82"/>
    </row>
    <row r="115" spans="2:12" s="71" customFormat="1" ht="14.25" hidden="1" customHeight="1" thickBot="1">
      <c r="B115" s="1166"/>
      <c r="C115" s="1167"/>
      <c r="D115" s="1167"/>
      <c r="E115" s="1555"/>
      <c r="F115" s="948"/>
      <c r="G115" s="947"/>
      <c r="H115" s="932"/>
      <c r="I115" s="1035"/>
      <c r="J115" s="82"/>
      <c r="K115" s="82"/>
    </row>
    <row r="116" spans="2:12" s="71" customFormat="1" ht="14.25" hidden="1" customHeight="1" thickTop="1">
      <c r="B116" s="1551" t="s">
        <v>3017</v>
      </c>
      <c r="C116" s="1552" t="s">
        <v>3018</v>
      </c>
      <c r="D116" s="1552">
        <f>D114+7</f>
        <v>45167</v>
      </c>
      <c r="E116" s="1553">
        <f>E114+7</f>
        <v>45184</v>
      </c>
      <c r="F116" s="1031" t="s">
        <v>2393</v>
      </c>
      <c r="G116" s="1032" t="s">
        <v>3019</v>
      </c>
      <c r="H116" s="1550">
        <f>H114+7</f>
        <v>45191</v>
      </c>
      <c r="I116" s="1226">
        <f>H116+10+5</f>
        <v>45206</v>
      </c>
      <c r="J116" s="82"/>
      <c r="K116" s="82"/>
    </row>
    <row r="117" spans="2:12" s="71" customFormat="1" ht="14.25" hidden="1" customHeight="1" thickBot="1">
      <c r="B117" s="1166"/>
      <c r="C117" s="1167"/>
      <c r="D117" s="1167"/>
      <c r="E117" s="1555"/>
      <c r="F117" s="948"/>
      <c r="G117" s="947"/>
      <c r="H117" s="932"/>
      <c r="I117" s="1035"/>
      <c r="J117" s="82"/>
      <c r="K117" s="82"/>
    </row>
    <row r="118" spans="2:12" s="71" customFormat="1" ht="14.25" hidden="1" customHeight="1" thickTop="1">
      <c r="B118" s="1551" t="s">
        <v>2293</v>
      </c>
      <c r="C118" s="1552" t="s">
        <v>3020</v>
      </c>
      <c r="D118" s="1552">
        <f>D116+7</f>
        <v>45174</v>
      </c>
      <c r="E118" s="1553">
        <f>E116+7</f>
        <v>45191</v>
      </c>
      <c r="F118" s="1031" t="s">
        <v>2060</v>
      </c>
      <c r="G118" s="1032" t="s">
        <v>3021</v>
      </c>
      <c r="H118" s="1550">
        <f>H116+7</f>
        <v>45198</v>
      </c>
      <c r="I118" s="1226">
        <f>H118+10+5</f>
        <v>45213</v>
      </c>
      <c r="J118" s="82"/>
      <c r="K118" s="82"/>
    </row>
    <row r="119" spans="2:12" s="71" customFormat="1" ht="14.25" hidden="1" customHeight="1" thickBot="1">
      <c r="B119" s="1166"/>
      <c r="C119" s="1167"/>
      <c r="D119" s="1167"/>
      <c r="E119" s="1555"/>
      <c r="F119" s="948"/>
      <c r="G119" s="947"/>
      <c r="H119" s="932"/>
      <c r="I119" s="1035"/>
      <c r="J119" s="82"/>
      <c r="K119" s="82"/>
    </row>
    <row r="120" spans="2:12" s="71" customFormat="1" ht="14.25" hidden="1" customHeight="1" thickTop="1">
      <c r="B120" s="1551" t="s">
        <v>2988</v>
      </c>
      <c r="C120" s="1552" t="s">
        <v>3022</v>
      </c>
      <c r="D120" s="1552">
        <f>D118+7</f>
        <v>45181</v>
      </c>
      <c r="E120" s="1553">
        <f>E118+7</f>
        <v>45198</v>
      </c>
      <c r="F120" s="1031" t="s">
        <v>2450</v>
      </c>
      <c r="G120" s="1032" t="s">
        <v>3023</v>
      </c>
      <c r="H120" s="1550">
        <f>H118+7</f>
        <v>45205</v>
      </c>
      <c r="I120" s="1226">
        <f>H120+10+5</f>
        <v>45220</v>
      </c>
      <c r="J120" s="82"/>
      <c r="K120" s="82"/>
    </row>
    <row r="121" spans="2:12" s="71" customFormat="1" ht="14.25" hidden="1" customHeight="1" thickBot="1">
      <c r="B121" s="1166"/>
      <c r="C121" s="1167"/>
      <c r="D121" s="1167"/>
      <c r="E121" s="1555"/>
      <c r="F121" s="948"/>
      <c r="G121" s="947"/>
      <c r="H121" s="932"/>
      <c r="I121" s="1035"/>
      <c r="J121" s="82"/>
      <c r="K121" s="82"/>
    </row>
    <row r="122" spans="2:12" s="71" customFormat="1" ht="18.75">
      <c r="B122" s="4031" t="s">
        <v>611</v>
      </c>
      <c r="C122" s="4031"/>
      <c r="D122" s="4031"/>
      <c r="E122" s="4031"/>
      <c r="F122" s="4031"/>
      <c r="G122" s="4031"/>
      <c r="H122" s="4031"/>
      <c r="I122" s="4031"/>
      <c r="J122" s="82"/>
      <c r="K122" s="82"/>
      <c r="L122" s="61"/>
    </row>
    <row r="123" spans="2:12" s="71" customFormat="1" ht="11.25">
      <c r="B123" s="78"/>
      <c r="C123" s="61"/>
      <c r="D123" s="61"/>
      <c r="E123" s="61"/>
      <c r="F123" s="61"/>
      <c r="G123" s="61"/>
      <c r="H123" s="79"/>
      <c r="I123" s="61"/>
      <c r="J123" s="82"/>
      <c r="K123" s="82"/>
      <c r="L123" s="61"/>
    </row>
    <row r="124" spans="2:12" s="71" customFormat="1" ht="17.25" customHeight="1">
      <c r="B124" s="253" t="s">
        <v>0</v>
      </c>
      <c r="C124" s="70"/>
      <c r="D124" s="70"/>
      <c r="E124" s="254"/>
      <c r="F124" s="71" t="s">
        <v>36</v>
      </c>
      <c r="H124" s="70"/>
      <c r="I124" s="70"/>
      <c r="J124" s="71" t="s">
        <v>61</v>
      </c>
    </row>
    <row r="125" spans="2:12" s="70" customFormat="1" ht="11.25">
      <c r="B125" s="82" t="s">
        <v>1</v>
      </c>
      <c r="D125" s="83" t="s">
        <v>612</v>
      </c>
      <c r="E125" s="71"/>
      <c r="F125" s="70" t="s">
        <v>613</v>
      </c>
      <c r="H125" s="83" t="s">
        <v>39</v>
      </c>
      <c r="J125" s="70" t="s">
        <v>63</v>
      </c>
      <c r="L125" s="81" t="s">
        <v>64</v>
      </c>
    </row>
    <row r="126" spans="2:12" s="70" customFormat="1" ht="11.25">
      <c r="B126" s="82"/>
      <c r="D126" s="83"/>
      <c r="E126" s="71"/>
      <c r="H126" s="1607"/>
      <c r="L126" s="81"/>
    </row>
    <row r="127" spans="2:12" s="70" customFormat="1" ht="11.25">
      <c r="B127" s="80" t="str">
        <f>HOME!A$513</f>
        <v>PANTHER</v>
      </c>
      <c r="C127" s="80" t="str">
        <f>HOME!B$513</f>
        <v>YARIMCA</v>
      </c>
      <c r="D127" s="65" t="str">
        <f>HOME!C$513</f>
        <v>TRYAR</v>
      </c>
      <c r="E127" s="61"/>
      <c r="F127" s="80">
        <f>HOME!A533</f>
        <v>0</v>
      </c>
      <c r="G127" s="80">
        <f>HOME!B533</f>
        <v>0</v>
      </c>
      <c r="H127" s="65">
        <f>HOME!C533</f>
        <v>0</v>
      </c>
      <c r="I127" s="61"/>
      <c r="J127" s="80">
        <f>HOME!A$548</f>
        <v>0</v>
      </c>
      <c r="K127" s="80">
        <f>HOME!B$548</f>
        <v>0</v>
      </c>
      <c r="L127" s="65">
        <f>HOME!C$548</f>
        <v>0</v>
      </c>
    </row>
    <row r="128" spans="2:12" s="61" customFormat="1" ht="11.25">
      <c r="B128" s="80" t="str">
        <f>HOME!A$514</f>
        <v>TIGER SERVICE</v>
      </c>
      <c r="C128" s="80" t="str">
        <f>HOME!B$514</f>
        <v>YARIMCA</v>
      </c>
      <c r="D128" s="65" t="str">
        <f>HOME!C$514</f>
        <v>TRYAR</v>
      </c>
      <c r="F128" s="80">
        <f>HOME!A534</f>
        <v>0</v>
      </c>
      <c r="G128" s="80">
        <f>HOME!B534</f>
        <v>0</v>
      </c>
      <c r="H128" s="65">
        <f>HOME!C534</f>
        <v>0</v>
      </c>
      <c r="J128" s="80">
        <f>HOME!A$550</f>
        <v>0</v>
      </c>
      <c r="K128" s="80">
        <f>HOME!B$550</f>
        <v>0</v>
      </c>
      <c r="L128" s="65">
        <f>HOME!C$550</f>
        <v>0</v>
      </c>
    </row>
    <row r="129" spans="2:12" s="61" customFormat="1" ht="11.25">
      <c r="B129" s="80" t="str">
        <f>HOME!A$516</f>
        <v>BRITANNIA</v>
      </c>
      <c r="C129" s="80" t="str">
        <f>HOME!B$516</f>
        <v>ZANZIBAR</v>
      </c>
      <c r="D129" s="65" t="str">
        <f>HOME!C$516</f>
        <v>TZZNZ</v>
      </c>
      <c r="F129" s="80">
        <f>HOME!A535</f>
        <v>0</v>
      </c>
      <c r="G129" s="80">
        <f>HOME!B535</f>
        <v>0</v>
      </c>
      <c r="H129" s="65">
        <f>HOME!C535</f>
        <v>0</v>
      </c>
      <c r="J129" s="80">
        <f>HOME!A$553</f>
        <v>0</v>
      </c>
      <c r="K129" s="80">
        <f>HOME!B$553</f>
        <v>0</v>
      </c>
      <c r="L129" s="65">
        <f>HOME!C$553</f>
        <v>0</v>
      </c>
    </row>
    <row r="130" spans="2:12" s="61" customFormat="1" ht="11.25">
      <c r="B130" s="80" t="str">
        <f>HOME!A$519</f>
        <v>IPANEMA</v>
      </c>
      <c r="C130" s="80" t="str">
        <f>HOME!B$519</f>
        <v>ZARATE</v>
      </c>
      <c r="D130" s="65" t="str">
        <f>HOME!C$519</f>
        <v>ARZAE</v>
      </c>
      <c r="F130" s="80">
        <f>HOME!A536</f>
        <v>0</v>
      </c>
      <c r="G130" s="80">
        <f>HOME!B536</f>
        <v>0</v>
      </c>
      <c r="H130" s="65">
        <f>HOME!C536</f>
        <v>0</v>
      </c>
      <c r="J130" s="80">
        <f>HOME!A$554</f>
        <v>0</v>
      </c>
      <c r="K130" s="80">
        <f>HOME!B$554</f>
        <v>0</v>
      </c>
      <c r="L130" s="65">
        <f>HOME!C$554</f>
        <v>0</v>
      </c>
    </row>
    <row r="131" spans="2:12" s="61" customFormat="1" ht="11.25">
      <c r="B131" s="80" t="str">
        <f>HOME!A$520</f>
        <v>LION</v>
      </c>
      <c r="C131" s="80" t="str">
        <f>HOME!B$520</f>
        <v>ZEEBRUGGE</v>
      </c>
      <c r="D131" s="65" t="str">
        <f>HOME!C$520</f>
        <v>BEZEE</v>
      </c>
      <c r="F131" s="80">
        <f>HOME!A537</f>
        <v>0</v>
      </c>
      <c r="G131" s="80">
        <f>HOME!B537</f>
        <v>0</v>
      </c>
      <c r="H131" s="65">
        <f>HOME!C537</f>
        <v>0</v>
      </c>
      <c r="J131" s="80">
        <f>HOME!A$549</f>
        <v>0</v>
      </c>
      <c r="K131" s="80">
        <f>HOME!B$549</f>
        <v>0</v>
      </c>
      <c r="L131" s="65">
        <f>HOME!C$549</f>
        <v>0</v>
      </c>
    </row>
    <row r="132" spans="2:12" s="61" customFormat="1" ht="11.25">
      <c r="B132" s="80">
        <f>HOME!A$521</f>
        <v>0</v>
      </c>
      <c r="C132" s="80">
        <f>HOME!B$521</f>
        <v>0</v>
      </c>
      <c r="D132" s="65">
        <f>HOME!C$521</f>
        <v>0</v>
      </c>
      <c r="F132" s="80">
        <f>HOME!A538</f>
        <v>0</v>
      </c>
      <c r="G132" s="80">
        <f>HOME!B538</f>
        <v>0</v>
      </c>
      <c r="H132" s="65">
        <f>HOME!C538</f>
        <v>0</v>
      </c>
      <c r="J132" s="80">
        <f>HOME!A$551</f>
        <v>0</v>
      </c>
      <c r="K132" s="80">
        <f>HOME!B$551</f>
        <v>0</v>
      </c>
      <c r="L132" s="65">
        <f>HOME!C$551</f>
        <v>0</v>
      </c>
    </row>
    <row r="133" spans="2:12" s="61" customFormat="1" ht="11.25">
      <c r="B133" s="80">
        <f>HOME!A$522</f>
        <v>0</v>
      </c>
      <c r="C133" s="80" t="e">
        <f>HOME!#REF!</f>
        <v>#REF!</v>
      </c>
      <c r="D133" s="65">
        <f>HOME!C$522</f>
        <v>0</v>
      </c>
      <c r="F133" s="80">
        <f>HOME!A539</f>
        <v>0</v>
      </c>
      <c r="G133" s="80">
        <f>HOME!B539</f>
        <v>0</v>
      </c>
      <c r="H133" s="65">
        <f>HOME!C539</f>
        <v>0</v>
      </c>
      <c r="J133" s="80">
        <f>HOME!A$555</f>
        <v>0</v>
      </c>
      <c r="K133" s="80">
        <f>HOME!B$555</f>
        <v>0</v>
      </c>
      <c r="L133" s="65">
        <f>HOME!C$555</f>
        <v>0</v>
      </c>
    </row>
    <row r="134" spans="2:12" s="61" customFormat="1" ht="11.25">
      <c r="B134" s="80" t="str">
        <f>HOME!A523</f>
        <v>ENDD</v>
      </c>
      <c r="C134" s="80">
        <f>HOME!B522</f>
        <v>0</v>
      </c>
      <c r="D134" s="65">
        <f>HOME!C523</f>
        <v>0</v>
      </c>
      <c r="F134" s="80">
        <f>HOME!A540</f>
        <v>0</v>
      </c>
      <c r="G134" s="80">
        <f>HOME!B540</f>
        <v>0</v>
      </c>
      <c r="H134" s="65">
        <f>HOME!C540</f>
        <v>0</v>
      </c>
      <c r="J134" s="80">
        <f>HOME!A$552</f>
        <v>0</v>
      </c>
      <c r="K134" s="80">
        <f>HOME!B$552</f>
        <v>0</v>
      </c>
      <c r="L134" s="65">
        <f>HOME!C$552</f>
        <v>0</v>
      </c>
    </row>
    <row r="135" spans="2:12" s="61" customFormat="1" ht="11.25">
      <c r="B135" s="80">
        <f>HOME!A524</f>
        <v>0</v>
      </c>
      <c r="C135" s="80">
        <f>HOME!B525</f>
        <v>0</v>
      </c>
      <c r="D135" s="65">
        <f>HOME!C524</f>
        <v>0</v>
      </c>
      <c r="G135" s="84"/>
      <c r="H135" s="1608"/>
      <c r="J135" s="80"/>
    </row>
    <row r="136" spans="2:12" s="61" customFormat="1" ht="11.25">
      <c r="B136" s="80">
        <f>HOME!A525</f>
        <v>0</v>
      </c>
      <c r="C136" s="80" t="e">
        <f>HOME!#REF!</f>
        <v>#REF!</v>
      </c>
      <c r="D136" s="65">
        <f>HOME!C525</f>
        <v>0</v>
      </c>
      <c r="G136" s="84"/>
      <c r="H136" s="1608"/>
    </row>
    <row r="137" spans="2:12" s="61" customFormat="1" ht="11.25">
      <c r="B137" s="80">
        <f>HOME!A526</f>
        <v>0</v>
      </c>
      <c r="C137" s="80">
        <f>HOME!B526</f>
        <v>0</v>
      </c>
      <c r="D137" s="65">
        <f>HOME!C526</f>
        <v>0</v>
      </c>
      <c r="G137" s="84"/>
      <c r="H137" s="65"/>
      <c r="I137" s="81"/>
    </row>
    <row r="138" spans="2:12" s="61" customFormat="1" ht="11.25">
      <c r="B138" s="80">
        <f>HOME!A528</f>
        <v>0</v>
      </c>
      <c r="C138" s="80">
        <f>HOME!B528</f>
        <v>0</v>
      </c>
      <c r="D138" s="65">
        <f>HOME!C527</f>
        <v>0</v>
      </c>
      <c r="G138" s="84"/>
      <c r="H138" s="84"/>
      <c r="I138" s="81"/>
    </row>
    <row r="139" spans="2:12">
      <c r="B139" s="80" t="e">
        <f>HOME!#REF!</f>
        <v>#REF!</v>
      </c>
      <c r="C139" s="80" t="e">
        <f>HOME!#REF!</f>
        <v>#REF!</v>
      </c>
      <c r="D139" s="65">
        <f>HOME!C528</f>
        <v>0</v>
      </c>
      <c r="K139" s="61"/>
    </row>
    <row r="140" spans="2:12">
      <c r="B140" s="80">
        <f>HOME!A529</f>
        <v>0</v>
      </c>
      <c r="C140" s="80">
        <f>HOME!B529</f>
        <v>0</v>
      </c>
      <c r="D140" s="65">
        <f>HOME!C529</f>
        <v>0</v>
      </c>
    </row>
  </sheetData>
  <sheetProtection formatCells="0"/>
  <customSheetViews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7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8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9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0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13"/>
      <headerFooter>
        <oddFooter>&amp;RLast update : &amp;D   &amp;T</oddFooter>
      </headerFooter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14"/>
      <headerFooter>
        <oddFooter>&amp;RLast update : &amp;D   &amp;T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15"/>
      <headerFooter>
        <oddFooter>&amp;RLast update : &amp;D   &amp;T&amp;L&amp;1#&amp;"Calibri"&amp;10 Sensitivity: Internal</oddFooter>
      </headerFooter>
      <autoFilter ref="B13:F40" xr:uid="{EF4ED5C0-80E0-4D8F-8415-03D2FC82648D}"/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7030A0"/>
    <pageSetUpPr fitToPage="1"/>
  </sheetPr>
  <dimension ref="A2:N219"/>
  <sheetViews>
    <sheetView zoomScale="115" zoomScaleNormal="115" workbookViewId="0">
      <selection activeCell="E195" sqref="E195"/>
    </sheetView>
  </sheetViews>
  <sheetFormatPr defaultColWidth="9.42578125" defaultRowHeight="12.75"/>
  <cols>
    <col min="1" max="2" width="10.7109375" style="550" customWidth="1"/>
    <col min="3" max="3" width="36.5703125" style="61" customWidth="1"/>
    <col min="4" max="4" width="10.42578125" style="61" customWidth="1"/>
    <col min="5" max="5" width="12" style="61" customWidth="1"/>
    <col min="6" max="10" width="13.7109375" style="61" customWidth="1"/>
    <col min="11" max="11" width="16.28515625" style="61" customWidth="1"/>
    <col min="12" max="12" width="15.5703125" style="61" customWidth="1"/>
    <col min="13" max="13" width="10.28515625" style="61" bestFit="1" customWidth="1"/>
    <col min="14" max="14" width="10.5703125" style="5" customWidth="1"/>
    <col min="15" max="16384" width="9.42578125" style="5"/>
  </cols>
  <sheetData>
    <row r="2" spans="1:13" s="37" customFormat="1" ht="33" customHeight="1">
      <c r="A2" s="550"/>
      <c r="B2" s="550"/>
      <c r="C2" s="4032" t="s">
        <v>1707</v>
      </c>
      <c r="D2" s="4032"/>
      <c r="E2" s="4032"/>
      <c r="F2" s="4032"/>
      <c r="G2" s="4032"/>
      <c r="H2" s="4032"/>
      <c r="I2" s="4032"/>
      <c r="M2" s="62"/>
    </row>
    <row r="3" spans="1:13" s="61" customFormat="1" ht="14.25" customHeight="1">
      <c r="A3" s="550"/>
      <c r="B3" s="550"/>
      <c r="C3" s="63"/>
      <c r="J3" s="180"/>
      <c r="M3" s="64"/>
    </row>
    <row r="4" spans="1:13" s="61" customFormat="1" ht="12">
      <c r="A4" s="551" t="s">
        <v>3024</v>
      </c>
      <c r="B4" s="551"/>
      <c r="D4" s="66"/>
      <c r="E4" s="66" t="s">
        <v>3025</v>
      </c>
      <c r="F4" s="66"/>
      <c r="G4" s="66"/>
      <c r="H4" s="802"/>
      <c r="I4" s="66"/>
      <c r="J4" s="180"/>
    </row>
    <row r="5" spans="1:13" s="61" customFormat="1" ht="11.25">
      <c r="A5" s="550"/>
      <c r="B5" s="550"/>
      <c r="C5" s="1620"/>
      <c r="D5" s="84"/>
      <c r="E5" s="84"/>
      <c r="F5" s="84"/>
      <c r="G5" s="84"/>
      <c r="H5" s="84"/>
      <c r="I5" s="84"/>
    </row>
    <row r="6" spans="1:13" s="71" customFormat="1" hidden="1" thickTop="1" thickBot="1">
      <c r="A6" s="483"/>
      <c r="B6" s="483"/>
      <c r="C6" s="67"/>
      <c r="D6" s="172"/>
      <c r="E6" s="68" t="s">
        <v>2839</v>
      </c>
      <c r="F6" s="69" t="s">
        <v>809</v>
      </c>
      <c r="G6" s="69" t="s">
        <v>654</v>
      </c>
      <c r="H6" s="69" t="s">
        <v>1193</v>
      </c>
      <c r="I6" s="69" t="s">
        <v>1042</v>
      </c>
      <c r="J6" s="69" t="s">
        <v>3026</v>
      </c>
      <c r="K6" s="69" t="s">
        <v>721</v>
      </c>
      <c r="L6" s="70"/>
      <c r="M6" s="70"/>
    </row>
    <row r="7" spans="1:13" s="71" customFormat="1" hidden="1" thickTop="1" thickBot="1">
      <c r="A7" s="483"/>
      <c r="B7" s="483"/>
      <c r="C7" s="72"/>
      <c r="D7" s="235" t="s">
        <v>3027</v>
      </c>
      <c r="E7" s="73" t="s">
        <v>2843</v>
      </c>
      <c r="F7" s="74" t="s">
        <v>3028</v>
      </c>
      <c r="G7" s="74" t="s">
        <v>3029</v>
      </c>
      <c r="H7" s="74" t="s">
        <v>3030</v>
      </c>
      <c r="I7" s="74" t="s">
        <v>3031</v>
      </c>
      <c r="J7" s="74" t="s">
        <v>2844</v>
      </c>
      <c r="K7" s="74" t="s">
        <v>2906</v>
      </c>
      <c r="L7" s="70"/>
      <c r="M7" s="70"/>
    </row>
    <row r="8" spans="1:13" s="71" customFormat="1" ht="12" hidden="1" thickTop="1">
      <c r="A8" s="483"/>
      <c r="B8" s="483"/>
      <c r="C8" s="415" t="s">
        <v>406</v>
      </c>
      <c r="D8" s="323" t="s">
        <v>3032</v>
      </c>
      <c r="E8" s="416">
        <v>43390</v>
      </c>
      <c r="F8" s="380">
        <v>43405</v>
      </c>
      <c r="G8" s="380">
        <v>43409</v>
      </c>
      <c r="H8" s="380">
        <v>43411</v>
      </c>
      <c r="I8" s="380">
        <v>43413</v>
      </c>
      <c r="J8" s="380">
        <v>43414</v>
      </c>
      <c r="K8" s="380">
        <v>43420</v>
      </c>
      <c r="L8" s="70"/>
      <c r="M8" s="70"/>
    </row>
    <row r="9" spans="1:13" s="71" customFormat="1" ht="12" hidden="1" thickTop="1">
      <c r="A9" s="483"/>
      <c r="B9" s="483"/>
      <c r="C9" s="415" t="s">
        <v>406</v>
      </c>
      <c r="D9" s="323" t="s">
        <v>3033</v>
      </c>
      <c r="E9" s="416">
        <v>43397</v>
      </c>
      <c r="F9" s="380">
        <v>43412</v>
      </c>
      <c r="G9" s="380">
        <v>43416</v>
      </c>
      <c r="H9" s="380">
        <v>43418</v>
      </c>
      <c r="I9" s="380">
        <v>43420</v>
      </c>
      <c r="J9" s="380">
        <v>43421</v>
      </c>
      <c r="K9" s="380">
        <v>43427</v>
      </c>
      <c r="L9" s="70"/>
      <c r="M9" s="70"/>
    </row>
    <row r="10" spans="1:13" s="71" customFormat="1" ht="12" hidden="1" thickTop="1">
      <c r="A10" s="483"/>
      <c r="B10" s="483"/>
      <c r="C10" s="484" t="s">
        <v>406</v>
      </c>
      <c r="D10" s="405" t="s">
        <v>3034</v>
      </c>
      <c r="E10" s="416">
        <v>43516</v>
      </c>
      <c r="F10" s="416">
        <f>E10+15</f>
        <v>43531</v>
      </c>
      <c r="G10" s="416">
        <f>$E10+19</f>
        <v>43535</v>
      </c>
      <c r="H10" s="416">
        <f>E10+21</f>
        <v>43537</v>
      </c>
      <c r="I10" s="416">
        <f>E10+23</f>
        <v>43539</v>
      </c>
      <c r="J10" s="416">
        <f>E10+24</f>
        <v>43540</v>
      </c>
      <c r="K10" s="416">
        <f>E10+30</f>
        <v>43546</v>
      </c>
      <c r="L10" s="70"/>
      <c r="M10" s="70"/>
    </row>
    <row r="11" spans="1:13" s="71" customFormat="1" ht="11.25" hidden="1">
      <c r="A11" s="483" t="s">
        <v>3035</v>
      </c>
      <c r="B11" s="483"/>
      <c r="C11" s="484" t="s">
        <v>406</v>
      </c>
      <c r="D11" s="480" t="s">
        <v>3036</v>
      </c>
      <c r="E11" s="381">
        <v>43530</v>
      </c>
      <c r="F11" s="381">
        <f t="shared" ref="F11" si="0">E11+15</f>
        <v>43545</v>
      </c>
      <c r="G11" s="381">
        <f t="shared" ref="G11" si="1">$E11+19</f>
        <v>43549</v>
      </c>
      <c r="H11" s="381">
        <f t="shared" ref="H11" si="2">E11+21</f>
        <v>43551</v>
      </c>
      <c r="I11" s="381">
        <f t="shared" ref="I11" si="3">E11+23</f>
        <v>43553</v>
      </c>
      <c r="J11" s="381">
        <f t="shared" ref="J11" si="4">E11+24</f>
        <v>43554</v>
      </c>
      <c r="K11" s="381">
        <f t="shared" ref="K11" si="5">E11+30</f>
        <v>43560</v>
      </c>
      <c r="L11" s="70"/>
      <c r="M11" s="70"/>
    </row>
    <row r="12" spans="1:13" s="71" customFormat="1" ht="24" hidden="1" thickTop="1" thickBot="1">
      <c r="A12" s="483"/>
      <c r="B12" s="483"/>
      <c r="C12" s="802" t="s">
        <v>3037</v>
      </c>
      <c r="D12" s="172"/>
      <c r="E12" s="68" t="s">
        <v>2839</v>
      </c>
      <c r="F12" s="69" t="s">
        <v>1456</v>
      </c>
      <c r="G12" s="69" t="s">
        <v>765</v>
      </c>
      <c r="H12" s="69" t="s">
        <v>1332</v>
      </c>
      <c r="I12" s="69" t="s">
        <v>1193</v>
      </c>
      <c r="J12" s="69" t="s">
        <v>1042</v>
      </c>
      <c r="K12" s="69" t="s">
        <v>3026</v>
      </c>
      <c r="L12" s="1100" t="s">
        <v>1720</v>
      </c>
      <c r="M12" s="1117" t="s">
        <v>3038</v>
      </c>
    </row>
    <row r="13" spans="1:13" s="71" customFormat="1" ht="14.25" hidden="1" thickTop="1" thickBot="1">
      <c r="A13" s="483"/>
      <c r="B13" s="483"/>
      <c r="C13" s="72"/>
      <c r="D13" s="235" t="s">
        <v>3039</v>
      </c>
      <c r="E13" s="73" t="s">
        <v>2843</v>
      </c>
      <c r="F13" s="74" t="s">
        <v>3040</v>
      </c>
      <c r="G13" s="74" t="s">
        <v>3041</v>
      </c>
      <c r="H13" s="74" t="s">
        <v>3042</v>
      </c>
      <c r="I13" s="74" t="s">
        <v>3031</v>
      </c>
      <c r="J13" s="74" t="s">
        <v>2844</v>
      </c>
      <c r="K13" s="74" t="s">
        <v>2906</v>
      </c>
      <c r="L13" s="1119"/>
      <c r="M13" s="1119"/>
    </row>
    <row r="14" spans="1:13" s="71" customFormat="1" ht="12" hidden="1" thickTop="1">
      <c r="A14" s="483" t="s">
        <v>504</v>
      </c>
      <c r="B14" s="483"/>
      <c r="C14" s="484" t="s">
        <v>406</v>
      </c>
      <c r="D14" s="480" t="s">
        <v>3043</v>
      </c>
      <c r="E14" s="381">
        <v>43753</v>
      </c>
      <c r="F14" s="381">
        <v>43765</v>
      </c>
      <c r="G14" s="381">
        <v>43765</v>
      </c>
      <c r="H14" s="381">
        <v>43769</v>
      </c>
      <c r="I14" s="381">
        <f t="shared" ref="I14:I15" si="6">F14+21</f>
        <v>43786</v>
      </c>
      <c r="J14" s="381">
        <f t="shared" ref="J14:J15" si="7">F14+24</f>
        <v>43789</v>
      </c>
      <c r="K14" s="381">
        <f t="shared" ref="K14:K15" si="8">F14+27</f>
        <v>43792</v>
      </c>
      <c r="L14" s="360"/>
      <c r="M14" s="61"/>
    </row>
    <row r="15" spans="1:13" s="71" customFormat="1" ht="11.25" hidden="1">
      <c r="A15" s="483" t="s">
        <v>3044</v>
      </c>
      <c r="B15" s="483"/>
      <c r="C15" s="484" t="s">
        <v>406</v>
      </c>
      <c r="D15" s="480" t="s">
        <v>3045</v>
      </c>
      <c r="E15" s="381">
        <v>43760</v>
      </c>
      <c r="F15" s="381">
        <v>43772</v>
      </c>
      <c r="G15" s="381">
        <v>43772</v>
      </c>
      <c r="H15" s="381">
        <v>43776</v>
      </c>
      <c r="I15" s="381">
        <f t="shared" si="6"/>
        <v>43793</v>
      </c>
      <c r="J15" s="381">
        <f t="shared" si="7"/>
        <v>43796</v>
      </c>
      <c r="K15" s="381">
        <f t="shared" si="8"/>
        <v>43799</v>
      </c>
      <c r="L15" s="70"/>
      <c r="M15" s="61"/>
    </row>
    <row r="16" spans="1:13" s="71" customFormat="1" ht="11.25" hidden="1">
      <c r="A16" s="483" t="s">
        <v>3046</v>
      </c>
      <c r="B16" s="483"/>
      <c r="C16" s="484" t="s">
        <v>406</v>
      </c>
      <c r="D16" s="480" t="s">
        <v>3047</v>
      </c>
      <c r="E16" s="381">
        <v>43809</v>
      </c>
      <c r="F16" s="381">
        <v>43821</v>
      </c>
      <c r="G16" s="381">
        <v>43821</v>
      </c>
      <c r="H16" s="381">
        <v>43825</v>
      </c>
      <c r="I16" s="381">
        <v>43830</v>
      </c>
      <c r="J16" s="381">
        <v>43833</v>
      </c>
      <c r="K16" s="381">
        <v>43836</v>
      </c>
      <c r="L16" s="70"/>
      <c r="M16" s="61"/>
    </row>
    <row r="17" spans="1:13" s="71" customFormat="1" ht="11.25" hidden="1">
      <c r="A17" s="483" t="s">
        <v>2470</v>
      </c>
      <c r="B17" s="483"/>
      <c r="C17" s="484" t="s">
        <v>406</v>
      </c>
      <c r="D17" s="678" t="s">
        <v>3048</v>
      </c>
      <c r="E17" s="381">
        <v>43872</v>
      </c>
      <c r="F17" s="381">
        <f>E17+12</f>
        <v>43884</v>
      </c>
      <c r="G17" s="381">
        <f>F17+12</f>
        <v>43896</v>
      </c>
      <c r="H17" s="381">
        <f t="shared" ref="H17" si="9">$E17+16</f>
        <v>43888</v>
      </c>
      <c r="I17" s="381">
        <f t="shared" ref="I17" si="10">F17+21</f>
        <v>43905</v>
      </c>
      <c r="J17" s="381">
        <f t="shared" ref="J17" si="11">F17+24</f>
        <v>43908</v>
      </c>
      <c r="K17" s="381">
        <f t="shared" ref="K17" si="12">F17+27</f>
        <v>43911</v>
      </c>
      <c r="L17" s="360"/>
      <c r="M17" s="61"/>
    </row>
    <row r="18" spans="1:13" s="71" customFormat="1" ht="12" hidden="1" thickBot="1">
      <c r="A18" s="483" t="s">
        <v>2495</v>
      </c>
      <c r="B18" s="483"/>
      <c r="C18" s="559" t="s">
        <v>406</v>
      </c>
      <c r="D18" s="679" t="s">
        <v>3049</v>
      </c>
      <c r="E18" s="486">
        <v>43886</v>
      </c>
      <c r="F18" s="486">
        <v>43898</v>
      </c>
      <c r="G18" s="486">
        <v>43898</v>
      </c>
      <c r="H18" s="486">
        <v>43902</v>
      </c>
      <c r="I18" s="486">
        <v>43907</v>
      </c>
      <c r="J18" s="486">
        <v>43910</v>
      </c>
      <c r="K18" s="486">
        <v>43913</v>
      </c>
      <c r="L18" s="360"/>
      <c r="M18" s="61"/>
    </row>
    <row r="19" spans="1:13" s="71" customFormat="1" ht="12" hidden="1" thickTop="1">
      <c r="A19" s="483" t="s">
        <v>2495</v>
      </c>
      <c r="B19" s="483"/>
      <c r="C19" s="484" t="s">
        <v>406</v>
      </c>
      <c r="D19" s="678" t="s">
        <v>3050</v>
      </c>
      <c r="E19" s="381">
        <v>43893</v>
      </c>
      <c r="F19" s="381">
        <v>43905</v>
      </c>
      <c r="G19" s="381">
        <v>43905</v>
      </c>
      <c r="H19" s="381">
        <v>43909</v>
      </c>
      <c r="I19" s="381">
        <v>43914</v>
      </c>
      <c r="J19" s="381">
        <v>43917</v>
      </c>
      <c r="K19" s="381">
        <v>43920</v>
      </c>
      <c r="L19" s="360"/>
      <c r="M19" s="61"/>
    </row>
    <row r="20" spans="1:13" s="71" customFormat="1" ht="11.25" hidden="1">
      <c r="A20" s="483" t="s">
        <v>274</v>
      </c>
      <c r="B20" s="483"/>
      <c r="C20" s="484" t="s">
        <v>406</v>
      </c>
      <c r="D20" s="674" t="s">
        <v>3051</v>
      </c>
      <c r="E20" s="381">
        <v>43935</v>
      </c>
      <c r="F20" s="680">
        <v>43947</v>
      </c>
      <c r="G20" s="680">
        <v>43947</v>
      </c>
      <c r="H20" s="680">
        <v>43951</v>
      </c>
      <c r="I20" s="680">
        <v>43956</v>
      </c>
      <c r="J20" s="680">
        <f t="shared" ref="J20:J57" si="13">F20+24</f>
        <v>43971</v>
      </c>
      <c r="K20" s="680">
        <f t="shared" ref="K20:K57" si="14">F20+27</f>
        <v>43974</v>
      </c>
      <c r="L20" s="70"/>
      <c r="M20" s="61"/>
    </row>
    <row r="21" spans="1:13" s="71" customFormat="1" ht="11.25" hidden="1">
      <c r="A21" s="483" t="s">
        <v>3052</v>
      </c>
      <c r="B21" s="483"/>
      <c r="C21" s="671" t="s">
        <v>406</v>
      </c>
      <c r="D21" s="674" t="s">
        <v>3053</v>
      </c>
      <c r="E21" s="381">
        <v>43942</v>
      </c>
      <c r="F21" s="680">
        <v>43954</v>
      </c>
      <c r="G21" s="680">
        <v>43954</v>
      </c>
      <c r="H21" s="680">
        <v>43958</v>
      </c>
      <c r="I21" s="680">
        <v>43963</v>
      </c>
      <c r="J21" s="680">
        <f t="shared" si="13"/>
        <v>43978</v>
      </c>
      <c r="K21" s="680">
        <f t="shared" si="14"/>
        <v>43981</v>
      </c>
      <c r="L21" s="70"/>
      <c r="M21" s="61"/>
    </row>
    <row r="22" spans="1:13" s="71" customFormat="1" ht="12" hidden="1" thickBot="1">
      <c r="A22" s="483" t="s">
        <v>3054</v>
      </c>
      <c r="B22" s="483"/>
      <c r="C22" s="672" t="s">
        <v>406</v>
      </c>
      <c r="D22" s="675" t="s">
        <v>3055</v>
      </c>
      <c r="E22" s="670">
        <v>43949</v>
      </c>
      <c r="F22" s="681">
        <v>43961</v>
      </c>
      <c r="G22" s="681">
        <v>43961</v>
      </c>
      <c r="H22" s="681">
        <v>43965</v>
      </c>
      <c r="I22" s="681">
        <v>43970</v>
      </c>
      <c r="J22" s="681">
        <f t="shared" si="13"/>
        <v>43985</v>
      </c>
      <c r="K22" s="681">
        <f t="shared" si="14"/>
        <v>43988</v>
      </c>
      <c r="L22" s="70"/>
      <c r="M22" s="61"/>
    </row>
    <row r="23" spans="1:13" s="71" customFormat="1" ht="12" hidden="1" thickTop="1">
      <c r="A23" s="483" t="s">
        <v>3056</v>
      </c>
      <c r="B23" s="483"/>
      <c r="C23" s="671" t="s">
        <v>406</v>
      </c>
      <c r="D23" s="674" t="s">
        <v>3057</v>
      </c>
      <c r="E23" s="381">
        <v>43956</v>
      </c>
      <c r="F23" s="680">
        <v>43968</v>
      </c>
      <c r="G23" s="680">
        <v>43968</v>
      </c>
      <c r="H23" s="680">
        <v>43972</v>
      </c>
      <c r="I23" s="680">
        <v>43977</v>
      </c>
      <c r="J23" s="680">
        <f t="shared" si="13"/>
        <v>43992</v>
      </c>
      <c r="K23" s="680">
        <f t="shared" si="14"/>
        <v>43995</v>
      </c>
      <c r="L23" s="70"/>
      <c r="M23" s="61"/>
    </row>
    <row r="24" spans="1:13" s="71" customFormat="1" ht="11.25" hidden="1">
      <c r="A24" s="483" t="s">
        <v>185</v>
      </c>
      <c r="B24" s="483"/>
      <c r="C24" s="671" t="s">
        <v>406</v>
      </c>
      <c r="D24" s="674" t="s">
        <v>3058</v>
      </c>
      <c r="E24" s="381">
        <v>43963</v>
      </c>
      <c r="F24" s="680">
        <v>43975</v>
      </c>
      <c r="G24" s="680">
        <v>43975</v>
      </c>
      <c r="H24" s="680">
        <v>43979</v>
      </c>
      <c r="I24" s="680">
        <v>43984</v>
      </c>
      <c r="J24" s="680">
        <f t="shared" si="13"/>
        <v>43999</v>
      </c>
      <c r="K24" s="680">
        <f t="shared" si="14"/>
        <v>44002</v>
      </c>
      <c r="L24" s="70"/>
      <c r="M24" s="61"/>
    </row>
    <row r="25" spans="1:13" s="71" customFormat="1" ht="11.25" hidden="1">
      <c r="A25" s="483"/>
      <c r="B25" s="483"/>
      <c r="C25" s="415" t="s">
        <v>406</v>
      </c>
      <c r="D25" s="676" t="s">
        <v>3059</v>
      </c>
      <c r="E25" s="416">
        <v>43970</v>
      </c>
      <c r="F25" s="682">
        <v>43982</v>
      </c>
      <c r="G25" s="682">
        <v>43982</v>
      </c>
      <c r="H25" s="682">
        <v>43986</v>
      </c>
      <c r="I25" s="682">
        <v>43991</v>
      </c>
      <c r="J25" s="682">
        <f t="shared" si="13"/>
        <v>44006</v>
      </c>
      <c r="K25" s="682">
        <f t="shared" si="14"/>
        <v>44009</v>
      </c>
      <c r="L25" s="70"/>
      <c r="M25" s="61"/>
    </row>
    <row r="26" spans="1:13" s="71" customFormat="1" ht="12" hidden="1" thickBot="1">
      <c r="A26" s="483"/>
      <c r="B26" s="483"/>
      <c r="C26" s="672" t="s">
        <v>406</v>
      </c>
      <c r="D26" s="675" t="s">
        <v>3060</v>
      </c>
      <c r="E26" s="670">
        <v>43977</v>
      </c>
      <c r="F26" s="681">
        <v>43989</v>
      </c>
      <c r="G26" s="681">
        <v>43989</v>
      </c>
      <c r="H26" s="681">
        <v>43993</v>
      </c>
      <c r="I26" s="681">
        <v>43998</v>
      </c>
      <c r="J26" s="681">
        <f t="shared" si="13"/>
        <v>44013</v>
      </c>
      <c r="K26" s="681">
        <f t="shared" si="14"/>
        <v>44016</v>
      </c>
      <c r="L26" s="70"/>
      <c r="M26" s="61"/>
    </row>
    <row r="27" spans="1:13" s="71" customFormat="1" ht="12" hidden="1" thickTop="1">
      <c r="A27" s="483" t="s">
        <v>2753</v>
      </c>
      <c r="B27" s="483"/>
      <c r="C27" s="415" t="s">
        <v>406</v>
      </c>
      <c r="D27" s="676" t="s">
        <v>3061</v>
      </c>
      <c r="E27" s="416">
        <f t="shared" ref="E27:E57" si="15">E26+7</f>
        <v>43984</v>
      </c>
      <c r="F27" s="682">
        <f t="shared" ref="F27:G57" si="16">E27+12</f>
        <v>43996</v>
      </c>
      <c r="G27" s="682">
        <f t="shared" si="16"/>
        <v>44008</v>
      </c>
      <c r="H27" s="682">
        <f t="shared" ref="H27" si="17">$E27+16</f>
        <v>44000</v>
      </c>
      <c r="I27" s="682">
        <f t="shared" ref="I27:I57" si="18">F27+21</f>
        <v>44017</v>
      </c>
      <c r="J27" s="682">
        <f t="shared" si="13"/>
        <v>44020</v>
      </c>
      <c r="K27" s="682">
        <f t="shared" si="14"/>
        <v>44023</v>
      </c>
      <c r="L27" s="70"/>
      <c r="M27" s="61"/>
    </row>
    <row r="28" spans="1:13" s="71" customFormat="1" ht="11.25" hidden="1">
      <c r="A28" s="483"/>
      <c r="B28" s="483"/>
      <c r="C28" s="415" t="s">
        <v>406</v>
      </c>
      <c r="D28" s="676" t="s">
        <v>3062</v>
      </c>
      <c r="E28" s="416">
        <f t="shared" si="15"/>
        <v>43991</v>
      </c>
      <c r="F28" s="682">
        <f t="shared" si="16"/>
        <v>44003</v>
      </c>
      <c r="G28" s="682">
        <f t="shared" si="16"/>
        <v>44015</v>
      </c>
      <c r="H28" s="682">
        <f t="shared" ref="H28:H35" si="19">$E28+16</f>
        <v>44007</v>
      </c>
      <c r="I28" s="682">
        <f t="shared" si="18"/>
        <v>44024</v>
      </c>
      <c r="J28" s="682">
        <f t="shared" si="13"/>
        <v>44027</v>
      </c>
      <c r="K28" s="682">
        <f t="shared" si="14"/>
        <v>44030</v>
      </c>
      <c r="L28" s="70"/>
      <c r="M28" s="61"/>
    </row>
    <row r="29" spans="1:13" s="71" customFormat="1" ht="11.25" hidden="1">
      <c r="A29" s="483" t="s">
        <v>2344</v>
      </c>
      <c r="B29" s="483"/>
      <c r="C29" s="415" t="s">
        <v>406</v>
      </c>
      <c r="D29" s="676" t="s">
        <v>3063</v>
      </c>
      <c r="E29" s="416">
        <f t="shared" si="15"/>
        <v>43998</v>
      </c>
      <c r="F29" s="682">
        <f t="shared" si="16"/>
        <v>44010</v>
      </c>
      <c r="G29" s="682">
        <f t="shared" si="16"/>
        <v>44022</v>
      </c>
      <c r="H29" s="682">
        <f t="shared" si="19"/>
        <v>44014</v>
      </c>
      <c r="I29" s="682">
        <f t="shared" si="18"/>
        <v>44031</v>
      </c>
      <c r="J29" s="682">
        <f t="shared" si="13"/>
        <v>44034</v>
      </c>
      <c r="K29" s="682">
        <f t="shared" si="14"/>
        <v>44037</v>
      </c>
      <c r="L29" s="70"/>
      <c r="M29" s="61"/>
    </row>
    <row r="30" spans="1:13" s="71" customFormat="1" ht="11.25" hidden="1">
      <c r="A30" s="483" t="s">
        <v>3064</v>
      </c>
      <c r="B30" s="483"/>
      <c r="C30" s="415" t="s">
        <v>406</v>
      </c>
      <c r="D30" s="676" t="s">
        <v>3065</v>
      </c>
      <c r="E30" s="416">
        <f t="shared" si="15"/>
        <v>44005</v>
      </c>
      <c r="F30" s="682">
        <f t="shared" si="16"/>
        <v>44017</v>
      </c>
      <c r="G30" s="682">
        <f t="shared" si="16"/>
        <v>44029</v>
      </c>
      <c r="H30" s="682">
        <f t="shared" si="19"/>
        <v>44021</v>
      </c>
      <c r="I30" s="682">
        <f t="shared" si="18"/>
        <v>44038</v>
      </c>
      <c r="J30" s="682">
        <f t="shared" si="13"/>
        <v>44041</v>
      </c>
      <c r="K30" s="682">
        <f t="shared" si="14"/>
        <v>44044</v>
      </c>
      <c r="L30" s="70"/>
      <c r="M30" s="61"/>
    </row>
    <row r="31" spans="1:13" s="71" customFormat="1" ht="12" hidden="1" thickBot="1">
      <c r="A31" s="483" t="s">
        <v>3066</v>
      </c>
      <c r="B31" s="483"/>
      <c r="C31" s="672" t="s">
        <v>406</v>
      </c>
      <c r="D31" s="675" t="s">
        <v>3067</v>
      </c>
      <c r="E31" s="670">
        <f t="shared" si="15"/>
        <v>44012</v>
      </c>
      <c r="F31" s="681">
        <f t="shared" si="16"/>
        <v>44024</v>
      </c>
      <c r="G31" s="681">
        <f t="shared" si="16"/>
        <v>44036</v>
      </c>
      <c r="H31" s="681">
        <f t="shared" si="19"/>
        <v>44028</v>
      </c>
      <c r="I31" s="681">
        <f t="shared" si="18"/>
        <v>44045</v>
      </c>
      <c r="J31" s="681">
        <f t="shared" si="13"/>
        <v>44048</v>
      </c>
      <c r="K31" s="681">
        <f t="shared" si="14"/>
        <v>44051</v>
      </c>
      <c r="L31" s="70"/>
      <c r="M31" s="61"/>
    </row>
    <row r="32" spans="1:13" s="71" customFormat="1" ht="12" hidden="1" thickTop="1">
      <c r="A32" s="483"/>
      <c r="B32" s="483"/>
      <c r="C32" s="673" t="s">
        <v>406</v>
      </c>
      <c r="D32" s="677" t="s">
        <v>3068</v>
      </c>
      <c r="E32" s="380">
        <f t="shared" si="15"/>
        <v>44019</v>
      </c>
      <c r="F32" s="683">
        <f t="shared" si="16"/>
        <v>44031</v>
      </c>
      <c r="G32" s="683">
        <f t="shared" si="16"/>
        <v>44043</v>
      </c>
      <c r="H32" s="683">
        <f t="shared" si="19"/>
        <v>44035</v>
      </c>
      <c r="I32" s="683">
        <f t="shared" si="18"/>
        <v>44052</v>
      </c>
      <c r="J32" s="683">
        <f t="shared" si="13"/>
        <v>44055</v>
      </c>
      <c r="K32" s="683">
        <f t="shared" si="14"/>
        <v>44058</v>
      </c>
      <c r="L32" s="70"/>
      <c r="M32" s="61"/>
    </row>
    <row r="33" spans="1:13" s="71" customFormat="1" ht="11.25" hidden="1">
      <c r="A33" s="483"/>
      <c r="B33" s="483"/>
      <c r="C33" s="673" t="s">
        <v>406</v>
      </c>
      <c r="D33" s="676" t="s">
        <v>3069</v>
      </c>
      <c r="E33" s="416">
        <f t="shared" si="15"/>
        <v>44026</v>
      </c>
      <c r="F33" s="416">
        <f t="shared" si="16"/>
        <v>44038</v>
      </c>
      <c r="G33" s="416">
        <f t="shared" si="16"/>
        <v>44050</v>
      </c>
      <c r="H33" s="416">
        <f t="shared" si="19"/>
        <v>44042</v>
      </c>
      <c r="I33" s="416">
        <f t="shared" si="18"/>
        <v>44059</v>
      </c>
      <c r="J33" s="416">
        <f t="shared" si="13"/>
        <v>44062</v>
      </c>
      <c r="K33" s="416">
        <f t="shared" si="14"/>
        <v>44065</v>
      </c>
      <c r="L33" s="70"/>
      <c r="M33" s="61"/>
    </row>
    <row r="34" spans="1:13" s="71" customFormat="1" ht="11.25" hidden="1">
      <c r="A34" s="483"/>
      <c r="B34" s="483"/>
      <c r="C34" s="673" t="s">
        <v>406</v>
      </c>
      <c r="D34" s="676" t="s">
        <v>3070</v>
      </c>
      <c r="E34" s="416">
        <f t="shared" si="15"/>
        <v>44033</v>
      </c>
      <c r="F34" s="416">
        <f t="shared" si="16"/>
        <v>44045</v>
      </c>
      <c r="G34" s="416">
        <f t="shared" si="16"/>
        <v>44057</v>
      </c>
      <c r="H34" s="416">
        <f t="shared" si="19"/>
        <v>44049</v>
      </c>
      <c r="I34" s="416">
        <f t="shared" si="18"/>
        <v>44066</v>
      </c>
      <c r="J34" s="416">
        <f t="shared" si="13"/>
        <v>44069</v>
      </c>
      <c r="K34" s="416">
        <f t="shared" si="14"/>
        <v>44072</v>
      </c>
      <c r="L34" s="70"/>
      <c r="M34" s="61"/>
    </row>
    <row r="35" spans="1:13" s="71" customFormat="1" ht="12" hidden="1" thickBot="1">
      <c r="A35" s="483"/>
      <c r="B35" s="483"/>
      <c r="C35" s="672" t="s">
        <v>406</v>
      </c>
      <c r="D35" s="752" t="s">
        <v>3071</v>
      </c>
      <c r="E35" s="486">
        <f t="shared" si="15"/>
        <v>44040</v>
      </c>
      <c r="F35" s="486">
        <f t="shared" si="16"/>
        <v>44052</v>
      </c>
      <c r="G35" s="486">
        <f t="shared" si="16"/>
        <v>44064</v>
      </c>
      <c r="H35" s="486">
        <f t="shared" si="19"/>
        <v>44056</v>
      </c>
      <c r="I35" s="486">
        <f t="shared" si="18"/>
        <v>44073</v>
      </c>
      <c r="J35" s="486">
        <f t="shared" si="13"/>
        <v>44076</v>
      </c>
      <c r="K35" s="486">
        <f t="shared" si="14"/>
        <v>44079</v>
      </c>
      <c r="L35" s="70"/>
      <c r="M35" s="61"/>
    </row>
    <row r="36" spans="1:13" s="71" customFormat="1" ht="12" hidden="1" thickTop="1">
      <c r="A36" s="483"/>
      <c r="B36" s="483"/>
      <c r="C36" s="673" t="s">
        <v>406</v>
      </c>
      <c r="D36" s="676" t="s">
        <v>3072</v>
      </c>
      <c r="E36" s="416">
        <f t="shared" si="15"/>
        <v>44047</v>
      </c>
      <c r="F36" s="416">
        <f t="shared" si="16"/>
        <v>44059</v>
      </c>
      <c r="G36" s="416">
        <f t="shared" si="16"/>
        <v>44071</v>
      </c>
      <c r="H36" s="416">
        <f t="shared" ref="H36:H40" si="20">$E36+16</f>
        <v>44063</v>
      </c>
      <c r="I36" s="416">
        <f t="shared" si="18"/>
        <v>44080</v>
      </c>
      <c r="J36" s="416">
        <f t="shared" si="13"/>
        <v>44083</v>
      </c>
      <c r="K36" s="416">
        <f t="shared" si="14"/>
        <v>44086</v>
      </c>
      <c r="L36" s="70"/>
      <c r="M36" s="61"/>
    </row>
    <row r="37" spans="1:13" s="71" customFormat="1" ht="11.25" hidden="1">
      <c r="A37" s="483"/>
      <c r="B37" s="483"/>
      <c r="C37" s="673" t="s">
        <v>406</v>
      </c>
      <c r="D37" s="676" t="s">
        <v>3073</v>
      </c>
      <c r="E37" s="416">
        <f t="shared" si="15"/>
        <v>44054</v>
      </c>
      <c r="F37" s="416">
        <f t="shared" si="16"/>
        <v>44066</v>
      </c>
      <c r="G37" s="416">
        <f t="shared" si="16"/>
        <v>44078</v>
      </c>
      <c r="H37" s="416">
        <f t="shared" si="20"/>
        <v>44070</v>
      </c>
      <c r="I37" s="416">
        <f t="shared" si="18"/>
        <v>44087</v>
      </c>
      <c r="J37" s="416">
        <f t="shared" si="13"/>
        <v>44090</v>
      </c>
      <c r="K37" s="416">
        <f t="shared" si="14"/>
        <v>44093</v>
      </c>
      <c r="L37" s="70"/>
      <c r="M37" s="61"/>
    </row>
    <row r="38" spans="1:13" s="71" customFormat="1" ht="11.25" hidden="1">
      <c r="A38" s="483"/>
      <c r="B38" s="483"/>
      <c r="C38" s="673" t="s">
        <v>406</v>
      </c>
      <c r="D38" s="676" t="s">
        <v>3074</v>
      </c>
      <c r="E38" s="416">
        <f t="shared" si="15"/>
        <v>44061</v>
      </c>
      <c r="F38" s="416">
        <f t="shared" si="16"/>
        <v>44073</v>
      </c>
      <c r="G38" s="416">
        <f t="shared" si="16"/>
        <v>44085</v>
      </c>
      <c r="H38" s="416">
        <f t="shared" si="20"/>
        <v>44077</v>
      </c>
      <c r="I38" s="416">
        <f t="shared" si="18"/>
        <v>44094</v>
      </c>
      <c r="J38" s="416">
        <f t="shared" si="13"/>
        <v>44097</v>
      </c>
      <c r="K38" s="416">
        <f t="shared" si="14"/>
        <v>44100</v>
      </c>
      <c r="L38" s="70"/>
      <c r="M38" s="61"/>
    </row>
    <row r="39" spans="1:13" s="71" customFormat="1" ht="12" hidden="1" thickBot="1">
      <c r="A39" s="483"/>
      <c r="B39" s="483"/>
      <c r="C39" s="672" t="s">
        <v>406</v>
      </c>
      <c r="D39" s="675" t="s">
        <v>3075</v>
      </c>
      <c r="E39" s="670">
        <f t="shared" si="15"/>
        <v>44068</v>
      </c>
      <c r="F39" s="670">
        <f t="shared" si="16"/>
        <v>44080</v>
      </c>
      <c r="G39" s="670">
        <f t="shared" si="16"/>
        <v>44092</v>
      </c>
      <c r="H39" s="670">
        <f t="shared" si="20"/>
        <v>44084</v>
      </c>
      <c r="I39" s="670">
        <f t="shared" si="18"/>
        <v>44101</v>
      </c>
      <c r="J39" s="670">
        <f t="shared" si="13"/>
        <v>44104</v>
      </c>
      <c r="K39" s="670">
        <f t="shared" si="14"/>
        <v>44107</v>
      </c>
      <c r="L39" s="70"/>
      <c r="M39" s="61"/>
    </row>
    <row r="40" spans="1:13" s="71" customFormat="1" ht="12" hidden="1" thickTop="1">
      <c r="A40" s="483"/>
      <c r="B40" s="483"/>
      <c r="C40" s="673" t="s">
        <v>406</v>
      </c>
      <c r="D40" s="676" t="s">
        <v>3076</v>
      </c>
      <c r="E40" s="416">
        <f t="shared" si="15"/>
        <v>44075</v>
      </c>
      <c r="F40" s="416">
        <f t="shared" si="16"/>
        <v>44087</v>
      </c>
      <c r="G40" s="416">
        <f t="shared" si="16"/>
        <v>44099</v>
      </c>
      <c r="H40" s="416">
        <f t="shared" si="20"/>
        <v>44091</v>
      </c>
      <c r="I40" s="416">
        <f t="shared" si="18"/>
        <v>44108</v>
      </c>
      <c r="J40" s="416">
        <f t="shared" si="13"/>
        <v>44111</v>
      </c>
      <c r="K40" s="416">
        <f t="shared" si="14"/>
        <v>44114</v>
      </c>
      <c r="L40" s="70"/>
      <c r="M40" s="61"/>
    </row>
    <row r="41" spans="1:13" s="71" customFormat="1" ht="11.25" hidden="1">
      <c r="A41" s="483"/>
      <c r="B41" s="483"/>
      <c r="C41" s="673" t="s">
        <v>406</v>
      </c>
      <c r="D41" s="676" t="s">
        <v>3077</v>
      </c>
      <c r="E41" s="416">
        <f t="shared" si="15"/>
        <v>44082</v>
      </c>
      <c r="F41" s="416">
        <f t="shared" si="16"/>
        <v>44094</v>
      </c>
      <c r="G41" s="416">
        <f t="shared" si="16"/>
        <v>44106</v>
      </c>
      <c r="H41" s="416">
        <f t="shared" ref="H41:H57" si="21">$E41+16</f>
        <v>44098</v>
      </c>
      <c r="I41" s="416">
        <f t="shared" si="18"/>
        <v>44115</v>
      </c>
      <c r="J41" s="416">
        <f t="shared" si="13"/>
        <v>44118</v>
      </c>
      <c r="K41" s="416">
        <f t="shared" si="14"/>
        <v>44121</v>
      </c>
      <c r="L41" s="70"/>
      <c r="M41" s="61"/>
    </row>
    <row r="42" spans="1:13" s="71" customFormat="1" ht="11.25" hidden="1">
      <c r="A42" s="483"/>
      <c r="B42" s="483"/>
      <c r="C42" s="673" t="s">
        <v>406</v>
      </c>
      <c r="D42" s="676" t="s">
        <v>3078</v>
      </c>
      <c r="E42" s="416">
        <f t="shared" si="15"/>
        <v>44089</v>
      </c>
      <c r="F42" s="416">
        <f t="shared" si="16"/>
        <v>44101</v>
      </c>
      <c r="G42" s="416">
        <f t="shared" si="16"/>
        <v>44113</v>
      </c>
      <c r="H42" s="416">
        <f t="shared" si="21"/>
        <v>44105</v>
      </c>
      <c r="I42" s="416">
        <f t="shared" si="18"/>
        <v>44122</v>
      </c>
      <c r="J42" s="416">
        <f t="shared" si="13"/>
        <v>44125</v>
      </c>
      <c r="K42" s="416">
        <f t="shared" si="14"/>
        <v>44128</v>
      </c>
      <c r="L42" s="70"/>
      <c r="M42" s="61"/>
    </row>
    <row r="43" spans="1:13" s="71" customFormat="1" ht="11.25" hidden="1">
      <c r="A43" s="483"/>
      <c r="B43" s="483"/>
      <c r="C43" s="673" t="s">
        <v>406</v>
      </c>
      <c r="D43" s="676" t="s">
        <v>3079</v>
      </c>
      <c r="E43" s="416">
        <f t="shared" si="15"/>
        <v>44096</v>
      </c>
      <c r="F43" s="416">
        <f t="shared" si="16"/>
        <v>44108</v>
      </c>
      <c r="G43" s="416">
        <f t="shared" si="16"/>
        <v>44120</v>
      </c>
      <c r="H43" s="416">
        <f t="shared" si="21"/>
        <v>44112</v>
      </c>
      <c r="I43" s="416">
        <f t="shared" si="18"/>
        <v>44129</v>
      </c>
      <c r="J43" s="416">
        <f t="shared" si="13"/>
        <v>44132</v>
      </c>
      <c r="K43" s="416">
        <f t="shared" si="14"/>
        <v>44135</v>
      </c>
      <c r="L43" s="70"/>
      <c r="M43" s="61"/>
    </row>
    <row r="44" spans="1:13" s="71" customFormat="1" ht="12" hidden="1" thickBot="1">
      <c r="A44" s="483"/>
      <c r="B44" s="483"/>
      <c r="C44" s="672" t="s">
        <v>406</v>
      </c>
      <c r="D44" s="675" t="s">
        <v>3080</v>
      </c>
      <c r="E44" s="670">
        <f t="shared" si="15"/>
        <v>44103</v>
      </c>
      <c r="F44" s="670">
        <f t="shared" si="16"/>
        <v>44115</v>
      </c>
      <c r="G44" s="670">
        <f t="shared" si="16"/>
        <v>44127</v>
      </c>
      <c r="H44" s="670">
        <f t="shared" si="21"/>
        <v>44119</v>
      </c>
      <c r="I44" s="670">
        <f t="shared" si="18"/>
        <v>44136</v>
      </c>
      <c r="J44" s="670">
        <f t="shared" si="13"/>
        <v>44139</v>
      </c>
      <c r="K44" s="670">
        <f t="shared" si="14"/>
        <v>44142</v>
      </c>
      <c r="L44" s="70"/>
      <c r="M44" s="61"/>
    </row>
    <row r="45" spans="1:13" s="71" customFormat="1" ht="12" hidden="1" thickTop="1">
      <c r="A45" s="483"/>
      <c r="B45" s="483"/>
      <c r="C45" s="673" t="s">
        <v>406</v>
      </c>
      <c r="D45" s="676" t="s">
        <v>3081</v>
      </c>
      <c r="E45" s="416">
        <f t="shared" si="15"/>
        <v>44110</v>
      </c>
      <c r="F45" s="416">
        <f t="shared" si="16"/>
        <v>44122</v>
      </c>
      <c r="G45" s="416">
        <f t="shared" si="16"/>
        <v>44134</v>
      </c>
      <c r="H45" s="416">
        <f t="shared" si="21"/>
        <v>44126</v>
      </c>
      <c r="I45" s="416">
        <f t="shared" si="18"/>
        <v>44143</v>
      </c>
      <c r="J45" s="416">
        <f t="shared" si="13"/>
        <v>44146</v>
      </c>
      <c r="K45" s="416">
        <f t="shared" si="14"/>
        <v>44149</v>
      </c>
      <c r="L45" s="70"/>
      <c r="M45" s="61"/>
    </row>
    <row r="46" spans="1:13" s="71" customFormat="1" ht="11.25" hidden="1">
      <c r="A46" s="483"/>
      <c r="B46" s="483"/>
      <c r="C46" s="673" t="s">
        <v>406</v>
      </c>
      <c r="D46" s="405" t="s">
        <v>3082</v>
      </c>
      <c r="E46" s="260">
        <f t="shared" si="15"/>
        <v>44117</v>
      </c>
      <c r="F46" s="177">
        <f t="shared" si="16"/>
        <v>44129</v>
      </c>
      <c r="G46" s="177">
        <f t="shared" si="16"/>
        <v>44141</v>
      </c>
      <c r="H46" s="177">
        <f t="shared" si="21"/>
        <v>44133</v>
      </c>
      <c r="I46" s="177">
        <f t="shared" si="18"/>
        <v>44150</v>
      </c>
      <c r="J46" s="177">
        <f t="shared" si="13"/>
        <v>44153</v>
      </c>
      <c r="K46" s="177">
        <f t="shared" si="14"/>
        <v>44156</v>
      </c>
      <c r="L46" s="70"/>
      <c r="M46" s="61"/>
    </row>
    <row r="47" spans="1:13" s="71" customFormat="1" ht="11.25" hidden="1">
      <c r="A47" s="483"/>
      <c r="B47" s="483"/>
      <c r="C47" s="673" t="s">
        <v>406</v>
      </c>
      <c r="D47" s="405" t="s">
        <v>3083</v>
      </c>
      <c r="E47" s="260">
        <f t="shared" si="15"/>
        <v>44124</v>
      </c>
      <c r="F47" s="177">
        <f t="shared" si="16"/>
        <v>44136</v>
      </c>
      <c r="G47" s="177">
        <f t="shared" si="16"/>
        <v>44148</v>
      </c>
      <c r="H47" s="177">
        <f t="shared" si="21"/>
        <v>44140</v>
      </c>
      <c r="I47" s="177">
        <f t="shared" si="18"/>
        <v>44157</v>
      </c>
      <c r="J47" s="177">
        <f t="shared" si="13"/>
        <v>44160</v>
      </c>
      <c r="K47" s="177">
        <f t="shared" si="14"/>
        <v>44163</v>
      </c>
      <c r="L47" s="70"/>
      <c r="M47" s="61"/>
    </row>
    <row r="48" spans="1:13" s="71" customFormat="1" ht="12" hidden="1" thickBot="1">
      <c r="A48" s="483"/>
      <c r="B48" s="483"/>
      <c r="C48" s="673" t="s">
        <v>406</v>
      </c>
      <c r="D48" s="850" t="s">
        <v>3084</v>
      </c>
      <c r="E48" s="75">
        <f t="shared" si="15"/>
        <v>44131</v>
      </c>
      <c r="F48" s="181">
        <f t="shared" si="16"/>
        <v>44143</v>
      </c>
      <c r="G48" s="181">
        <f t="shared" si="16"/>
        <v>44155</v>
      </c>
      <c r="H48" s="181">
        <f t="shared" si="21"/>
        <v>44147</v>
      </c>
      <c r="I48" s="181">
        <f t="shared" si="18"/>
        <v>44164</v>
      </c>
      <c r="J48" s="181">
        <f t="shared" si="13"/>
        <v>44167</v>
      </c>
      <c r="K48" s="181">
        <f t="shared" si="14"/>
        <v>44170</v>
      </c>
      <c r="L48" s="70"/>
      <c r="M48" s="61"/>
    </row>
    <row r="49" spans="1:13" s="71" customFormat="1" ht="12" hidden="1" thickTop="1">
      <c r="A49" s="483"/>
      <c r="B49" s="483"/>
      <c r="C49" s="673" t="s">
        <v>406</v>
      </c>
      <c r="D49" s="405" t="s">
        <v>3085</v>
      </c>
      <c r="E49" s="260">
        <f t="shared" si="15"/>
        <v>44138</v>
      </c>
      <c r="F49" s="177">
        <f t="shared" si="16"/>
        <v>44150</v>
      </c>
      <c r="G49" s="177">
        <f t="shared" si="16"/>
        <v>44162</v>
      </c>
      <c r="H49" s="177">
        <f t="shared" si="21"/>
        <v>44154</v>
      </c>
      <c r="I49" s="177">
        <f t="shared" si="18"/>
        <v>44171</v>
      </c>
      <c r="J49" s="177">
        <f t="shared" si="13"/>
        <v>44174</v>
      </c>
      <c r="K49" s="177">
        <f t="shared" si="14"/>
        <v>44177</v>
      </c>
      <c r="L49" s="70"/>
      <c r="M49" s="61"/>
    </row>
    <row r="50" spans="1:13" s="71" customFormat="1" ht="11.25" hidden="1">
      <c r="A50" s="483"/>
      <c r="B50" s="483"/>
      <c r="C50" s="673" t="s">
        <v>406</v>
      </c>
      <c r="D50" s="405" t="s">
        <v>3086</v>
      </c>
      <c r="E50" s="260">
        <f t="shared" si="15"/>
        <v>44145</v>
      </c>
      <c r="F50" s="177">
        <f t="shared" si="16"/>
        <v>44157</v>
      </c>
      <c r="G50" s="177">
        <f t="shared" si="16"/>
        <v>44169</v>
      </c>
      <c r="H50" s="177">
        <f t="shared" si="21"/>
        <v>44161</v>
      </c>
      <c r="I50" s="177">
        <f t="shared" si="18"/>
        <v>44178</v>
      </c>
      <c r="J50" s="177">
        <f t="shared" si="13"/>
        <v>44181</v>
      </c>
      <c r="K50" s="177">
        <f t="shared" si="14"/>
        <v>44184</v>
      </c>
      <c r="L50" s="70"/>
      <c r="M50" s="61"/>
    </row>
    <row r="51" spans="1:13" s="71" customFormat="1" ht="11.25" hidden="1">
      <c r="A51" s="483"/>
      <c r="B51" s="483"/>
      <c r="C51" s="673" t="s">
        <v>406</v>
      </c>
      <c r="D51" s="405" t="s">
        <v>3087</v>
      </c>
      <c r="E51" s="260">
        <f t="shared" si="15"/>
        <v>44152</v>
      </c>
      <c r="F51" s="177">
        <f t="shared" si="16"/>
        <v>44164</v>
      </c>
      <c r="G51" s="177">
        <f t="shared" si="16"/>
        <v>44176</v>
      </c>
      <c r="H51" s="177">
        <f t="shared" si="21"/>
        <v>44168</v>
      </c>
      <c r="I51" s="177">
        <f t="shared" si="18"/>
        <v>44185</v>
      </c>
      <c r="J51" s="177">
        <f t="shared" si="13"/>
        <v>44188</v>
      </c>
      <c r="K51" s="177">
        <f t="shared" si="14"/>
        <v>44191</v>
      </c>
      <c r="L51" s="70"/>
      <c r="M51" s="61"/>
    </row>
    <row r="52" spans="1:13" s="71" customFormat="1" ht="11.25" hidden="1">
      <c r="A52" s="483"/>
      <c r="B52" s="483"/>
      <c r="C52" s="673" t="s">
        <v>406</v>
      </c>
      <c r="D52" s="405" t="s">
        <v>3088</v>
      </c>
      <c r="E52" s="260">
        <f t="shared" si="15"/>
        <v>44159</v>
      </c>
      <c r="F52" s="177">
        <f t="shared" si="16"/>
        <v>44171</v>
      </c>
      <c r="G52" s="177">
        <f t="shared" si="16"/>
        <v>44183</v>
      </c>
      <c r="H52" s="177">
        <f t="shared" si="21"/>
        <v>44175</v>
      </c>
      <c r="I52" s="177">
        <f t="shared" si="18"/>
        <v>44192</v>
      </c>
      <c r="J52" s="177">
        <f t="shared" si="13"/>
        <v>44195</v>
      </c>
      <c r="K52" s="177">
        <f t="shared" si="14"/>
        <v>44198</v>
      </c>
      <c r="L52" s="70"/>
      <c r="M52" s="61"/>
    </row>
    <row r="53" spans="1:13" s="71" customFormat="1" ht="11.25" hidden="1">
      <c r="A53" s="483"/>
      <c r="B53" s="483"/>
      <c r="C53" s="673" t="s">
        <v>406</v>
      </c>
      <c r="D53" s="405" t="s">
        <v>3089</v>
      </c>
      <c r="E53" s="260">
        <f t="shared" si="15"/>
        <v>44166</v>
      </c>
      <c r="F53" s="177">
        <f t="shared" si="16"/>
        <v>44178</v>
      </c>
      <c r="G53" s="177">
        <f t="shared" si="16"/>
        <v>44190</v>
      </c>
      <c r="H53" s="177">
        <f t="shared" si="21"/>
        <v>44182</v>
      </c>
      <c r="I53" s="177">
        <f t="shared" si="18"/>
        <v>44199</v>
      </c>
      <c r="J53" s="177">
        <f t="shared" si="13"/>
        <v>44202</v>
      </c>
      <c r="K53" s="177">
        <f t="shared" si="14"/>
        <v>44205</v>
      </c>
      <c r="L53" s="70"/>
      <c r="M53" s="61"/>
    </row>
    <row r="54" spans="1:13" s="71" customFormat="1" ht="11.25" hidden="1">
      <c r="A54" s="483"/>
      <c r="B54" s="483"/>
      <c r="C54" s="673" t="s">
        <v>406</v>
      </c>
      <c r="D54" s="405" t="s">
        <v>3090</v>
      </c>
      <c r="E54" s="260">
        <f t="shared" si="15"/>
        <v>44173</v>
      </c>
      <c r="F54" s="177">
        <f t="shared" si="16"/>
        <v>44185</v>
      </c>
      <c r="G54" s="177">
        <f t="shared" si="16"/>
        <v>44197</v>
      </c>
      <c r="H54" s="177">
        <f t="shared" si="21"/>
        <v>44189</v>
      </c>
      <c r="I54" s="177">
        <f t="shared" si="18"/>
        <v>44206</v>
      </c>
      <c r="J54" s="177">
        <f t="shared" si="13"/>
        <v>44209</v>
      </c>
      <c r="K54" s="177">
        <f t="shared" si="14"/>
        <v>44212</v>
      </c>
      <c r="L54" s="70"/>
      <c r="M54" s="61"/>
    </row>
    <row r="55" spans="1:13" s="71" customFormat="1" ht="11.25" hidden="1">
      <c r="A55" s="483"/>
      <c r="B55" s="483"/>
      <c r="C55" s="673" t="s">
        <v>406</v>
      </c>
      <c r="D55" s="405" t="s">
        <v>3091</v>
      </c>
      <c r="E55" s="260">
        <f t="shared" si="15"/>
        <v>44180</v>
      </c>
      <c r="F55" s="177">
        <f t="shared" si="16"/>
        <v>44192</v>
      </c>
      <c r="G55" s="177">
        <f t="shared" si="16"/>
        <v>44204</v>
      </c>
      <c r="H55" s="177">
        <f t="shared" si="21"/>
        <v>44196</v>
      </c>
      <c r="I55" s="177">
        <f t="shared" si="18"/>
        <v>44213</v>
      </c>
      <c r="J55" s="177">
        <f t="shared" si="13"/>
        <v>44216</v>
      </c>
      <c r="K55" s="177">
        <f t="shared" si="14"/>
        <v>44219</v>
      </c>
      <c r="L55" s="70"/>
      <c r="M55" s="61"/>
    </row>
    <row r="56" spans="1:13" s="71" customFormat="1" ht="11.25" hidden="1">
      <c r="A56" s="483"/>
      <c r="B56" s="483"/>
      <c r="C56" s="673" t="s">
        <v>406</v>
      </c>
      <c r="D56" s="405" t="s">
        <v>3092</v>
      </c>
      <c r="E56" s="260">
        <f t="shared" si="15"/>
        <v>44187</v>
      </c>
      <c r="F56" s="177">
        <f t="shared" si="16"/>
        <v>44199</v>
      </c>
      <c r="G56" s="177">
        <f t="shared" si="16"/>
        <v>44211</v>
      </c>
      <c r="H56" s="177">
        <f t="shared" si="21"/>
        <v>44203</v>
      </c>
      <c r="I56" s="177">
        <f t="shared" si="18"/>
        <v>44220</v>
      </c>
      <c r="J56" s="177">
        <f t="shared" si="13"/>
        <v>44223</v>
      </c>
      <c r="K56" s="177">
        <f t="shared" si="14"/>
        <v>44226</v>
      </c>
      <c r="L56" s="70"/>
      <c r="M56" s="61"/>
    </row>
    <row r="57" spans="1:13" s="71" customFormat="1" ht="11.25" hidden="1">
      <c r="A57" s="483"/>
      <c r="B57" s="483"/>
      <c r="C57" s="673" t="s">
        <v>406</v>
      </c>
      <c r="D57" s="405" t="s">
        <v>3093</v>
      </c>
      <c r="E57" s="260">
        <f t="shared" si="15"/>
        <v>44194</v>
      </c>
      <c r="F57" s="177">
        <f t="shared" si="16"/>
        <v>44206</v>
      </c>
      <c r="G57" s="177">
        <f t="shared" si="16"/>
        <v>44218</v>
      </c>
      <c r="H57" s="177">
        <f t="shared" si="21"/>
        <v>44210</v>
      </c>
      <c r="I57" s="177">
        <f t="shared" si="18"/>
        <v>44227</v>
      </c>
      <c r="J57" s="177">
        <f t="shared" si="13"/>
        <v>44230</v>
      </c>
      <c r="K57" s="177">
        <f t="shared" si="14"/>
        <v>44233</v>
      </c>
      <c r="L57" s="70"/>
      <c r="M57" s="61"/>
    </row>
    <row r="58" spans="1:13" s="71" customFormat="1" hidden="1">
      <c r="A58" s="483"/>
      <c r="B58" s="483"/>
      <c r="C58" s="1520" t="s">
        <v>3094</v>
      </c>
      <c r="D58" s="405" t="s">
        <v>3095</v>
      </c>
      <c r="E58" s="260">
        <v>45003</v>
      </c>
      <c r="F58" s="177">
        <v>45021</v>
      </c>
      <c r="G58" s="177">
        <v>45021</v>
      </c>
      <c r="H58" s="177">
        <v>45027</v>
      </c>
      <c r="I58" s="177">
        <v>45029</v>
      </c>
      <c r="J58" s="177">
        <v>45030</v>
      </c>
      <c r="K58" s="177">
        <v>45032</v>
      </c>
      <c r="L58" s="1119"/>
      <c r="M58" s="1119"/>
    </row>
    <row r="59" spans="1:13" s="71" customFormat="1" ht="13.5" hidden="1" thickTop="1">
      <c r="A59" s="483" t="s">
        <v>3096</v>
      </c>
      <c r="B59" s="483"/>
      <c r="C59" s="1545" t="s">
        <v>3097</v>
      </c>
      <c r="D59" s="405" t="s">
        <v>3098</v>
      </c>
      <c r="E59" s="260">
        <v>45011</v>
      </c>
      <c r="F59" s="177">
        <f>E59+13</f>
        <v>45024</v>
      </c>
      <c r="G59" s="177">
        <f t="shared" ref="G59:G66" si="22">E59+16</f>
        <v>45027</v>
      </c>
      <c r="H59" s="177">
        <f>$E59+21</f>
        <v>45032</v>
      </c>
      <c r="I59" s="177">
        <f>E59+23</f>
        <v>45034</v>
      </c>
      <c r="J59" s="177">
        <f>E59+25</f>
        <v>45036</v>
      </c>
      <c r="K59" s="177">
        <f>E59+27</f>
        <v>45038</v>
      </c>
      <c r="L59" s="1119">
        <v>45005</v>
      </c>
      <c r="M59" s="1119">
        <v>45006</v>
      </c>
    </row>
    <row r="60" spans="1:13" s="71" customFormat="1" hidden="1">
      <c r="A60" s="483" t="s">
        <v>3099</v>
      </c>
      <c r="B60" s="483"/>
      <c r="C60" s="1545" t="s">
        <v>3100</v>
      </c>
      <c r="D60" s="405" t="s">
        <v>3101</v>
      </c>
      <c r="E60" s="260">
        <v>45016</v>
      </c>
      <c r="F60" s="177">
        <f>E60+13</f>
        <v>45029</v>
      </c>
      <c r="G60" s="177">
        <f t="shared" si="22"/>
        <v>45032</v>
      </c>
      <c r="H60" s="177">
        <f t="shared" ref="H60:H66" si="23">$E60+21</f>
        <v>45037</v>
      </c>
      <c r="I60" s="177">
        <f t="shared" ref="I60:I66" si="24">E60+23</f>
        <v>45039</v>
      </c>
      <c r="J60" s="177">
        <f t="shared" ref="J60:J66" si="25">E60+25</f>
        <v>45041</v>
      </c>
      <c r="K60" s="177">
        <f t="shared" ref="K60:K66" si="26">E60+27</f>
        <v>45043</v>
      </c>
      <c r="L60" s="1119">
        <v>45012</v>
      </c>
      <c r="M60" s="1119">
        <v>45013</v>
      </c>
    </row>
    <row r="61" spans="1:13" s="71" customFormat="1" ht="13.5" hidden="1" thickTop="1">
      <c r="A61" s="483" t="s">
        <v>3102</v>
      </c>
      <c r="B61" s="483"/>
      <c r="C61" s="1545" t="s">
        <v>3103</v>
      </c>
      <c r="D61" s="405" t="s">
        <v>3104</v>
      </c>
      <c r="E61" s="260">
        <v>45030</v>
      </c>
      <c r="F61" s="177">
        <f>E61+13</f>
        <v>45043</v>
      </c>
      <c r="G61" s="177">
        <f t="shared" si="22"/>
        <v>45046</v>
      </c>
      <c r="H61" s="177">
        <f t="shared" si="23"/>
        <v>45051</v>
      </c>
      <c r="I61" s="177">
        <f t="shared" si="24"/>
        <v>45053</v>
      </c>
      <c r="J61" s="177">
        <f t="shared" si="25"/>
        <v>45055</v>
      </c>
      <c r="K61" s="177">
        <f t="shared" si="26"/>
        <v>45057</v>
      </c>
      <c r="L61" s="1119">
        <v>45019</v>
      </c>
      <c r="M61" s="1119">
        <v>45020</v>
      </c>
    </row>
    <row r="62" spans="1:13" s="71" customFormat="1" hidden="1">
      <c r="A62" s="483" t="s">
        <v>3105</v>
      </c>
      <c r="B62" s="483"/>
      <c r="C62" s="1545" t="s">
        <v>193</v>
      </c>
      <c r="D62" s="405" t="s">
        <v>3106</v>
      </c>
      <c r="E62" s="260">
        <v>45033</v>
      </c>
      <c r="F62" s="177">
        <f>E62+13</f>
        <v>45046</v>
      </c>
      <c r="G62" s="177">
        <f t="shared" si="22"/>
        <v>45049</v>
      </c>
      <c r="H62" s="177">
        <f t="shared" si="23"/>
        <v>45054</v>
      </c>
      <c r="I62" s="177">
        <f t="shared" si="24"/>
        <v>45056</v>
      </c>
      <c r="J62" s="177">
        <f t="shared" si="25"/>
        <v>45058</v>
      </c>
      <c r="K62" s="177">
        <f t="shared" si="26"/>
        <v>45060</v>
      </c>
      <c r="L62" s="1119">
        <v>45026</v>
      </c>
      <c r="M62" s="1119">
        <v>45027</v>
      </c>
    </row>
    <row r="63" spans="1:13" s="71" customFormat="1" ht="13.5" hidden="1" thickTop="1">
      <c r="A63" s="483" t="s">
        <v>3107</v>
      </c>
      <c r="B63" s="483"/>
      <c r="C63" s="1545" t="s">
        <v>3108</v>
      </c>
      <c r="D63" s="405" t="s">
        <v>3109</v>
      </c>
      <c r="E63" s="260">
        <v>45040</v>
      </c>
      <c r="F63" s="177">
        <f>E63+13</f>
        <v>45053</v>
      </c>
      <c r="G63" s="177">
        <f t="shared" si="22"/>
        <v>45056</v>
      </c>
      <c r="H63" s="177">
        <f t="shared" si="23"/>
        <v>45061</v>
      </c>
      <c r="I63" s="177">
        <f t="shared" si="24"/>
        <v>45063</v>
      </c>
      <c r="J63" s="177">
        <f t="shared" si="25"/>
        <v>45065</v>
      </c>
      <c r="K63" s="177">
        <f t="shared" si="26"/>
        <v>45067</v>
      </c>
      <c r="L63" s="1119">
        <v>45033</v>
      </c>
      <c r="M63" s="1119">
        <v>45034</v>
      </c>
    </row>
    <row r="64" spans="1:13" s="71" customFormat="1" hidden="1">
      <c r="A64" s="483" t="s">
        <v>395</v>
      </c>
      <c r="B64" s="483"/>
      <c r="C64" s="1545" t="s">
        <v>3110</v>
      </c>
      <c r="D64" s="405" t="s">
        <v>3111</v>
      </c>
      <c r="E64" s="260">
        <v>45045</v>
      </c>
      <c r="F64" s="177" t="s">
        <v>79</v>
      </c>
      <c r="G64" s="177">
        <f t="shared" si="22"/>
        <v>45061</v>
      </c>
      <c r="H64" s="177">
        <f t="shared" si="23"/>
        <v>45066</v>
      </c>
      <c r="I64" s="177">
        <f t="shared" si="24"/>
        <v>45068</v>
      </c>
      <c r="J64" s="177">
        <f t="shared" si="25"/>
        <v>45070</v>
      </c>
      <c r="K64" s="177">
        <f t="shared" si="26"/>
        <v>45072</v>
      </c>
      <c r="L64" s="1119">
        <v>45040</v>
      </c>
      <c r="M64" s="1119">
        <v>45041</v>
      </c>
    </row>
    <row r="65" spans="1:13" s="71" customFormat="1" hidden="1">
      <c r="A65" s="483"/>
      <c r="B65" s="483"/>
      <c r="C65" s="1545" t="s">
        <v>3112</v>
      </c>
      <c r="D65" s="1580" t="s">
        <v>3113</v>
      </c>
      <c r="E65" s="376">
        <v>45054</v>
      </c>
      <c r="F65" s="1581" t="s">
        <v>79</v>
      </c>
      <c r="G65" s="1581">
        <f t="shared" si="22"/>
        <v>45070</v>
      </c>
      <c r="H65" s="1581">
        <f t="shared" si="23"/>
        <v>45075</v>
      </c>
      <c r="I65" s="1581">
        <f t="shared" si="24"/>
        <v>45077</v>
      </c>
      <c r="J65" s="1581">
        <f t="shared" si="25"/>
        <v>45079</v>
      </c>
      <c r="K65" s="1581">
        <f t="shared" si="26"/>
        <v>45081</v>
      </c>
      <c r="L65" s="1119">
        <v>45047</v>
      </c>
      <c r="M65" s="1119">
        <v>45048</v>
      </c>
    </row>
    <row r="66" spans="1:13" s="71" customFormat="1" hidden="1">
      <c r="A66" s="483" t="s">
        <v>3114</v>
      </c>
      <c r="B66" s="483"/>
      <c r="C66" s="1540" t="s">
        <v>2376</v>
      </c>
      <c r="D66" s="405" t="s">
        <v>3115</v>
      </c>
      <c r="E66" s="260">
        <v>45062</v>
      </c>
      <c r="F66" s="177" t="s">
        <v>79</v>
      </c>
      <c r="G66" s="177">
        <f t="shared" si="22"/>
        <v>45078</v>
      </c>
      <c r="H66" s="177">
        <f t="shared" si="23"/>
        <v>45083</v>
      </c>
      <c r="I66" s="177">
        <f t="shared" si="24"/>
        <v>45085</v>
      </c>
      <c r="J66" s="177">
        <f t="shared" si="25"/>
        <v>45087</v>
      </c>
      <c r="K66" s="177">
        <f t="shared" si="26"/>
        <v>45089</v>
      </c>
      <c r="L66" s="1119">
        <v>45054</v>
      </c>
      <c r="M66" s="1119">
        <v>45055</v>
      </c>
    </row>
    <row r="67" spans="1:13" s="71" customFormat="1" hidden="1">
      <c r="A67" s="483"/>
      <c r="B67" s="483"/>
      <c r="C67" s="27"/>
      <c r="D67" s="115"/>
      <c r="E67" s="130"/>
      <c r="F67" s="1452"/>
      <c r="G67" s="1452"/>
      <c r="H67" s="1452"/>
      <c r="I67" s="1452"/>
      <c r="J67" s="1452"/>
      <c r="K67" s="1452"/>
      <c r="L67" s="1119"/>
      <c r="M67" s="1119"/>
    </row>
    <row r="68" spans="1:13" s="71" customFormat="1" hidden="1">
      <c r="A68" s="483"/>
      <c r="B68" s="483"/>
      <c r="C68" s="27"/>
      <c r="D68" s="115"/>
      <c r="E68" s="130"/>
      <c r="F68" s="1452"/>
      <c r="G68" s="1452"/>
      <c r="H68" s="1452"/>
      <c r="I68" s="1452"/>
      <c r="J68" s="1452"/>
      <c r="K68" s="1452"/>
      <c r="L68" s="1119"/>
      <c r="M68" s="1119"/>
    </row>
    <row r="69" spans="1:13" s="71" customFormat="1" ht="22.5" hidden="1">
      <c r="A69" s="483"/>
      <c r="B69" s="483"/>
      <c r="C69" s="802" t="s">
        <v>3037</v>
      </c>
      <c r="D69" s="172"/>
      <c r="E69" s="1317" t="s">
        <v>2839</v>
      </c>
      <c r="F69" s="69" t="s">
        <v>103</v>
      </c>
      <c r="G69" s="69" t="s">
        <v>702</v>
      </c>
      <c r="H69" s="69" t="s">
        <v>654</v>
      </c>
      <c r="I69" s="69" t="s">
        <v>1042</v>
      </c>
      <c r="J69" s="69" t="s">
        <v>1193</v>
      </c>
      <c r="K69" s="1584" t="s">
        <v>3026</v>
      </c>
      <c r="L69" s="1527" t="s">
        <v>1720</v>
      </c>
      <c r="M69" s="1117" t="s">
        <v>1721</v>
      </c>
    </row>
    <row r="70" spans="1:13" s="71" customFormat="1" ht="13.5" hidden="1" thickBot="1">
      <c r="A70" s="2326" t="s">
        <v>1712</v>
      </c>
      <c r="B70" s="2326"/>
      <c r="C70" s="72"/>
      <c r="D70" s="235" t="s">
        <v>3116</v>
      </c>
      <c r="E70" s="1582" t="s">
        <v>2843</v>
      </c>
      <c r="F70" s="1583" t="s">
        <v>3117</v>
      </c>
      <c r="G70" s="1583" t="s">
        <v>2907</v>
      </c>
      <c r="H70" s="1583" t="s">
        <v>2007</v>
      </c>
      <c r="I70" s="1583" t="s">
        <v>2781</v>
      </c>
      <c r="J70" s="1583" t="s">
        <v>3118</v>
      </c>
      <c r="K70" s="1583" t="s">
        <v>3119</v>
      </c>
      <c r="L70" s="1119"/>
      <c r="M70" s="1119"/>
    </row>
    <row r="71" spans="1:13" s="71" customFormat="1" ht="13.5" hidden="1" thickTop="1">
      <c r="A71" s="483" t="s">
        <v>3120</v>
      </c>
      <c r="B71" s="483"/>
      <c r="C71" s="1545" t="s">
        <v>2450</v>
      </c>
      <c r="D71" s="405" t="s">
        <v>3121</v>
      </c>
      <c r="E71" s="260">
        <v>45070</v>
      </c>
      <c r="F71" s="260">
        <f>$E71+22</f>
        <v>45092</v>
      </c>
      <c r="G71" s="260">
        <f>$E71+22</f>
        <v>45092</v>
      </c>
      <c r="H71" s="260">
        <f>$E71+22</f>
        <v>45092</v>
      </c>
      <c r="I71" s="177">
        <f t="shared" ref="I71:I78" si="27">E71+23</f>
        <v>45093</v>
      </c>
      <c r="J71" s="177">
        <f t="shared" ref="J71:J78" si="28">E71+25</f>
        <v>45095</v>
      </c>
      <c r="K71" s="177">
        <f t="shared" ref="K71:K78" si="29">E71+27</f>
        <v>45097</v>
      </c>
      <c r="L71" s="1119">
        <v>45066</v>
      </c>
      <c r="M71" s="1119">
        <v>45067</v>
      </c>
    </row>
    <row r="72" spans="1:13" s="71" customFormat="1" ht="13.5" hidden="1" thickTop="1">
      <c r="A72" s="483"/>
      <c r="B72" s="483"/>
      <c r="C72" s="1545" t="s">
        <v>3122</v>
      </c>
      <c r="D72" s="1521" t="s">
        <v>3123</v>
      </c>
      <c r="E72" s="260">
        <v>45074</v>
      </c>
      <c r="F72" s="260">
        <f t="shared" ref="F72:H81" si="30">$E72+22</f>
        <v>45096</v>
      </c>
      <c r="G72" s="260">
        <f t="shared" si="30"/>
        <v>45096</v>
      </c>
      <c r="H72" s="260">
        <f t="shared" si="30"/>
        <v>45096</v>
      </c>
      <c r="I72" s="177">
        <f t="shared" si="27"/>
        <v>45097</v>
      </c>
      <c r="J72" s="177">
        <f t="shared" si="28"/>
        <v>45099</v>
      </c>
      <c r="K72" s="177">
        <f t="shared" si="29"/>
        <v>45101</v>
      </c>
      <c r="L72" s="1119">
        <v>45073</v>
      </c>
      <c r="M72" s="1119">
        <v>45074</v>
      </c>
    </row>
    <row r="73" spans="1:13" s="71" customFormat="1" ht="13.5" hidden="1" thickTop="1">
      <c r="A73" s="483" t="s">
        <v>2057</v>
      </c>
      <c r="B73" s="483"/>
      <c r="C73" s="1545" t="s">
        <v>3056</v>
      </c>
      <c r="D73" s="1521" t="s">
        <v>3124</v>
      </c>
      <c r="E73" s="260">
        <v>45083</v>
      </c>
      <c r="F73" s="260">
        <f t="shared" si="30"/>
        <v>45105</v>
      </c>
      <c r="G73" s="260">
        <f t="shared" si="30"/>
        <v>45105</v>
      </c>
      <c r="H73" s="260">
        <f t="shared" si="30"/>
        <v>45105</v>
      </c>
      <c r="I73" s="177">
        <f t="shared" si="27"/>
        <v>45106</v>
      </c>
      <c r="J73" s="177">
        <f t="shared" si="28"/>
        <v>45108</v>
      </c>
      <c r="K73" s="177">
        <f t="shared" si="29"/>
        <v>45110</v>
      </c>
      <c r="L73" s="1119">
        <v>45080</v>
      </c>
      <c r="M73" s="1119">
        <v>45081</v>
      </c>
    </row>
    <row r="74" spans="1:13" s="71" customFormat="1" ht="13.5" hidden="1" thickTop="1">
      <c r="A74" s="483"/>
      <c r="B74" s="483"/>
      <c r="C74" s="1545" t="s">
        <v>3097</v>
      </c>
      <c r="D74" s="405" t="s">
        <v>3125</v>
      </c>
      <c r="E74" s="260">
        <v>45090</v>
      </c>
      <c r="F74" s="260">
        <f t="shared" si="30"/>
        <v>45112</v>
      </c>
      <c r="G74" s="260">
        <f t="shared" si="30"/>
        <v>45112</v>
      </c>
      <c r="H74" s="260">
        <f t="shared" si="30"/>
        <v>45112</v>
      </c>
      <c r="I74" s="177">
        <f t="shared" si="27"/>
        <v>45113</v>
      </c>
      <c r="J74" s="177">
        <f t="shared" si="28"/>
        <v>45115</v>
      </c>
      <c r="K74" s="177">
        <f t="shared" si="29"/>
        <v>45117</v>
      </c>
      <c r="L74" s="1119">
        <v>45087</v>
      </c>
      <c r="M74" s="1119">
        <v>45088</v>
      </c>
    </row>
    <row r="75" spans="1:13" s="71" customFormat="1" ht="13.5" hidden="1" thickTop="1">
      <c r="A75" s="483"/>
      <c r="B75" s="483"/>
      <c r="C75" s="1545" t="s">
        <v>3100</v>
      </c>
      <c r="D75" s="1521" t="s">
        <v>3126</v>
      </c>
      <c r="E75" s="260">
        <v>45097</v>
      </c>
      <c r="F75" s="260">
        <f t="shared" si="30"/>
        <v>45119</v>
      </c>
      <c r="G75" s="260">
        <f t="shared" si="30"/>
        <v>45119</v>
      </c>
      <c r="H75" s="260">
        <f t="shared" si="30"/>
        <v>45119</v>
      </c>
      <c r="I75" s="177">
        <f t="shared" si="27"/>
        <v>45120</v>
      </c>
      <c r="J75" s="177">
        <f t="shared" si="28"/>
        <v>45122</v>
      </c>
      <c r="K75" s="177">
        <f t="shared" si="29"/>
        <v>45124</v>
      </c>
      <c r="L75" s="1119">
        <v>45094</v>
      </c>
      <c r="M75" s="1119">
        <v>45095</v>
      </c>
    </row>
    <row r="76" spans="1:13" s="71" customFormat="1" ht="13.5" hidden="1" thickTop="1">
      <c r="A76" s="483" t="s">
        <v>3127</v>
      </c>
      <c r="B76" s="483"/>
      <c r="C76" s="1545" t="s">
        <v>604</v>
      </c>
      <c r="D76" s="405" t="s">
        <v>3128</v>
      </c>
      <c r="E76" s="260">
        <v>45105</v>
      </c>
      <c r="F76" s="260">
        <f t="shared" si="30"/>
        <v>45127</v>
      </c>
      <c r="G76" s="260">
        <f t="shared" si="30"/>
        <v>45127</v>
      </c>
      <c r="H76" s="260">
        <f t="shared" si="30"/>
        <v>45127</v>
      </c>
      <c r="I76" s="177">
        <f t="shared" si="27"/>
        <v>45128</v>
      </c>
      <c r="J76" s="177">
        <f t="shared" si="28"/>
        <v>45130</v>
      </c>
      <c r="K76" s="177">
        <f t="shared" si="29"/>
        <v>45132</v>
      </c>
      <c r="L76" s="1119">
        <v>45101</v>
      </c>
      <c r="M76" s="1119">
        <v>45102</v>
      </c>
    </row>
    <row r="77" spans="1:13" s="71" customFormat="1" ht="13.5" hidden="1" thickTop="1">
      <c r="A77" s="483"/>
      <c r="B77" s="483"/>
      <c r="C77" s="1545" t="s">
        <v>193</v>
      </c>
      <c r="D77" s="1521" t="s">
        <v>3129</v>
      </c>
      <c r="E77" s="260">
        <v>45111</v>
      </c>
      <c r="F77" s="260">
        <f t="shared" si="30"/>
        <v>45133</v>
      </c>
      <c r="G77" s="260">
        <f t="shared" si="30"/>
        <v>45133</v>
      </c>
      <c r="H77" s="260">
        <f t="shared" si="30"/>
        <v>45133</v>
      </c>
      <c r="I77" s="177">
        <f t="shared" si="27"/>
        <v>45134</v>
      </c>
      <c r="J77" s="177">
        <f t="shared" si="28"/>
        <v>45136</v>
      </c>
      <c r="K77" s="177">
        <f t="shared" si="29"/>
        <v>45138</v>
      </c>
      <c r="L77" s="1119">
        <v>45108</v>
      </c>
      <c r="M77" s="1119">
        <v>45109</v>
      </c>
    </row>
    <row r="78" spans="1:13" s="71" customFormat="1" ht="13.5" hidden="1" thickTop="1">
      <c r="A78" s="483"/>
      <c r="B78" s="483"/>
      <c r="C78" s="1545" t="s">
        <v>2211</v>
      </c>
      <c r="D78" s="1521" t="s">
        <v>3130</v>
      </c>
      <c r="E78" s="260">
        <v>45124</v>
      </c>
      <c r="F78" s="260">
        <f t="shared" si="30"/>
        <v>45146</v>
      </c>
      <c r="G78" s="260">
        <f t="shared" si="30"/>
        <v>45146</v>
      </c>
      <c r="H78" s="260">
        <f t="shared" si="30"/>
        <v>45146</v>
      </c>
      <c r="I78" s="177">
        <f t="shared" si="27"/>
        <v>45147</v>
      </c>
      <c r="J78" s="177">
        <f t="shared" si="28"/>
        <v>45149</v>
      </c>
      <c r="K78" s="177">
        <f t="shared" si="29"/>
        <v>45151</v>
      </c>
      <c r="L78" s="1119">
        <v>45115</v>
      </c>
      <c r="M78" s="1119">
        <v>45116</v>
      </c>
    </row>
    <row r="79" spans="1:13" s="71" customFormat="1" ht="13.5" hidden="1" thickTop="1">
      <c r="A79" s="483" t="s">
        <v>2026</v>
      </c>
      <c r="B79" s="483"/>
      <c r="C79" s="1664" t="s">
        <v>406</v>
      </c>
      <c r="D79" s="1521" t="s">
        <v>3131</v>
      </c>
      <c r="E79" s="260">
        <v>45122</v>
      </c>
      <c r="F79" s="470"/>
      <c r="G79" s="470"/>
      <c r="H79" s="470"/>
      <c r="I79" s="470"/>
      <c r="J79" s="470"/>
      <c r="K79" s="470"/>
      <c r="L79" s="1119">
        <v>45122</v>
      </c>
      <c r="M79" s="1119">
        <v>45123</v>
      </c>
    </row>
    <row r="80" spans="1:13" s="71" customFormat="1" ht="13.5" hidden="1" thickTop="1">
      <c r="A80" s="483"/>
      <c r="B80" s="483"/>
      <c r="C80" s="1545" t="s">
        <v>2405</v>
      </c>
      <c r="D80" s="1521" t="s">
        <v>3132</v>
      </c>
      <c r="E80" s="260">
        <v>45132</v>
      </c>
      <c r="F80" s="260">
        <f t="shared" si="30"/>
        <v>45154</v>
      </c>
      <c r="G80" s="260">
        <f t="shared" si="30"/>
        <v>45154</v>
      </c>
      <c r="H80" s="260">
        <f t="shared" si="30"/>
        <v>45154</v>
      </c>
      <c r="I80" s="177">
        <f t="shared" ref="I80:I84" si="31">E80+23</f>
        <v>45155</v>
      </c>
      <c r="J80" s="177">
        <f t="shared" ref="J80:J84" si="32">E80+25</f>
        <v>45157</v>
      </c>
      <c r="K80" s="177">
        <f t="shared" ref="K80:K84" si="33">E80+27</f>
        <v>45159</v>
      </c>
      <c r="L80" s="1119">
        <v>45129</v>
      </c>
      <c r="M80" s="1119">
        <v>45130</v>
      </c>
    </row>
    <row r="81" spans="1:13" s="71" customFormat="1" ht="13.5" hidden="1" thickTop="1">
      <c r="A81" s="483" t="s">
        <v>2376</v>
      </c>
      <c r="B81" s="483"/>
      <c r="C81" s="1545" t="s">
        <v>3133</v>
      </c>
      <c r="D81" s="1521" t="s">
        <v>3134</v>
      </c>
      <c r="E81" s="260">
        <v>45140</v>
      </c>
      <c r="F81" s="260">
        <f t="shared" si="30"/>
        <v>45162</v>
      </c>
      <c r="G81" s="260">
        <f t="shared" si="30"/>
        <v>45162</v>
      </c>
      <c r="H81" s="260">
        <f t="shared" si="30"/>
        <v>45162</v>
      </c>
      <c r="I81" s="177">
        <f t="shared" si="31"/>
        <v>45163</v>
      </c>
      <c r="J81" s="177">
        <f t="shared" si="32"/>
        <v>45165</v>
      </c>
      <c r="K81" s="177">
        <f t="shared" si="33"/>
        <v>45167</v>
      </c>
      <c r="L81" s="1119">
        <v>45136</v>
      </c>
      <c r="M81" s="1119">
        <v>45137</v>
      </c>
    </row>
    <row r="82" spans="1:13" s="71" customFormat="1" ht="13.5" hidden="1" thickTop="1">
      <c r="A82" s="483" t="s">
        <v>2450</v>
      </c>
      <c r="B82" s="483"/>
      <c r="C82" s="1545" t="s">
        <v>3103</v>
      </c>
      <c r="D82" s="1521" t="s">
        <v>3135</v>
      </c>
      <c r="E82" s="260">
        <v>45144</v>
      </c>
      <c r="F82" s="260">
        <f t="shared" ref="F82:H90" si="34">$E82+22</f>
        <v>45166</v>
      </c>
      <c r="G82" s="260">
        <f t="shared" si="34"/>
        <v>45166</v>
      </c>
      <c r="H82" s="260">
        <f t="shared" si="34"/>
        <v>45166</v>
      </c>
      <c r="I82" s="177">
        <f t="shared" si="31"/>
        <v>45167</v>
      </c>
      <c r="J82" s="177">
        <f t="shared" si="32"/>
        <v>45169</v>
      </c>
      <c r="K82" s="177">
        <f t="shared" si="33"/>
        <v>45171</v>
      </c>
      <c r="L82" s="1119">
        <v>45143</v>
      </c>
      <c r="M82" s="1119">
        <v>45144</v>
      </c>
    </row>
    <row r="83" spans="1:13" s="71" customFormat="1" ht="13.5" hidden="1" thickTop="1">
      <c r="A83" s="483" t="s">
        <v>3122</v>
      </c>
      <c r="B83" s="483"/>
      <c r="C83" s="1545" t="s">
        <v>3136</v>
      </c>
      <c r="D83" s="1521" t="s">
        <v>3137</v>
      </c>
      <c r="E83" s="260">
        <v>45155</v>
      </c>
      <c r="F83" s="260">
        <f t="shared" si="34"/>
        <v>45177</v>
      </c>
      <c r="G83" s="260">
        <f t="shared" si="34"/>
        <v>45177</v>
      </c>
      <c r="H83" s="260">
        <f t="shared" si="34"/>
        <v>45177</v>
      </c>
      <c r="I83" s="177">
        <f t="shared" si="31"/>
        <v>45178</v>
      </c>
      <c r="J83" s="177">
        <f t="shared" si="32"/>
        <v>45180</v>
      </c>
      <c r="K83" s="177">
        <f t="shared" si="33"/>
        <v>45182</v>
      </c>
      <c r="L83" s="1119">
        <v>45150</v>
      </c>
      <c r="M83" s="1119">
        <v>45151</v>
      </c>
    </row>
    <row r="84" spans="1:13" s="71" customFormat="1" ht="13.5" hidden="1" thickTop="1">
      <c r="A84" s="483" t="s">
        <v>3056</v>
      </c>
      <c r="B84" s="483"/>
      <c r="C84" s="1545" t="s">
        <v>2224</v>
      </c>
      <c r="D84" s="1521" t="s">
        <v>3138</v>
      </c>
      <c r="E84" s="260">
        <v>45167</v>
      </c>
      <c r="F84" s="260">
        <f t="shared" si="34"/>
        <v>45189</v>
      </c>
      <c r="G84" s="260">
        <f t="shared" si="34"/>
        <v>45189</v>
      </c>
      <c r="H84" s="260">
        <f t="shared" si="34"/>
        <v>45189</v>
      </c>
      <c r="I84" s="177">
        <f t="shared" si="31"/>
        <v>45190</v>
      </c>
      <c r="J84" s="177">
        <f t="shared" si="32"/>
        <v>45192</v>
      </c>
      <c r="K84" s="177">
        <f t="shared" si="33"/>
        <v>45194</v>
      </c>
      <c r="L84" s="1119">
        <v>45157</v>
      </c>
      <c r="M84" s="1119">
        <v>45158</v>
      </c>
    </row>
    <row r="85" spans="1:13" s="71" customFormat="1" ht="13.5" hidden="1" thickTop="1">
      <c r="A85" s="483" t="s">
        <v>3097</v>
      </c>
      <c r="B85" s="483"/>
      <c r="C85" s="1676" t="s">
        <v>406</v>
      </c>
      <c r="D85" s="1677" t="s">
        <v>3139</v>
      </c>
      <c r="E85" s="470">
        <v>45164</v>
      </c>
      <c r="F85" s="470"/>
      <c r="G85" s="470"/>
      <c r="H85" s="470"/>
      <c r="I85" s="470"/>
      <c r="J85" s="470"/>
      <c r="K85" s="470"/>
      <c r="L85" s="1119">
        <v>45164</v>
      </c>
      <c r="M85" s="1119">
        <v>45165</v>
      </c>
    </row>
    <row r="86" spans="1:13" s="71" customFormat="1" ht="13.5" hidden="1" thickTop="1">
      <c r="A86" s="483"/>
      <c r="B86" s="483"/>
      <c r="C86" s="1545" t="s">
        <v>2402</v>
      </c>
      <c r="D86" s="1521" t="s">
        <v>3140</v>
      </c>
      <c r="E86" s="260">
        <v>45176</v>
      </c>
      <c r="F86" s="260">
        <f t="shared" si="34"/>
        <v>45198</v>
      </c>
      <c r="G86" s="260">
        <f t="shared" si="34"/>
        <v>45198</v>
      </c>
      <c r="H86" s="260">
        <f t="shared" si="34"/>
        <v>45198</v>
      </c>
      <c r="I86" s="177">
        <f t="shared" ref="I86:I90" si="35">E86+23</f>
        <v>45199</v>
      </c>
      <c r="J86" s="177">
        <f t="shared" ref="J86:J90" si="36">E86+25</f>
        <v>45201</v>
      </c>
      <c r="K86" s="177">
        <f t="shared" ref="K86:K90" si="37">E86+27</f>
        <v>45203</v>
      </c>
      <c r="L86" s="1119">
        <v>45171</v>
      </c>
      <c r="M86" s="1119">
        <v>45172</v>
      </c>
    </row>
    <row r="87" spans="1:13" s="71" customFormat="1" ht="13.5" hidden="1" thickTop="1">
      <c r="A87" s="483" t="s">
        <v>3141</v>
      </c>
      <c r="B87" s="483"/>
      <c r="C87" s="1517" t="s">
        <v>604</v>
      </c>
      <c r="D87" s="1521" t="s">
        <v>3142</v>
      </c>
      <c r="E87" s="260">
        <v>45179</v>
      </c>
      <c r="F87" s="260">
        <f t="shared" si="34"/>
        <v>45201</v>
      </c>
      <c r="G87" s="260">
        <f t="shared" si="34"/>
        <v>45201</v>
      </c>
      <c r="H87" s="260">
        <f t="shared" si="34"/>
        <v>45201</v>
      </c>
      <c r="I87" s="177">
        <f t="shared" si="35"/>
        <v>45202</v>
      </c>
      <c r="J87" s="177">
        <f t="shared" si="36"/>
        <v>45204</v>
      </c>
      <c r="K87" s="177">
        <f t="shared" si="37"/>
        <v>45206</v>
      </c>
      <c r="L87" s="1119">
        <v>45178</v>
      </c>
      <c r="M87" s="1119">
        <v>45179</v>
      </c>
    </row>
    <row r="88" spans="1:13" s="71" customFormat="1" ht="13.5" hidden="1" thickTop="1">
      <c r="A88" s="483" t="s">
        <v>193</v>
      </c>
      <c r="B88" s="483"/>
      <c r="C88" s="1517" t="s">
        <v>2465</v>
      </c>
      <c r="D88" s="1521" t="s">
        <v>3143</v>
      </c>
      <c r="E88" s="260">
        <v>45188</v>
      </c>
      <c r="F88" s="260">
        <f t="shared" si="34"/>
        <v>45210</v>
      </c>
      <c r="G88" s="260">
        <f t="shared" si="34"/>
        <v>45210</v>
      </c>
      <c r="H88" s="260">
        <f t="shared" si="34"/>
        <v>45210</v>
      </c>
      <c r="I88" s="177">
        <f t="shared" si="35"/>
        <v>45211</v>
      </c>
      <c r="J88" s="177">
        <f t="shared" si="36"/>
        <v>45213</v>
      </c>
      <c r="K88" s="177">
        <f t="shared" si="37"/>
        <v>45215</v>
      </c>
      <c r="L88" s="1119">
        <v>45185</v>
      </c>
      <c r="M88" s="1119">
        <v>45186</v>
      </c>
    </row>
    <row r="89" spans="1:13" s="71" customFormat="1" ht="13.5" hidden="1" thickTop="1">
      <c r="A89" s="483" t="s">
        <v>3144</v>
      </c>
      <c r="B89" s="483"/>
      <c r="C89" s="1545" t="s">
        <v>3145</v>
      </c>
      <c r="D89" s="1521" t="s">
        <v>3146</v>
      </c>
      <c r="E89" s="260">
        <v>45196</v>
      </c>
      <c r="F89" s="260">
        <f t="shared" si="34"/>
        <v>45218</v>
      </c>
      <c r="G89" s="260">
        <f t="shared" si="34"/>
        <v>45218</v>
      </c>
      <c r="H89" s="260">
        <f t="shared" si="34"/>
        <v>45218</v>
      </c>
      <c r="I89" s="177">
        <f t="shared" si="35"/>
        <v>45219</v>
      </c>
      <c r="J89" s="177">
        <f t="shared" si="36"/>
        <v>45221</v>
      </c>
      <c r="K89" s="177">
        <f t="shared" si="37"/>
        <v>45223</v>
      </c>
      <c r="L89" s="1119">
        <v>45192</v>
      </c>
      <c r="M89" s="1119">
        <v>45193</v>
      </c>
    </row>
    <row r="90" spans="1:13" s="71" customFormat="1" ht="13.5" hidden="1" thickTop="1">
      <c r="A90" s="483" t="s">
        <v>2030</v>
      </c>
      <c r="B90" s="483"/>
      <c r="C90" s="1545" t="s">
        <v>2030</v>
      </c>
      <c r="D90" s="1521" t="s">
        <v>3147</v>
      </c>
      <c r="E90" s="260">
        <v>45202</v>
      </c>
      <c r="F90" s="260">
        <f t="shared" si="34"/>
        <v>45224</v>
      </c>
      <c r="G90" s="260">
        <f t="shared" si="34"/>
        <v>45224</v>
      </c>
      <c r="H90" s="260">
        <f t="shared" si="34"/>
        <v>45224</v>
      </c>
      <c r="I90" s="177">
        <f t="shared" si="35"/>
        <v>45225</v>
      </c>
      <c r="J90" s="177">
        <f t="shared" si="36"/>
        <v>45227</v>
      </c>
      <c r="K90" s="177">
        <f t="shared" si="37"/>
        <v>45229</v>
      </c>
      <c r="L90" s="1119">
        <v>45199</v>
      </c>
      <c r="M90" s="1119">
        <v>45200</v>
      </c>
    </row>
    <row r="91" spans="1:13" s="71" customFormat="1" ht="13.5" hidden="1" thickTop="1">
      <c r="A91" s="483"/>
      <c r="B91" s="483"/>
      <c r="C91" s="1676" t="s">
        <v>406</v>
      </c>
      <c r="D91" s="1521" t="s">
        <v>3148</v>
      </c>
      <c r="E91" s="260">
        <v>45206</v>
      </c>
      <c r="F91" s="470"/>
      <c r="G91" s="470"/>
      <c r="H91" s="470"/>
      <c r="I91" s="470"/>
      <c r="J91" s="470"/>
      <c r="K91" s="470"/>
      <c r="L91" s="1119">
        <v>45206</v>
      </c>
      <c r="M91" s="1119">
        <v>45207</v>
      </c>
    </row>
    <row r="92" spans="1:13" s="71" customFormat="1" ht="13.5" hidden="1" thickTop="1">
      <c r="A92" s="483"/>
      <c r="B92" s="483"/>
      <c r="C92" s="1676" t="s">
        <v>406</v>
      </c>
      <c r="D92" s="1521" t="s">
        <v>3149</v>
      </c>
      <c r="E92" s="260">
        <v>45213</v>
      </c>
      <c r="F92" s="470"/>
      <c r="G92" s="470"/>
      <c r="H92" s="470"/>
      <c r="I92" s="470"/>
      <c r="J92" s="470"/>
      <c r="K92" s="470"/>
      <c r="L92" s="1119">
        <v>45213</v>
      </c>
      <c r="M92" s="1119">
        <v>45214</v>
      </c>
    </row>
    <row r="93" spans="1:13" s="71" customFormat="1" ht="13.5" hidden="1" thickTop="1">
      <c r="A93" s="483"/>
      <c r="B93" s="483"/>
      <c r="C93" s="1676" t="s">
        <v>406</v>
      </c>
      <c r="D93" s="1521" t="s">
        <v>3150</v>
      </c>
      <c r="E93" s="260">
        <v>45220</v>
      </c>
      <c r="F93" s="470"/>
      <c r="G93" s="470"/>
      <c r="H93" s="470"/>
      <c r="I93" s="470"/>
      <c r="J93" s="470"/>
      <c r="K93" s="470"/>
      <c r="L93" s="1119">
        <v>45220</v>
      </c>
      <c r="M93" s="1119">
        <v>45221</v>
      </c>
    </row>
    <row r="94" spans="1:13" s="71" customFormat="1" ht="13.5" hidden="1" thickTop="1">
      <c r="A94" s="483"/>
      <c r="B94" s="483"/>
      <c r="C94" s="1676" t="s">
        <v>406</v>
      </c>
      <c r="D94" s="1521" t="s">
        <v>3151</v>
      </c>
      <c r="E94" s="260">
        <v>45227</v>
      </c>
      <c r="F94" s="470"/>
      <c r="G94" s="470"/>
      <c r="H94" s="470"/>
      <c r="I94" s="470"/>
      <c r="J94" s="470"/>
      <c r="K94" s="470"/>
      <c r="L94" s="1119">
        <v>45227</v>
      </c>
      <c r="M94" s="1119">
        <v>45228</v>
      </c>
    </row>
    <row r="95" spans="1:13" s="71" customFormat="1" ht="13.5" hidden="1" thickTop="1">
      <c r="A95" s="483"/>
      <c r="B95" s="483"/>
      <c r="C95" s="1540" t="s">
        <v>2587</v>
      </c>
      <c r="D95" s="1521" t="s">
        <v>3152</v>
      </c>
      <c r="E95" s="260">
        <v>45234</v>
      </c>
      <c r="F95" s="260">
        <f t="shared" ref="F95:H109" si="38">$E95+22</f>
        <v>45256</v>
      </c>
      <c r="G95" s="260">
        <f t="shared" si="38"/>
        <v>45256</v>
      </c>
      <c r="H95" s="260">
        <f t="shared" si="38"/>
        <v>45256</v>
      </c>
      <c r="I95" s="177">
        <f t="shared" ref="I95:I109" si="39">E95+23</f>
        <v>45257</v>
      </c>
      <c r="J95" s="177">
        <f t="shared" ref="J95:J109" si="40">E95+25</f>
        <v>45259</v>
      </c>
      <c r="K95" s="177">
        <f t="shared" ref="K95:K109" si="41">E95+27</f>
        <v>45261</v>
      </c>
      <c r="L95" s="1119">
        <v>45234</v>
      </c>
      <c r="M95" s="1119">
        <v>45235</v>
      </c>
    </row>
    <row r="96" spans="1:13" s="71" customFormat="1" ht="13.5" hidden="1" thickTop="1">
      <c r="A96" s="483"/>
      <c r="B96" s="483"/>
      <c r="C96" s="1540" t="s">
        <v>2467</v>
      </c>
      <c r="D96" s="1521" t="s">
        <v>3153</v>
      </c>
      <c r="E96" s="260">
        <v>45244</v>
      </c>
      <c r="F96" s="260">
        <f t="shared" si="38"/>
        <v>45266</v>
      </c>
      <c r="G96" s="260">
        <f t="shared" si="38"/>
        <v>45266</v>
      </c>
      <c r="H96" s="260">
        <f t="shared" si="38"/>
        <v>45266</v>
      </c>
      <c r="I96" s="177">
        <f t="shared" si="39"/>
        <v>45267</v>
      </c>
      <c r="J96" s="177">
        <f t="shared" si="40"/>
        <v>45269</v>
      </c>
      <c r="K96" s="177">
        <f t="shared" si="41"/>
        <v>45271</v>
      </c>
      <c r="L96" s="1119">
        <v>45241</v>
      </c>
      <c r="M96" s="1119">
        <v>45242</v>
      </c>
    </row>
    <row r="97" spans="1:13" s="71" customFormat="1" ht="15.75" hidden="1" thickTop="1">
      <c r="A97" s="483" t="s">
        <v>2660</v>
      </c>
      <c r="B97" s="483"/>
      <c r="C97" s="1725" t="s">
        <v>2472</v>
      </c>
      <c r="D97" s="1521" t="s">
        <v>3154</v>
      </c>
      <c r="E97" s="260">
        <v>45250</v>
      </c>
      <c r="F97" s="260">
        <f t="shared" si="38"/>
        <v>45272</v>
      </c>
      <c r="G97" s="260">
        <f t="shared" si="38"/>
        <v>45272</v>
      </c>
      <c r="H97" s="260">
        <f t="shared" si="38"/>
        <v>45272</v>
      </c>
      <c r="I97" s="177">
        <f t="shared" si="39"/>
        <v>45273</v>
      </c>
      <c r="J97" s="177">
        <f t="shared" si="40"/>
        <v>45275</v>
      </c>
      <c r="K97" s="177">
        <f t="shared" si="41"/>
        <v>45277</v>
      </c>
      <c r="L97" s="1119">
        <v>45248</v>
      </c>
      <c r="M97" s="1119">
        <v>45249</v>
      </c>
    </row>
    <row r="98" spans="1:13" s="71" customFormat="1" ht="15.75" hidden="1" thickTop="1">
      <c r="A98" s="483" t="s">
        <v>3136</v>
      </c>
      <c r="B98" s="483"/>
      <c r="C98" s="1726" t="s">
        <v>2660</v>
      </c>
      <c r="D98" s="1521" t="s">
        <v>3155</v>
      </c>
      <c r="E98" s="260">
        <v>45255</v>
      </c>
      <c r="F98" s="260">
        <f t="shared" si="38"/>
        <v>45277</v>
      </c>
      <c r="G98" s="260">
        <f t="shared" si="38"/>
        <v>45277</v>
      </c>
      <c r="H98" s="260">
        <f t="shared" si="38"/>
        <v>45277</v>
      </c>
      <c r="I98" s="177">
        <f t="shared" si="39"/>
        <v>45278</v>
      </c>
      <c r="J98" s="177">
        <f t="shared" si="40"/>
        <v>45280</v>
      </c>
      <c r="K98" s="177">
        <f t="shared" si="41"/>
        <v>45282</v>
      </c>
      <c r="L98" s="1119">
        <v>45255</v>
      </c>
      <c r="M98" s="1119">
        <v>45256</v>
      </c>
    </row>
    <row r="99" spans="1:13" s="71" customFormat="1" ht="15.75" hidden="1" thickTop="1">
      <c r="A99" s="483" t="s">
        <v>604</v>
      </c>
      <c r="B99" s="483"/>
      <c r="C99" s="1727" t="s">
        <v>3136</v>
      </c>
      <c r="D99" s="1521" t="s">
        <v>3156</v>
      </c>
      <c r="E99" s="260">
        <v>45264</v>
      </c>
      <c r="F99" s="260">
        <f t="shared" si="38"/>
        <v>45286</v>
      </c>
      <c r="G99" s="260">
        <f t="shared" si="38"/>
        <v>45286</v>
      </c>
      <c r="H99" s="260">
        <f t="shared" si="38"/>
        <v>45286</v>
      </c>
      <c r="I99" s="177">
        <f t="shared" si="39"/>
        <v>45287</v>
      </c>
      <c r="J99" s="177">
        <f t="shared" si="40"/>
        <v>45289</v>
      </c>
      <c r="K99" s="177">
        <f t="shared" si="41"/>
        <v>45291</v>
      </c>
      <c r="L99" s="1119">
        <v>45262</v>
      </c>
      <c r="M99" s="1119">
        <v>45263</v>
      </c>
    </row>
    <row r="100" spans="1:13" s="71" customFormat="1" ht="15.75" hidden="1" thickTop="1">
      <c r="A100" s="483" t="s">
        <v>3157</v>
      </c>
      <c r="B100" s="483"/>
      <c r="C100" s="1727" t="s">
        <v>2333</v>
      </c>
      <c r="D100" s="1521" t="s">
        <v>3158</v>
      </c>
      <c r="E100" s="260">
        <v>45272</v>
      </c>
      <c r="F100" s="260">
        <f t="shared" si="38"/>
        <v>45294</v>
      </c>
      <c r="G100" s="260">
        <f t="shared" si="38"/>
        <v>45294</v>
      </c>
      <c r="H100" s="260">
        <f t="shared" si="38"/>
        <v>45294</v>
      </c>
      <c r="I100" s="177">
        <f t="shared" si="39"/>
        <v>45295</v>
      </c>
      <c r="J100" s="177">
        <f t="shared" si="40"/>
        <v>45297</v>
      </c>
      <c r="K100" s="177">
        <f t="shared" si="41"/>
        <v>45299</v>
      </c>
      <c r="L100" s="1119">
        <v>45269</v>
      </c>
      <c r="M100" s="1119">
        <v>45270</v>
      </c>
    </row>
    <row r="101" spans="1:13" s="71" customFormat="1" ht="15.75" hidden="1" thickTop="1">
      <c r="A101" s="483" t="s">
        <v>3159</v>
      </c>
      <c r="B101" s="483"/>
      <c r="C101" s="1727" t="s">
        <v>504</v>
      </c>
      <c r="D101" s="1521" t="s">
        <v>3160</v>
      </c>
      <c r="E101" s="260">
        <v>45278</v>
      </c>
      <c r="F101" s="260">
        <f t="shared" si="38"/>
        <v>45300</v>
      </c>
      <c r="G101" s="260">
        <f t="shared" si="38"/>
        <v>45300</v>
      </c>
      <c r="H101" s="260">
        <f t="shared" si="38"/>
        <v>45300</v>
      </c>
      <c r="I101" s="177">
        <f t="shared" si="39"/>
        <v>45301</v>
      </c>
      <c r="J101" s="177">
        <f t="shared" si="40"/>
        <v>45303</v>
      </c>
      <c r="K101" s="177">
        <f t="shared" si="41"/>
        <v>45305</v>
      </c>
      <c r="L101" s="1119">
        <v>45276</v>
      </c>
      <c r="M101" s="1119">
        <v>45277</v>
      </c>
    </row>
    <row r="102" spans="1:13" s="71" customFormat="1" ht="15.75" hidden="1" thickTop="1">
      <c r="A102" s="483" t="s">
        <v>3161</v>
      </c>
      <c r="B102" s="483"/>
      <c r="C102" s="1788" t="s">
        <v>2353</v>
      </c>
      <c r="D102" s="1521" t="s">
        <v>3162</v>
      </c>
      <c r="E102" s="733">
        <v>45288</v>
      </c>
      <c r="F102" s="260">
        <f t="shared" si="38"/>
        <v>45310</v>
      </c>
      <c r="G102" s="260">
        <f t="shared" si="38"/>
        <v>45310</v>
      </c>
      <c r="H102" s="260">
        <f t="shared" si="38"/>
        <v>45310</v>
      </c>
      <c r="I102" s="177">
        <f t="shared" si="39"/>
        <v>45311</v>
      </c>
      <c r="J102" s="177">
        <f t="shared" si="40"/>
        <v>45313</v>
      </c>
      <c r="K102" s="177">
        <f t="shared" si="41"/>
        <v>45315</v>
      </c>
      <c r="L102" s="1119">
        <v>45283</v>
      </c>
      <c r="M102" s="1119">
        <v>45284</v>
      </c>
    </row>
    <row r="103" spans="1:13" s="71" customFormat="1" ht="13.5" hidden="1" thickTop="1">
      <c r="A103" s="483" t="s">
        <v>3163</v>
      </c>
      <c r="B103" s="483"/>
      <c r="C103" s="1540" t="s">
        <v>2331</v>
      </c>
      <c r="D103" s="1521" t="s">
        <v>3164</v>
      </c>
      <c r="E103" s="260">
        <v>45296</v>
      </c>
      <c r="F103" s="260">
        <f t="shared" si="38"/>
        <v>45318</v>
      </c>
      <c r="G103" s="260">
        <f t="shared" si="38"/>
        <v>45318</v>
      </c>
      <c r="H103" s="260">
        <f t="shared" si="38"/>
        <v>45318</v>
      </c>
      <c r="I103" s="177">
        <f t="shared" si="39"/>
        <v>45319</v>
      </c>
      <c r="J103" s="177">
        <f t="shared" si="40"/>
        <v>45321</v>
      </c>
      <c r="K103" s="177">
        <f t="shared" si="41"/>
        <v>45323</v>
      </c>
      <c r="L103" s="1119">
        <v>45290</v>
      </c>
      <c r="M103" s="1119">
        <v>45291</v>
      </c>
    </row>
    <row r="104" spans="1:13" s="71" customFormat="1" ht="13.5" hidden="1" thickTop="1">
      <c r="A104" s="483" t="s">
        <v>3165</v>
      </c>
      <c r="B104" s="483"/>
      <c r="C104" s="1545" t="s">
        <v>3166</v>
      </c>
      <c r="D104" s="1521" t="s">
        <v>3167</v>
      </c>
      <c r="E104" s="260">
        <v>45306</v>
      </c>
      <c r="F104" s="260">
        <f t="shared" si="38"/>
        <v>45328</v>
      </c>
      <c r="G104" s="260">
        <f t="shared" si="38"/>
        <v>45328</v>
      </c>
      <c r="H104" s="260">
        <f t="shared" si="38"/>
        <v>45328</v>
      </c>
      <c r="I104" s="177">
        <f t="shared" si="39"/>
        <v>45329</v>
      </c>
      <c r="J104" s="177">
        <f t="shared" si="40"/>
        <v>45331</v>
      </c>
      <c r="K104" s="177">
        <f t="shared" si="41"/>
        <v>45333</v>
      </c>
      <c r="L104" s="1119">
        <v>45297</v>
      </c>
      <c r="M104" s="1119">
        <v>45298</v>
      </c>
    </row>
    <row r="105" spans="1:13" s="71" customFormat="1" ht="13.5" hidden="1" thickTop="1">
      <c r="A105" s="483"/>
      <c r="B105" s="483"/>
      <c r="C105" s="1540" t="s">
        <v>2414</v>
      </c>
      <c r="D105" s="1521" t="s">
        <v>3168</v>
      </c>
      <c r="E105" s="260">
        <v>45306</v>
      </c>
      <c r="F105" s="260">
        <f t="shared" si="38"/>
        <v>45328</v>
      </c>
      <c r="G105" s="260">
        <f t="shared" si="38"/>
        <v>45328</v>
      </c>
      <c r="H105" s="260">
        <f t="shared" si="38"/>
        <v>45328</v>
      </c>
      <c r="I105" s="177">
        <f t="shared" si="39"/>
        <v>45329</v>
      </c>
      <c r="J105" s="177">
        <f t="shared" si="40"/>
        <v>45331</v>
      </c>
      <c r="K105" s="177">
        <f t="shared" si="41"/>
        <v>45333</v>
      </c>
      <c r="L105" s="1119">
        <v>45304</v>
      </c>
      <c r="M105" s="1119">
        <v>45305</v>
      </c>
    </row>
    <row r="106" spans="1:13" s="71" customFormat="1" ht="13.5" hidden="1" thickTop="1">
      <c r="A106" s="483"/>
      <c r="B106" s="483"/>
      <c r="C106" s="1705" t="s">
        <v>2450</v>
      </c>
      <c r="D106" s="1521" t="s">
        <v>3169</v>
      </c>
      <c r="E106" s="260">
        <v>45315</v>
      </c>
      <c r="F106" s="260">
        <f t="shared" si="38"/>
        <v>45337</v>
      </c>
      <c r="G106" s="260">
        <f t="shared" si="38"/>
        <v>45337</v>
      </c>
      <c r="H106" s="260">
        <f t="shared" si="38"/>
        <v>45337</v>
      </c>
      <c r="I106" s="177">
        <f t="shared" si="39"/>
        <v>45338</v>
      </c>
      <c r="J106" s="177">
        <f t="shared" si="40"/>
        <v>45340</v>
      </c>
      <c r="K106" s="177">
        <f t="shared" si="41"/>
        <v>45342</v>
      </c>
      <c r="L106" s="1119">
        <v>45311</v>
      </c>
      <c r="M106" s="1119">
        <v>45312</v>
      </c>
    </row>
    <row r="107" spans="1:13" s="71" customFormat="1" ht="13.5" hidden="1" thickTop="1">
      <c r="A107" s="483"/>
      <c r="B107" s="483"/>
      <c r="C107" s="1540" t="s">
        <v>2035</v>
      </c>
      <c r="D107" s="1521" t="s">
        <v>3170</v>
      </c>
      <c r="E107" s="260">
        <v>45319</v>
      </c>
      <c r="F107" s="260">
        <f t="shared" si="38"/>
        <v>45341</v>
      </c>
      <c r="G107" s="260">
        <f t="shared" si="38"/>
        <v>45341</v>
      </c>
      <c r="H107" s="260">
        <f t="shared" si="38"/>
        <v>45341</v>
      </c>
      <c r="I107" s="177">
        <f t="shared" si="39"/>
        <v>45342</v>
      </c>
      <c r="J107" s="177">
        <f t="shared" si="40"/>
        <v>45344</v>
      </c>
      <c r="K107" s="177">
        <f t="shared" si="41"/>
        <v>45346</v>
      </c>
      <c r="L107" s="1119">
        <v>45318</v>
      </c>
      <c r="M107" s="1119">
        <v>45319</v>
      </c>
    </row>
    <row r="108" spans="1:13" s="71" customFormat="1" ht="13.5" hidden="1" thickTop="1">
      <c r="A108" s="483"/>
      <c r="B108" s="483"/>
      <c r="C108" s="1705" t="s">
        <v>2350</v>
      </c>
      <c r="D108" s="1521" t="s">
        <v>3171</v>
      </c>
      <c r="E108" s="260">
        <v>45326</v>
      </c>
      <c r="F108" s="260">
        <f t="shared" si="38"/>
        <v>45348</v>
      </c>
      <c r="G108" s="260">
        <f t="shared" si="38"/>
        <v>45348</v>
      </c>
      <c r="H108" s="260">
        <f t="shared" si="38"/>
        <v>45348</v>
      </c>
      <c r="I108" s="177">
        <f t="shared" si="39"/>
        <v>45349</v>
      </c>
      <c r="J108" s="177">
        <f t="shared" si="40"/>
        <v>45351</v>
      </c>
      <c r="K108" s="177">
        <f t="shared" si="41"/>
        <v>45353</v>
      </c>
      <c r="L108" s="1119">
        <v>45325</v>
      </c>
      <c r="M108" s="1119">
        <v>45326</v>
      </c>
    </row>
    <row r="109" spans="1:13" s="71" customFormat="1" ht="13.5" hidden="1" thickTop="1">
      <c r="A109" s="483"/>
      <c r="B109" s="483"/>
      <c r="C109" s="1705" t="s">
        <v>3172</v>
      </c>
      <c r="D109" s="1521" t="s">
        <v>3173</v>
      </c>
      <c r="E109" s="260">
        <v>45337</v>
      </c>
      <c r="F109" s="260">
        <f t="shared" si="38"/>
        <v>45359</v>
      </c>
      <c r="G109" s="260">
        <f t="shared" si="38"/>
        <v>45359</v>
      </c>
      <c r="H109" s="260">
        <f t="shared" si="38"/>
        <v>45359</v>
      </c>
      <c r="I109" s="177">
        <f t="shared" si="39"/>
        <v>45360</v>
      </c>
      <c r="J109" s="177">
        <f t="shared" si="40"/>
        <v>45362</v>
      </c>
      <c r="K109" s="177">
        <f t="shared" si="41"/>
        <v>45364</v>
      </c>
      <c r="L109" s="1119">
        <v>45332</v>
      </c>
      <c r="M109" s="1119">
        <v>45333</v>
      </c>
    </row>
    <row r="110" spans="1:13" s="71" customFormat="1" ht="13.5" hidden="1" thickTop="1">
      <c r="A110" s="483"/>
      <c r="B110" s="483"/>
      <c r="C110" s="1705" t="s">
        <v>2495</v>
      </c>
      <c r="D110" s="1521" t="s">
        <v>3174</v>
      </c>
      <c r="E110" s="260">
        <v>45345</v>
      </c>
      <c r="F110" s="260">
        <f>$E110+37</f>
        <v>45382</v>
      </c>
      <c r="G110" s="260">
        <f>$E110+37</f>
        <v>45382</v>
      </c>
      <c r="H110" s="260">
        <f>$E110+37</f>
        <v>45382</v>
      </c>
      <c r="I110" s="177">
        <f>E110+41</f>
        <v>45386</v>
      </c>
      <c r="J110" s="177">
        <f>E110+43</f>
        <v>45388</v>
      </c>
      <c r="K110" s="177">
        <f>E110+46</f>
        <v>45391</v>
      </c>
      <c r="L110" s="1119">
        <v>45339</v>
      </c>
      <c r="M110" s="1119">
        <v>45340</v>
      </c>
    </row>
    <row r="111" spans="1:13" s="71" customFormat="1" ht="13.5" hidden="1" thickTop="1">
      <c r="A111" s="483"/>
      <c r="B111" s="483"/>
      <c r="C111" s="1705" t="s">
        <v>2438</v>
      </c>
      <c r="D111" s="1521" t="s">
        <v>3175</v>
      </c>
      <c r="E111" s="260">
        <v>45352</v>
      </c>
      <c r="F111" s="260">
        <v>45387</v>
      </c>
      <c r="G111" s="260">
        <v>45387</v>
      </c>
      <c r="H111" s="260">
        <v>45387</v>
      </c>
      <c r="I111" s="177">
        <v>45392</v>
      </c>
      <c r="J111" s="177">
        <v>45394</v>
      </c>
      <c r="K111" s="177">
        <v>45395</v>
      </c>
      <c r="L111" s="1119">
        <v>45346</v>
      </c>
      <c r="M111" s="1119">
        <v>45347</v>
      </c>
    </row>
    <row r="112" spans="1:13" s="71" customFormat="1" ht="13.5" hidden="1" thickTop="1">
      <c r="A112" s="483"/>
      <c r="B112" s="483"/>
      <c r="C112" s="1909" t="s">
        <v>250</v>
      </c>
      <c r="D112" s="1521" t="s">
        <v>3176</v>
      </c>
      <c r="E112" s="260">
        <v>45355</v>
      </c>
      <c r="F112" s="260">
        <f t="shared" ref="F112:H120" si="42">$E112+37</f>
        <v>45392</v>
      </c>
      <c r="G112" s="260">
        <f t="shared" si="42"/>
        <v>45392</v>
      </c>
      <c r="H112" s="260">
        <f t="shared" si="42"/>
        <v>45392</v>
      </c>
      <c r="I112" s="177">
        <f t="shared" ref="I112:I120" si="43">E112+41</f>
        <v>45396</v>
      </c>
      <c r="J112" s="177">
        <f t="shared" ref="J112:J120" si="44">E112+43</f>
        <v>45398</v>
      </c>
      <c r="K112" s="177">
        <f t="shared" ref="K112:K120" si="45">E112+46</f>
        <v>45401</v>
      </c>
      <c r="L112" s="1119">
        <v>45353</v>
      </c>
      <c r="M112" s="1119">
        <v>45354</v>
      </c>
    </row>
    <row r="113" spans="1:14" s="71" customFormat="1" ht="13.5" hidden="1" thickTop="1">
      <c r="A113" s="483"/>
      <c r="B113" s="483"/>
      <c r="C113" s="1705" t="s">
        <v>2346</v>
      </c>
      <c r="D113" s="1521" t="s">
        <v>3177</v>
      </c>
      <c r="E113" s="260">
        <v>45364</v>
      </c>
      <c r="F113" s="260">
        <f t="shared" si="42"/>
        <v>45401</v>
      </c>
      <c r="G113" s="260">
        <f t="shared" si="42"/>
        <v>45401</v>
      </c>
      <c r="H113" s="260">
        <f t="shared" si="42"/>
        <v>45401</v>
      </c>
      <c r="I113" s="177">
        <f t="shared" si="43"/>
        <v>45405</v>
      </c>
      <c r="J113" s="177">
        <f t="shared" si="44"/>
        <v>45407</v>
      </c>
      <c r="K113" s="177">
        <f t="shared" si="45"/>
        <v>45410</v>
      </c>
      <c r="L113" s="1119">
        <v>45360</v>
      </c>
      <c r="M113" s="1119">
        <v>45361</v>
      </c>
    </row>
    <row r="114" spans="1:14" s="71" customFormat="1" ht="13.5" hidden="1" thickTop="1">
      <c r="A114" s="483"/>
      <c r="B114" s="483"/>
      <c r="C114" s="1705" t="s">
        <v>2465</v>
      </c>
      <c r="D114" s="405" t="s">
        <v>3178</v>
      </c>
      <c r="E114" s="260">
        <v>45370</v>
      </c>
      <c r="F114" s="260">
        <f t="shared" si="42"/>
        <v>45407</v>
      </c>
      <c r="G114" s="260">
        <f t="shared" si="42"/>
        <v>45407</v>
      </c>
      <c r="H114" s="260">
        <f t="shared" si="42"/>
        <v>45407</v>
      </c>
      <c r="I114" s="177">
        <f t="shared" si="43"/>
        <v>45411</v>
      </c>
      <c r="J114" s="177">
        <f t="shared" si="44"/>
        <v>45413</v>
      </c>
      <c r="K114" s="177">
        <f t="shared" si="45"/>
        <v>45416</v>
      </c>
      <c r="L114" s="1119">
        <v>45367</v>
      </c>
      <c r="M114" s="1119">
        <v>45368</v>
      </c>
    </row>
    <row r="115" spans="1:14" s="71" customFormat="1" ht="13.5" hidden="1" thickTop="1">
      <c r="A115" s="483"/>
      <c r="B115" s="483"/>
      <c r="C115" s="1705" t="s">
        <v>3136</v>
      </c>
      <c r="D115" s="405" t="s">
        <v>3179</v>
      </c>
      <c r="E115" s="260">
        <v>45381</v>
      </c>
      <c r="F115" s="260">
        <f t="shared" si="42"/>
        <v>45418</v>
      </c>
      <c r="G115" s="260">
        <f t="shared" si="42"/>
        <v>45418</v>
      </c>
      <c r="H115" s="260">
        <f t="shared" si="42"/>
        <v>45418</v>
      </c>
      <c r="I115" s="177">
        <f t="shared" si="43"/>
        <v>45422</v>
      </c>
      <c r="J115" s="177">
        <f t="shared" si="44"/>
        <v>45424</v>
      </c>
      <c r="K115" s="177">
        <f t="shared" si="45"/>
        <v>45427</v>
      </c>
      <c r="L115" s="1119">
        <v>45374</v>
      </c>
      <c r="M115" s="1119">
        <v>45375</v>
      </c>
    </row>
    <row r="116" spans="1:14" s="71" customFormat="1" ht="13.5" hidden="1" thickTop="1">
      <c r="A116" s="483"/>
      <c r="B116" s="483"/>
      <c r="C116" s="1705" t="s">
        <v>2488</v>
      </c>
      <c r="D116" s="405" t="s">
        <v>3180</v>
      </c>
      <c r="E116" s="260">
        <v>45387</v>
      </c>
      <c r="F116" s="260">
        <f t="shared" si="42"/>
        <v>45424</v>
      </c>
      <c r="G116" s="260">
        <f t="shared" si="42"/>
        <v>45424</v>
      </c>
      <c r="H116" s="260">
        <f t="shared" si="42"/>
        <v>45424</v>
      </c>
      <c r="I116" s="177">
        <f t="shared" si="43"/>
        <v>45428</v>
      </c>
      <c r="J116" s="177">
        <f t="shared" si="44"/>
        <v>45430</v>
      </c>
      <c r="K116" s="177">
        <f t="shared" si="45"/>
        <v>45433</v>
      </c>
      <c r="L116" s="1119">
        <v>45381</v>
      </c>
      <c r="M116" s="1119">
        <v>45382</v>
      </c>
    </row>
    <row r="117" spans="1:14" s="71" customFormat="1" ht="13.5" hidden="1" thickTop="1">
      <c r="A117" s="483" t="s">
        <v>504</v>
      </c>
      <c r="B117" s="483"/>
      <c r="C117" s="1705" t="s">
        <v>3181</v>
      </c>
      <c r="D117" s="405" t="s">
        <v>3182</v>
      </c>
      <c r="E117" s="260">
        <v>45395</v>
      </c>
      <c r="F117" s="260">
        <f t="shared" si="42"/>
        <v>45432</v>
      </c>
      <c r="G117" s="260">
        <f t="shared" si="42"/>
        <v>45432</v>
      </c>
      <c r="H117" s="260">
        <f t="shared" si="42"/>
        <v>45432</v>
      </c>
      <c r="I117" s="177">
        <f t="shared" si="43"/>
        <v>45436</v>
      </c>
      <c r="J117" s="177">
        <f t="shared" si="44"/>
        <v>45438</v>
      </c>
      <c r="K117" s="177">
        <f t="shared" si="45"/>
        <v>45441</v>
      </c>
      <c r="L117" s="1119">
        <v>45388</v>
      </c>
      <c r="M117" s="1119">
        <v>45389</v>
      </c>
    </row>
    <row r="118" spans="1:14" s="71" customFormat="1" ht="13.5" hidden="1" thickTop="1">
      <c r="A118" s="483" t="s">
        <v>3183</v>
      </c>
      <c r="B118" s="483"/>
      <c r="C118" s="1705" t="s">
        <v>3122</v>
      </c>
      <c r="D118" s="405" t="s">
        <v>3184</v>
      </c>
      <c r="E118" s="260">
        <v>45406</v>
      </c>
      <c r="F118" s="260">
        <f t="shared" si="42"/>
        <v>45443</v>
      </c>
      <c r="G118" s="260">
        <f t="shared" si="42"/>
        <v>45443</v>
      </c>
      <c r="H118" s="260">
        <f t="shared" si="42"/>
        <v>45443</v>
      </c>
      <c r="I118" s="177">
        <f t="shared" si="43"/>
        <v>45447</v>
      </c>
      <c r="J118" s="177">
        <f t="shared" si="44"/>
        <v>45449</v>
      </c>
      <c r="K118" s="177">
        <f t="shared" si="45"/>
        <v>45452</v>
      </c>
      <c r="L118" s="1119">
        <v>45395</v>
      </c>
      <c r="M118" s="1119">
        <v>45396</v>
      </c>
    </row>
    <row r="119" spans="1:14" s="71" customFormat="1" ht="13.5" hidden="1" thickTop="1">
      <c r="A119" s="483"/>
      <c r="B119" s="483"/>
      <c r="C119" s="1705" t="s">
        <v>2813</v>
      </c>
      <c r="D119" s="405" t="s">
        <v>3185</v>
      </c>
      <c r="E119" s="733">
        <v>45407</v>
      </c>
      <c r="F119" s="470"/>
      <c r="G119" s="470"/>
      <c r="H119" s="260">
        <f t="shared" si="42"/>
        <v>45444</v>
      </c>
      <c r="I119" s="177">
        <f t="shared" si="43"/>
        <v>45448</v>
      </c>
      <c r="J119" s="177">
        <f t="shared" si="44"/>
        <v>45450</v>
      </c>
      <c r="K119" s="177">
        <f t="shared" si="45"/>
        <v>45453</v>
      </c>
      <c r="L119" s="1119">
        <v>45402</v>
      </c>
      <c r="M119" s="1119">
        <v>45403</v>
      </c>
    </row>
    <row r="120" spans="1:14" s="71" customFormat="1" ht="13.5" hidden="1" thickTop="1">
      <c r="A120" s="483"/>
      <c r="B120" s="483"/>
      <c r="C120" s="1705" t="s">
        <v>2331</v>
      </c>
      <c r="D120" s="405" t="s">
        <v>3186</v>
      </c>
      <c r="E120" s="260">
        <v>45419</v>
      </c>
      <c r="F120" s="470"/>
      <c r="G120" s="470"/>
      <c r="H120" s="260">
        <f t="shared" si="42"/>
        <v>45456</v>
      </c>
      <c r="I120" s="177">
        <f t="shared" si="43"/>
        <v>45460</v>
      </c>
      <c r="J120" s="177">
        <f t="shared" si="44"/>
        <v>45462</v>
      </c>
      <c r="K120" s="177">
        <f t="shared" si="45"/>
        <v>45465</v>
      </c>
      <c r="L120" s="1119">
        <v>45409</v>
      </c>
      <c r="M120" s="1119">
        <v>45410</v>
      </c>
    </row>
    <row r="121" spans="1:14" s="71" customFormat="1" ht="13.5" hidden="1" thickTop="1">
      <c r="A121" s="483" t="s">
        <v>3166</v>
      </c>
      <c r="B121" s="483"/>
      <c r="C121" s="1517" t="s">
        <v>598</v>
      </c>
      <c r="D121" s="405" t="s">
        <v>3187</v>
      </c>
      <c r="E121" s="260">
        <v>45430</v>
      </c>
      <c r="F121" s="470"/>
      <c r="G121" s="470"/>
      <c r="H121" s="260">
        <f>$E121+37</f>
        <v>45467</v>
      </c>
      <c r="I121" s="177">
        <f>E121+41</f>
        <v>45471</v>
      </c>
      <c r="J121" s="177">
        <f>E121+43</f>
        <v>45473</v>
      </c>
      <c r="K121" s="177">
        <f>E121+46</f>
        <v>45476</v>
      </c>
      <c r="L121" s="1119">
        <v>45416</v>
      </c>
      <c r="M121" s="1119">
        <v>45417</v>
      </c>
    </row>
    <row r="122" spans="1:14" s="71" customFormat="1" ht="13.5" hidden="1" thickTop="1">
      <c r="A122" s="483" t="s">
        <v>3188</v>
      </c>
      <c r="B122" s="483"/>
      <c r="C122" s="1517" t="s">
        <v>3166</v>
      </c>
      <c r="D122" s="405" t="s">
        <v>3189</v>
      </c>
      <c r="E122" s="260">
        <v>45440</v>
      </c>
      <c r="F122" s="470"/>
      <c r="G122" s="470"/>
      <c r="H122" s="260">
        <f t="shared" ref="H122:H127" si="46">F122+29</f>
        <v>29</v>
      </c>
      <c r="I122" s="177">
        <f t="shared" ref="I122:I127" si="47">F122+33</f>
        <v>33</v>
      </c>
      <c r="J122" s="177">
        <f t="shared" ref="J122:J127" si="48">F122+35</f>
        <v>35</v>
      </c>
      <c r="K122" s="177">
        <f t="shared" ref="K122:K127" si="49">F122+38</f>
        <v>38</v>
      </c>
      <c r="L122" s="1119">
        <v>45423</v>
      </c>
      <c r="M122" s="1119">
        <v>45424</v>
      </c>
    </row>
    <row r="123" spans="1:14" s="71" customFormat="1" ht="13.5" hidden="1" thickTop="1">
      <c r="A123" s="483" t="s">
        <v>3190</v>
      </c>
      <c r="B123" s="483"/>
      <c r="C123" s="1517" t="s">
        <v>402</v>
      </c>
      <c r="D123" s="405" t="s">
        <v>3191</v>
      </c>
      <c r="E123" s="260">
        <v>45444</v>
      </c>
      <c r="F123" s="470"/>
      <c r="G123" s="470"/>
      <c r="H123" s="260">
        <f t="shared" si="46"/>
        <v>29</v>
      </c>
      <c r="I123" s="177">
        <f t="shared" si="47"/>
        <v>33</v>
      </c>
      <c r="J123" s="177">
        <f t="shared" si="48"/>
        <v>35</v>
      </c>
      <c r="K123" s="177">
        <f t="shared" si="49"/>
        <v>38</v>
      </c>
      <c r="L123" s="1119">
        <v>45430</v>
      </c>
      <c r="M123" s="1119">
        <v>45431</v>
      </c>
    </row>
    <row r="124" spans="1:14" s="71" customFormat="1" ht="13.5" hidden="1" thickTop="1">
      <c r="A124" s="483" t="s">
        <v>2035</v>
      </c>
      <c r="B124" s="483"/>
      <c r="C124" s="1517" t="s">
        <v>3056</v>
      </c>
      <c r="D124" s="405" t="s">
        <v>3192</v>
      </c>
      <c r="E124" s="260">
        <v>45447</v>
      </c>
      <c r="F124" s="260">
        <v>45476</v>
      </c>
      <c r="G124" s="260">
        <v>45476</v>
      </c>
      <c r="H124" s="260">
        <f t="shared" si="46"/>
        <v>45505</v>
      </c>
      <c r="I124" s="177">
        <f t="shared" si="47"/>
        <v>45509</v>
      </c>
      <c r="J124" s="177">
        <f t="shared" si="48"/>
        <v>45511</v>
      </c>
      <c r="K124" s="177">
        <f t="shared" si="49"/>
        <v>45514</v>
      </c>
      <c r="L124" s="1119">
        <v>45437</v>
      </c>
      <c r="M124" s="1119">
        <v>45438</v>
      </c>
    </row>
    <row r="125" spans="1:14" s="71" customFormat="1" ht="13.5" hidden="1" thickTop="1">
      <c r="A125" s="483" t="s">
        <v>3193</v>
      </c>
      <c r="B125" s="483"/>
      <c r="C125" s="1517" t="s">
        <v>2024</v>
      </c>
      <c r="D125" s="405" t="s">
        <v>3194</v>
      </c>
      <c r="E125" s="260">
        <v>45454</v>
      </c>
      <c r="F125" s="260">
        <v>45473</v>
      </c>
      <c r="G125" s="260">
        <v>45473</v>
      </c>
      <c r="H125" s="260">
        <f t="shared" si="46"/>
        <v>45502</v>
      </c>
      <c r="I125" s="177">
        <f t="shared" si="47"/>
        <v>45506</v>
      </c>
      <c r="J125" s="177">
        <f t="shared" si="48"/>
        <v>45508</v>
      </c>
      <c r="K125" s="177">
        <f t="shared" si="49"/>
        <v>45511</v>
      </c>
      <c r="L125" s="1119">
        <v>45448</v>
      </c>
      <c r="M125" s="1119">
        <v>45449</v>
      </c>
      <c r="N125" s="71" t="s">
        <v>3195</v>
      </c>
    </row>
    <row r="126" spans="1:14" s="71" customFormat="1" ht="13.5" hidden="1" thickTop="1">
      <c r="A126" s="483" t="s">
        <v>3196</v>
      </c>
      <c r="B126" s="483"/>
      <c r="C126" s="1517" t="s">
        <v>2035</v>
      </c>
      <c r="D126" s="405" t="s">
        <v>3197</v>
      </c>
      <c r="E126" s="260">
        <v>45460</v>
      </c>
      <c r="F126" s="260">
        <v>45480</v>
      </c>
      <c r="G126" s="260">
        <v>45480</v>
      </c>
      <c r="H126" s="260">
        <f t="shared" si="46"/>
        <v>45509</v>
      </c>
      <c r="I126" s="177">
        <f t="shared" si="47"/>
        <v>45513</v>
      </c>
      <c r="J126" s="177">
        <f t="shared" si="48"/>
        <v>45515</v>
      </c>
      <c r="K126" s="177">
        <f t="shared" si="49"/>
        <v>45518</v>
      </c>
      <c r="L126" s="1119">
        <v>45455</v>
      </c>
      <c r="M126" s="1119">
        <v>45456</v>
      </c>
    </row>
    <row r="127" spans="1:14" s="71" customFormat="1" ht="13.5" hidden="1" thickTop="1">
      <c r="A127" s="483" t="s">
        <v>2922</v>
      </c>
      <c r="B127" s="483"/>
      <c r="C127" s="1517" t="s">
        <v>604</v>
      </c>
      <c r="D127" s="1580" t="s">
        <v>3198</v>
      </c>
      <c r="E127" s="260">
        <v>45469</v>
      </c>
      <c r="F127" s="260">
        <v>45488</v>
      </c>
      <c r="G127" s="260">
        <v>45488</v>
      </c>
      <c r="H127" s="260">
        <f t="shared" si="46"/>
        <v>45517</v>
      </c>
      <c r="I127" s="177">
        <f t="shared" si="47"/>
        <v>45521</v>
      </c>
      <c r="J127" s="177">
        <f t="shared" si="48"/>
        <v>45523</v>
      </c>
      <c r="K127" s="177">
        <f t="shared" si="49"/>
        <v>45526</v>
      </c>
      <c r="L127" s="1119">
        <v>45462</v>
      </c>
      <c r="M127" s="1119">
        <v>45463</v>
      </c>
    </row>
    <row r="128" spans="1:14" s="71" customFormat="1" ht="13.5" hidden="1" thickTop="1">
      <c r="A128" s="483" t="s">
        <v>3199</v>
      </c>
      <c r="B128" s="483"/>
      <c r="C128" s="1705" t="s">
        <v>2922</v>
      </c>
      <c r="D128" s="405" t="s">
        <v>3200</v>
      </c>
      <c r="E128" s="260">
        <v>45471</v>
      </c>
      <c r="F128" s="260">
        <v>45495</v>
      </c>
      <c r="G128" s="260">
        <v>45495</v>
      </c>
      <c r="H128" s="260">
        <f>F128+29</f>
        <v>45524</v>
      </c>
      <c r="I128" s="177">
        <f>F128+33</f>
        <v>45528</v>
      </c>
      <c r="J128" s="177">
        <f>F128+35</f>
        <v>45530</v>
      </c>
      <c r="K128" s="177">
        <f>F128+38</f>
        <v>45533</v>
      </c>
      <c r="L128" s="1119">
        <v>45469</v>
      </c>
      <c r="M128" s="1119">
        <v>45470</v>
      </c>
    </row>
    <row r="129" spans="1:13" s="71" customFormat="1" ht="13.5" hidden="1" thickTop="1">
      <c r="A129" s="483" t="s">
        <v>3201</v>
      </c>
      <c r="B129" s="483"/>
      <c r="C129" s="1705" t="s">
        <v>2042</v>
      </c>
      <c r="D129" s="405" t="s">
        <v>3202</v>
      </c>
      <c r="E129" s="260">
        <v>45485</v>
      </c>
      <c r="F129" s="260">
        <v>45498</v>
      </c>
      <c r="G129" s="260">
        <v>45498</v>
      </c>
      <c r="H129" s="260">
        <f t="shared" ref="H129:H133" si="50">F129+29</f>
        <v>45527</v>
      </c>
      <c r="I129" s="177">
        <f t="shared" ref="I129:I133" si="51">F129+33</f>
        <v>45531</v>
      </c>
      <c r="J129" s="177">
        <f t="shared" ref="J129:J133" si="52">F129+35</f>
        <v>45533</v>
      </c>
      <c r="K129" s="177">
        <f t="shared" ref="K129:K133" si="53">F129+38</f>
        <v>45536</v>
      </c>
      <c r="L129" s="1119">
        <v>45476</v>
      </c>
      <c r="M129" s="1119">
        <v>45477</v>
      </c>
    </row>
    <row r="130" spans="1:13" s="71" customFormat="1" ht="13.5" hidden="1" thickTop="1">
      <c r="A130" s="483"/>
      <c r="B130" s="483"/>
      <c r="C130" s="1705" t="s">
        <v>208</v>
      </c>
      <c r="D130" s="405" t="s">
        <v>3203</v>
      </c>
      <c r="E130" s="260">
        <v>45490</v>
      </c>
      <c r="F130" s="260">
        <v>45505</v>
      </c>
      <c r="G130" s="260">
        <v>45505</v>
      </c>
      <c r="H130" s="260">
        <f t="shared" si="50"/>
        <v>45534</v>
      </c>
      <c r="I130" s="177">
        <f t="shared" si="51"/>
        <v>45538</v>
      </c>
      <c r="J130" s="177">
        <f t="shared" si="52"/>
        <v>45540</v>
      </c>
      <c r="K130" s="177">
        <f t="shared" si="53"/>
        <v>45543</v>
      </c>
      <c r="L130" s="1119">
        <v>45483</v>
      </c>
      <c r="M130" s="1119">
        <v>45484</v>
      </c>
    </row>
    <row r="131" spans="1:13" s="71" customFormat="1" ht="13.5" hidden="1" thickTop="1">
      <c r="A131" s="483" t="s">
        <v>2346</v>
      </c>
      <c r="B131" s="483"/>
      <c r="C131" s="1705" t="s">
        <v>2327</v>
      </c>
      <c r="D131" s="405" t="s">
        <v>3204</v>
      </c>
      <c r="E131" s="260">
        <v>45495</v>
      </c>
      <c r="F131" s="260">
        <v>45512</v>
      </c>
      <c r="G131" s="260">
        <v>45512</v>
      </c>
      <c r="H131" s="260">
        <f t="shared" si="50"/>
        <v>45541</v>
      </c>
      <c r="I131" s="177">
        <f t="shared" si="51"/>
        <v>45545</v>
      </c>
      <c r="J131" s="177">
        <f t="shared" si="52"/>
        <v>45547</v>
      </c>
      <c r="K131" s="177">
        <f t="shared" si="53"/>
        <v>45550</v>
      </c>
      <c r="L131" s="1119">
        <v>45490</v>
      </c>
      <c r="M131" s="1119">
        <v>45491</v>
      </c>
    </row>
    <row r="132" spans="1:13" s="71" customFormat="1" ht="13.5" hidden="1" thickTop="1">
      <c r="A132" s="483" t="s">
        <v>2465</v>
      </c>
      <c r="B132" s="483"/>
      <c r="C132" s="2316" t="s">
        <v>3136</v>
      </c>
      <c r="D132" s="405" t="s">
        <v>3205</v>
      </c>
      <c r="E132" s="260">
        <v>45502</v>
      </c>
      <c r="F132" s="470"/>
      <c r="G132" s="470"/>
      <c r="H132" s="260">
        <f t="shared" si="50"/>
        <v>29</v>
      </c>
      <c r="I132" s="177">
        <f t="shared" si="51"/>
        <v>33</v>
      </c>
      <c r="J132" s="177">
        <f t="shared" si="52"/>
        <v>35</v>
      </c>
      <c r="K132" s="177">
        <f t="shared" si="53"/>
        <v>38</v>
      </c>
      <c r="L132" s="1119">
        <v>45497</v>
      </c>
      <c r="M132" s="1119">
        <v>45498</v>
      </c>
    </row>
    <row r="133" spans="1:13" s="71" customFormat="1" ht="13.5" hidden="1" thickTop="1">
      <c r="A133" s="483" t="s">
        <v>3136</v>
      </c>
      <c r="B133" s="483"/>
      <c r="C133" s="1705" t="s">
        <v>2465</v>
      </c>
      <c r="D133" s="1521" t="s">
        <v>3206</v>
      </c>
      <c r="E133" s="260">
        <v>45511</v>
      </c>
      <c r="F133" s="470"/>
      <c r="G133" s="470"/>
      <c r="H133" s="260">
        <f t="shared" si="50"/>
        <v>29</v>
      </c>
      <c r="I133" s="177">
        <f t="shared" si="51"/>
        <v>33</v>
      </c>
      <c r="J133" s="177">
        <f t="shared" si="52"/>
        <v>35</v>
      </c>
      <c r="K133" s="177">
        <f t="shared" si="53"/>
        <v>38</v>
      </c>
      <c r="L133" s="1119">
        <v>45504</v>
      </c>
      <c r="M133" s="1119">
        <v>45505</v>
      </c>
    </row>
    <row r="134" spans="1:13" s="71" customFormat="1" ht="13.5" hidden="1" thickTop="1">
      <c r="A134" s="483" t="s">
        <v>3207</v>
      </c>
      <c r="B134" s="483"/>
      <c r="C134" s="1705" t="s">
        <v>2500</v>
      </c>
      <c r="D134" s="1521" t="s">
        <v>3208</v>
      </c>
      <c r="E134" s="260">
        <v>45520</v>
      </c>
      <c r="F134" s="260">
        <f t="shared" ref="F134:F144" si="54">E134+31</f>
        <v>45551</v>
      </c>
      <c r="G134" s="260">
        <f t="shared" ref="G134:G140" si="55">F134+31</f>
        <v>45582</v>
      </c>
      <c r="H134" s="260">
        <f t="shared" ref="H134:H144" si="56">F134+34</f>
        <v>45585</v>
      </c>
      <c r="I134" s="177">
        <f t="shared" ref="I134:I144" si="57">F134+38</f>
        <v>45589</v>
      </c>
      <c r="J134" s="177">
        <f t="shared" ref="J134:J144" si="58">F134+47</f>
        <v>45598</v>
      </c>
      <c r="K134" s="177">
        <f t="shared" ref="K134:K144" si="59">F134+50</f>
        <v>45601</v>
      </c>
      <c r="L134" s="1119">
        <v>45511</v>
      </c>
      <c r="M134" s="1119">
        <v>45512</v>
      </c>
    </row>
    <row r="135" spans="1:13" s="71" customFormat="1" ht="13.5" hidden="1" thickTop="1">
      <c r="A135" s="483" t="s">
        <v>3209</v>
      </c>
      <c r="B135" s="483"/>
      <c r="C135" s="2317" t="s">
        <v>3210</v>
      </c>
      <c r="D135" s="1521" t="s">
        <v>3211</v>
      </c>
      <c r="E135" s="260">
        <v>45523</v>
      </c>
      <c r="F135" s="260">
        <f t="shared" si="54"/>
        <v>45554</v>
      </c>
      <c r="G135" s="260">
        <f t="shared" si="55"/>
        <v>45585</v>
      </c>
      <c r="H135" s="260">
        <f t="shared" si="56"/>
        <v>45588</v>
      </c>
      <c r="I135" s="177">
        <f t="shared" si="57"/>
        <v>45592</v>
      </c>
      <c r="J135" s="177">
        <f t="shared" si="58"/>
        <v>45601</v>
      </c>
      <c r="K135" s="177">
        <f t="shared" si="59"/>
        <v>45604</v>
      </c>
      <c r="L135" s="1119">
        <v>45518</v>
      </c>
      <c r="M135" s="1119">
        <v>45519</v>
      </c>
    </row>
    <row r="136" spans="1:13" s="71" customFormat="1" ht="13.5" hidden="1" thickTop="1">
      <c r="A136" s="483" t="s">
        <v>3212</v>
      </c>
      <c r="B136" s="483"/>
      <c r="C136" s="1912" t="s">
        <v>2019</v>
      </c>
      <c r="D136" s="1521" t="s">
        <v>3213</v>
      </c>
      <c r="E136" s="260">
        <v>45531</v>
      </c>
      <c r="F136" s="260">
        <f t="shared" si="54"/>
        <v>45562</v>
      </c>
      <c r="G136" s="260">
        <f t="shared" si="55"/>
        <v>45593</v>
      </c>
      <c r="H136" s="260">
        <f t="shared" si="56"/>
        <v>45596</v>
      </c>
      <c r="I136" s="177">
        <f t="shared" si="57"/>
        <v>45600</v>
      </c>
      <c r="J136" s="177">
        <f t="shared" si="58"/>
        <v>45609</v>
      </c>
      <c r="K136" s="177">
        <f t="shared" si="59"/>
        <v>45612</v>
      </c>
      <c r="L136" s="1119">
        <v>45525</v>
      </c>
      <c r="M136" s="1119">
        <v>45526</v>
      </c>
    </row>
    <row r="137" spans="1:13" s="71" customFormat="1" ht="13.5" hidden="1" thickTop="1">
      <c r="A137" s="483" t="s">
        <v>2813</v>
      </c>
      <c r="B137" s="483"/>
      <c r="C137" s="1705" t="s">
        <v>2587</v>
      </c>
      <c r="D137" s="1521" t="s">
        <v>3214</v>
      </c>
      <c r="E137" s="260">
        <v>45539</v>
      </c>
      <c r="F137" s="260">
        <f t="shared" si="54"/>
        <v>45570</v>
      </c>
      <c r="G137" s="260">
        <f t="shared" si="55"/>
        <v>45601</v>
      </c>
      <c r="H137" s="260">
        <f t="shared" si="56"/>
        <v>45604</v>
      </c>
      <c r="I137" s="177">
        <f t="shared" si="57"/>
        <v>45608</v>
      </c>
      <c r="J137" s="177">
        <f t="shared" si="58"/>
        <v>45617</v>
      </c>
      <c r="K137" s="177">
        <f t="shared" si="59"/>
        <v>45620</v>
      </c>
      <c r="L137" s="1119">
        <v>45532</v>
      </c>
      <c r="M137" s="1119">
        <v>45533</v>
      </c>
    </row>
    <row r="138" spans="1:13" s="71" customFormat="1" ht="13.5" hidden="1" thickTop="1">
      <c r="A138" s="483" t="s">
        <v>3122</v>
      </c>
      <c r="B138" s="483"/>
      <c r="C138" s="1705" t="s">
        <v>2467</v>
      </c>
      <c r="D138" s="1521" t="s">
        <v>3215</v>
      </c>
      <c r="E138" s="260">
        <v>45547</v>
      </c>
      <c r="F138" s="260">
        <f t="shared" si="54"/>
        <v>45578</v>
      </c>
      <c r="G138" s="260">
        <f t="shared" si="55"/>
        <v>45609</v>
      </c>
      <c r="H138" s="260">
        <f t="shared" si="56"/>
        <v>45612</v>
      </c>
      <c r="I138" s="177">
        <f t="shared" si="57"/>
        <v>45616</v>
      </c>
      <c r="J138" s="177">
        <f t="shared" si="58"/>
        <v>45625</v>
      </c>
      <c r="K138" s="177">
        <f t="shared" si="59"/>
        <v>45628</v>
      </c>
      <c r="L138" s="1119">
        <v>45539</v>
      </c>
      <c r="M138" s="1119">
        <v>45540</v>
      </c>
    </row>
    <row r="139" spans="1:13" s="71" customFormat="1" ht="13.5" hidden="1" thickTop="1">
      <c r="A139" s="483" t="s">
        <v>2331</v>
      </c>
      <c r="B139" s="483"/>
      <c r="C139" s="1705" t="s">
        <v>3172</v>
      </c>
      <c r="D139" s="1521" t="s">
        <v>3216</v>
      </c>
      <c r="E139" s="260">
        <v>45547</v>
      </c>
      <c r="F139" s="260">
        <f t="shared" si="54"/>
        <v>45578</v>
      </c>
      <c r="G139" s="260">
        <f t="shared" si="55"/>
        <v>45609</v>
      </c>
      <c r="H139" s="260">
        <f t="shared" si="56"/>
        <v>45612</v>
      </c>
      <c r="I139" s="177">
        <f t="shared" si="57"/>
        <v>45616</v>
      </c>
      <c r="J139" s="177">
        <f t="shared" si="58"/>
        <v>45625</v>
      </c>
      <c r="K139" s="177">
        <f t="shared" si="59"/>
        <v>45628</v>
      </c>
      <c r="L139" s="1119">
        <v>45546</v>
      </c>
      <c r="M139" s="1119">
        <v>45547</v>
      </c>
    </row>
    <row r="140" spans="1:13" s="71" customFormat="1" ht="13.5" hidden="1" thickTop="1">
      <c r="A140" s="483"/>
      <c r="B140" s="483"/>
      <c r="C140" s="1705" t="s">
        <v>3217</v>
      </c>
      <c r="D140" s="1521" t="s">
        <v>3218</v>
      </c>
      <c r="E140" s="260">
        <v>45553</v>
      </c>
      <c r="F140" s="260">
        <f t="shared" si="54"/>
        <v>45584</v>
      </c>
      <c r="G140" s="260">
        <f t="shared" si="55"/>
        <v>45615</v>
      </c>
      <c r="H140" s="260">
        <f t="shared" si="56"/>
        <v>45618</v>
      </c>
      <c r="I140" s="177">
        <f t="shared" si="57"/>
        <v>45622</v>
      </c>
      <c r="J140" s="177">
        <f t="shared" si="58"/>
        <v>45631</v>
      </c>
      <c r="K140" s="177">
        <f t="shared" si="59"/>
        <v>45634</v>
      </c>
      <c r="L140" s="1119">
        <v>45553</v>
      </c>
      <c r="M140" s="1119">
        <v>45554</v>
      </c>
    </row>
    <row r="141" spans="1:13" s="71" customFormat="1" ht="13.5" hidden="1" thickTop="1">
      <c r="A141" s="483" t="s">
        <v>3166</v>
      </c>
      <c r="B141" s="483"/>
      <c r="C141" s="1705" t="s">
        <v>3219</v>
      </c>
      <c r="D141" s="1521" t="s">
        <v>3220</v>
      </c>
      <c r="E141" s="260">
        <v>45569</v>
      </c>
      <c r="F141" s="356" t="s">
        <v>393</v>
      </c>
      <c r="G141" s="356" t="s">
        <v>393</v>
      </c>
      <c r="H141" s="260" t="e">
        <f t="shared" si="56"/>
        <v>#VALUE!</v>
      </c>
      <c r="I141" s="177" t="e">
        <f t="shared" si="57"/>
        <v>#VALUE!</v>
      </c>
      <c r="J141" s="177" t="e">
        <f t="shared" si="58"/>
        <v>#VALUE!</v>
      </c>
      <c r="K141" s="177" t="e">
        <f t="shared" si="59"/>
        <v>#VALUE!</v>
      </c>
      <c r="L141" s="1119">
        <v>45560</v>
      </c>
      <c r="M141" s="1119">
        <v>45561</v>
      </c>
    </row>
    <row r="142" spans="1:13" s="71" customFormat="1" ht="13.5" hidden="1" thickTop="1">
      <c r="A142" s="483" t="s">
        <v>3166</v>
      </c>
      <c r="B142" s="483"/>
      <c r="C142" s="1705" t="s">
        <v>3056</v>
      </c>
      <c r="D142" s="1521" t="s">
        <v>3221</v>
      </c>
      <c r="E142" s="260">
        <v>45577</v>
      </c>
      <c r="F142" s="260">
        <f t="shared" si="54"/>
        <v>45608</v>
      </c>
      <c r="G142" s="260">
        <f t="shared" ref="G142:G144" si="60">F142+31</f>
        <v>45639</v>
      </c>
      <c r="H142" s="260">
        <f t="shared" si="56"/>
        <v>45642</v>
      </c>
      <c r="I142" s="177">
        <f t="shared" si="57"/>
        <v>45646</v>
      </c>
      <c r="J142" s="177">
        <f t="shared" si="58"/>
        <v>45655</v>
      </c>
      <c r="K142" s="177">
        <f t="shared" si="59"/>
        <v>45658</v>
      </c>
      <c r="L142" s="1119">
        <v>45567</v>
      </c>
      <c r="M142" s="1119">
        <v>45568</v>
      </c>
    </row>
    <row r="143" spans="1:13" s="71" customFormat="1" ht="13.5" hidden="1" thickTop="1">
      <c r="A143" s="483" t="s">
        <v>3056</v>
      </c>
      <c r="B143" s="483"/>
      <c r="C143" s="1705" t="s">
        <v>3166</v>
      </c>
      <c r="D143" s="1521" t="s">
        <v>3222</v>
      </c>
      <c r="E143" s="260">
        <v>45579</v>
      </c>
      <c r="F143" s="260">
        <f t="shared" si="54"/>
        <v>45610</v>
      </c>
      <c r="G143" s="260">
        <f t="shared" si="60"/>
        <v>45641</v>
      </c>
      <c r="H143" s="260">
        <f t="shared" si="56"/>
        <v>45644</v>
      </c>
      <c r="I143" s="177">
        <f t="shared" si="57"/>
        <v>45648</v>
      </c>
      <c r="J143" s="177">
        <f t="shared" si="58"/>
        <v>45657</v>
      </c>
      <c r="K143" s="177">
        <f t="shared" si="59"/>
        <v>45660</v>
      </c>
      <c r="L143" s="1119">
        <v>45574</v>
      </c>
      <c r="M143" s="1119">
        <v>45575</v>
      </c>
    </row>
    <row r="144" spans="1:13" s="71" customFormat="1" ht="13.5" hidden="1" thickTop="1">
      <c r="A144" s="483" t="s">
        <v>3223</v>
      </c>
      <c r="B144" s="483"/>
      <c r="C144" s="1705" t="s">
        <v>3224</v>
      </c>
      <c r="D144" s="1521" t="s">
        <v>3225</v>
      </c>
      <c r="E144" s="260">
        <v>45583</v>
      </c>
      <c r="F144" s="260">
        <f t="shared" si="54"/>
        <v>45614</v>
      </c>
      <c r="G144" s="260">
        <f t="shared" si="60"/>
        <v>45645</v>
      </c>
      <c r="H144" s="260">
        <f t="shared" si="56"/>
        <v>45648</v>
      </c>
      <c r="I144" s="177">
        <f t="shared" si="57"/>
        <v>45652</v>
      </c>
      <c r="J144" s="177">
        <f t="shared" si="58"/>
        <v>45661</v>
      </c>
      <c r="K144" s="177">
        <f t="shared" si="59"/>
        <v>45664</v>
      </c>
      <c r="L144" s="1119">
        <v>45581</v>
      </c>
      <c r="M144" s="1119">
        <v>45582</v>
      </c>
    </row>
    <row r="145" spans="1:14" s="71" customFormat="1" ht="13.5" hidden="1" thickTop="1">
      <c r="A145" s="483"/>
      <c r="B145" s="483"/>
      <c r="C145" s="3069" t="s">
        <v>604</v>
      </c>
      <c r="D145" s="1521" t="s">
        <v>3226</v>
      </c>
      <c r="E145" s="260">
        <v>45590</v>
      </c>
      <c r="F145" s="260">
        <f t="shared" ref="F145" si="61">E145+5</f>
        <v>45595</v>
      </c>
      <c r="G145" s="260">
        <f>E145+32</f>
        <v>45622</v>
      </c>
      <c r="H145" s="260">
        <f>E145+36</f>
        <v>45626</v>
      </c>
      <c r="I145" s="177">
        <f>E145+40</f>
        <v>45630</v>
      </c>
      <c r="J145" s="177">
        <f>E145+42</f>
        <v>45632</v>
      </c>
      <c r="K145" s="177">
        <f>E145+45</f>
        <v>45635</v>
      </c>
      <c r="L145" s="1119">
        <v>45588</v>
      </c>
      <c r="M145" s="1119">
        <v>45589</v>
      </c>
    </row>
    <row r="146" spans="1:14" s="71" customFormat="1" hidden="1">
      <c r="A146" s="483"/>
      <c r="B146" s="483"/>
      <c r="C146" s="3069" t="s">
        <v>2048</v>
      </c>
      <c r="D146" s="1521" t="s">
        <v>3227</v>
      </c>
      <c r="E146" s="260">
        <v>45597</v>
      </c>
      <c r="F146" s="470"/>
      <c r="G146" s="260">
        <f>E146+32</f>
        <v>45629</v>
      </c>
      <c r="H146" s="260">
        <f>E146+36</f>
        <v>45633</v>
      </c>
      <c r="I146" s="177">
        <f>E146+40</f>
        <v>45637</v>
      </c>
      <c r="J146" s="177">
        <f>E146+42</f>
        <v>45639</v>
      </c>
      <c r="K146" s="177">
        <f>E146+45</f>
        <v>45642</v>
      </c>
      <c r="L146" s="1119">
        <v>45595</v>
      </c>
      <c r="M146" s="1119">
        <v>45596</v>
      </c>
    </row>
    <row r="147" spans="1:14" s="71" customFormat="1" hidden="1">
      <c r="A147" s="483" t="s">
        <v>2623</v>
      </c>
      <c r="B147" s="483"/>
      <c r="C147" s="3069" t="s">
        <v>2757</v>
      </c>
      <c r="D147" s="1521" t="s">
        <v>3228</v>
      </c>
      <c r="E147" s="260">
        <v>45606</v>
      </c>
      <c r="F147" s="260">
        <f t="shared" ref="F147:F155" si="62">E147+5</f>
        <v>45611</v>
      </c>
      <c r="G147" s="260">
        <f t="shared" ref="G147:G148" si="63">E147+32</f>
        <v>45638</v>
      </c>
      <c r="H147" s="260">
        <f t="shared" ref="H147:H148" si="64">E147+36</f>
        <v>45642</v>
      </c>
      <c r="I147" s="177">
        <f t="shared" ref="I147:I148" si="65">E147+40</f>
        <v>45646</v>
      </c>
      <c r="J147" s="177">
        <f t="shared" ref="J147:J148" si="66">E147+42</f>
        <v>45648</v>
      </c>
      <c r="K147" s="177">
        <f t="shared" ref="K147:K148" si="67">E147+45</f>
        <v>45651</v>
      </c>
      <c r="L147" s="1119">
        <v>45602</v>
      </c>
      <c r="M147" s="1119">
        <v>45603</v>
      </c>
    </row>
    <row r="148" spans="1:14" s="71" customFormat="1" ht="13.5" hidden="1" thickTop="1">
      <c r="A148" s="483"/>
      <c r="B148" s="483"/>
      <c r="C148" s="3069" t="s">
        <v>2794</v>
      </c>
      <c r="D148" s="1521" t="s">
        <v>3229</v>
      </c>
      <c r="E148" s="260">
        <v>45614</v>
      </c>
      <c r="F148" s="260">
        <f t="shared" si="62"/>
        <v>45619</v>
      </c>
      <c r="G148" s="260">
        <f t="shared" si="63"/>
        <v>45646</v>
      </c>
      <c r="H148" s="260">
        <f t="shared" si="64"/>
        <v>45650</v>
      </c>
      <c r="I148" s="177">
        <f t="shared" si="65"/>
        <v>45654</v>
      </c>
      <c r="J148" s="177">
        <f t="shared" si="66"/>
        <v>45656</v>
      </c>
      <c r="K148" s="177">
        <f t="shared" si="67"/>
        <v>45659</v>
      </c>
      <c r="L148" s="1119">
        <v>45609</v>
      </c>
      <c r="M148" s="1119">
        <v>45610</v>
      </c>
    </row>
    <row r="149" spans="1:14" s="71" customFormat="1" hidden="1">
      <c r="A149" s="483"/>
      <c r="B149" s="483"/>
      <c r="C149" s="3069" t="s">
        <v>2795</v>
      </c>
      <c r="D149" s="1521" t="s">
        <v>3230</v>
      </c>
      <c r="E149" s="260">
        <v>45620</v>
      </c>
      <c r="F149" s="260">
        <f t="shared" si="62"/>
        <v>45625</v>
      </c>
      <c r="G149" s="260">
        <f>E149+32</f>
        <v>45652</v>
      </c>
      <c r="H149" s="260">
        <f>E149+36</f>
        <v>45656</v>
      </c>
      <c r="I149" s="177">
        <f>E149+40</f>
        <v>45660</v>
      </c>
      <c r="J149" s="177">
        <f>E149+42</f>
        <v>45662</v>
      </c>
      <c r="K149" s="177">
        <f>E149+45</f>
        <v>45665</v>
      </c>
      <c r="L149" s="1119">
        <v>45616</v>
      </c>
      <c r="M149" s="1119">
        <v>45617</v>
      </c>
    </row>
    <row r="150" spans="1:14" s="71" customFormat="1" hidden="1">
      <c r="A150" s="483"/>
      <c r="B150" s="483"/>
      <c r="C150" s="3069" t="s">
        <v>2327</v>
      </c>
      <c r="D150" s="1521" t="s">
        <v>3231</v>
      </c>
      <c r="E150" s="260">
        <v>45625</v>
      </c>
      <c r="F150" s="260">
        <f t="shared" si="62"/>
        <v>45630</v>
      </c>
      <c r="G150" s="260">
        <f t="shared" ref="G150:G155" si="68">E150+32</f>
        <v>45657</v>
      </c>
      <c r="H150" s="260">
        <f t="shared" ref="H150:H155" si="69">E150+36</f>
        <v>45661</v>
      </c>
      <c r="I150" s="177">
        <f t="shared" ref="I150:I155" si="70">E150+40</f>
        <v>45665</v>
      </c>
      <c r="J150" s="177">
        <f t="shared" ref="J150:J155" si="71">E150+42</f>
        <v>45667</v>
      </c>
      <c r="K150" s="177">
        <f t="shared" ref="K150:K155" si="72">E150+45</f>
        <v>45670</v>
      </c>
      <c r="L150" s="1119">
        <v>45623</v>
      </c>
      <c r="M150" s="1119">
        <v>45624</v>
      </c>
    </row>
    <row r="151" spans="1:14" s="71" customFormat="1" ht="13.5" hidden="1" thickTop="1">
      <c r="A151" s="483" t="s">
        <v>3136</v>
      </c>
      <c r="B151" s="483"/>
      <c r="C151" s="3070" t="s">
        <v>2922</v>
      </c>
      <c r="D151" s="1521" t="s">
        <v>3232</v>
      </c>
      <c r="E151" s="260">
        <v>45638</v>
      </c>
      <c r="F151" s="260">
        <f t="shared" si="62"/>
        <v>45643</v>
      </c>
      <c r="G151" s="260">
        <f t="shared" si="68"/>
        <v>45670</v>
      </c>
      <c r="H151" s="260">
        <f t="shared" si="69"/>
        <v>45674</v>
      </c>
      <c r="I151" s="177">
        <f t="shared" si="70"/>
        <v>45678</v>
      </c>
      <c r="J151" s="177">
        <f t="shared" si="71"/>
        <v>45680</v>
      </c>
      <c r="K151" s="177">
        <f t="shared" si="72"/>
        <v>45683</v>
      </c>
      <c r="L151" s="1119">
        <v>45630</v>
      </c>
      <c r="M151" s="1119">
        <v>45631</v>
      </c>
    </row>
    <row r="152" spans="1:14" s="71" customFormat="1" hidden="1">
      <c r="A152" s="483" t="s">
        <v>2488</v>
      </c>
      <c r="B152" s="483"/>
      <c r="C152" s="3070" t="s">
        <v>3136</v>
      </c>
      <c r="D152" s="1521" t="s">
        <v>3233</v>
      </c>
      <c r="E152" s="260">
        <v>45646</v>
      </c>
      <c r="F152" s="260">
        <f t="shared" si="62"/>
        <v>45651</v>
      </c>
      <c r="G152" s="260">
        <f t="shared" si="68"/>
        <v>45678</v>
      </c>
      <c r="H152" s="260">
        <f t="shared" si="69"/>
        <v>45682</v>
      </c>
      <c r="I152" s="177">
        <f t="shared" si="70"/>
        <v>45686</v>
      </c>
      <c r="J152" s="177">
        <f t="shared" si="71"/>
        <v>45688</v>
      </c>
      <c r="K152" s="177">
        <f t="shared" si="72"/>
        <v>45691</v>
      </c>
      <c r="L152" s="1119">
        <v>45637</v>
      </c>
      <c r="M152" s="1119">
        <v>45638</v>
      </c>
    </row>
    <row r="153" spans="1:14" s="71" customFormat="1" hidden="1">
      <c r="A153" s="483" t="s">
        <v>3210</v>
      </c>
      <c r="B153" s="483"/>
      <c r="C153" s="3070" t="s">
        <v>2927</v>
      </c>
      <c r="D153" s="1521" t="s">
        <v>3234</v>
      </c>
      <c r="E153" s="260">
        <v>45648</v>
      </c>
      <c r="F153" s="260">
        <f t="shared" si="62"/>
        <v>45653</v>
      </c>
      <c r="G153" s="260">
        <f t="shared" si="68"/>
        <v>45680</v>
      </c>
      <c r="H153" s="260">
        <f t="shared" si="69"/>
        <v>45684</v>
      </c>
      <c r="I153" s="177">
        <f t="shared" si="70"/>
        <v>45688</v>
      </c>
      <c r="J153" s="177">
        <f t="shared" si="71"/>
        <v>45690</v>
      </c>
      <c r="K153" s="177">
        <f t="shared" si="72"/>
        <v>45693</v>
      </c>
      <c r="L153" s="1119">
        <v>45644</v>
      </c>
      <c r="M153" s="1119">
        <v>45645</v>
      </c>
    </row>
    <row r="154" spans="1:14" s="71" customFormat="1" ht="13.5" hidden="1" thickTop="1">
      <c r="A154" s="483"/>
      <c r="B154" s="483"/>
      <c r="C154" s="3069" t="s">
        <v>2341</v>
      </c>
      <c r="D154" s="1521" t="s">
        <v>3235</v>
      </c>
      <c r="E154" s="260">
        <v>45294</v>
      </c>
      <c r="F154" s="260">
        <f t="shared" si="62"/>
        <v>45299</v>
      </c>
      <c r="G154" s="260">
        <f t="shared" si="68"/>
        <v>45326</v>
      </c>
      <c r="H154" s="260">
        <f t="shared" si="69"/>
        <v>45330</v>
      </c>
      <c r="I154" s="177">
        <f t="shared" si="70"/>
        <v>45334</v>
      </c>
      <c r="J154" s="177">
        <f t="shared" si="71"/>
        <v>45336</v>
      </c>
      <c r="K154" s="177">
        <f t="shared" si="72"/>
        <v>45339</v>
      </c>
      <c r="L154" s="1119">
        <v>45651</v>
      </c>
      <c r="M154" s="1119">
        <v>45652</v>
      </c>
    </row>
    <row r="155" spans="1:14" s="71" customFormat="1" hidden="1">
      <c r="A155" s="483" t="s">
        <v>2500</v>
      </c>
      <c r="B155" s="483"/>
      <c r="C155" s="3070" t="s">
        <v>3236</v>
      </c>
      <c r="D155" s="1521" t="s">
        <v>3237</v>
      </c>
      <c r="E155" s="260">
        <v>45297</v>
      </c>
      <c r="F155" s="260">
        <f t="shared" si="62"/>
        <v>45302</v>
      </c>
      <c r="G155" s="260">
        <f t="shared" si="68"/>
        <v>45329</v>
      </c>
      <c r="H155" s="260">
        <f t="shared" si="69"/>
        <v>45333</v>
      </c>
      <c r="I155" s="177">
        <f t="shared" si="70"/>
        <v>45337</v>
      </c>
      <c r="J155" s="177">
        <f t="shared" si="71"/>
        <v>45339</v>
      </c>
      <c r="K155" s="177">
        <f t="shared" si="72"/>
        <v>45342</v>
      </c>
      <c r="L155" s="1119">
        <v>45658</v>
      </c>
      <c r="M155" s="1119">
        <v>45659</v>
      </c>
    </row>
    <row r="156" spans="1:14" s="71" customFormat="1" ht="15.75" hidden="1">
      <c r="A156" s="483"/>
      <c r="B156" s="483"/>
      <c r="C156" s="3069" t="s">
        <v>2398</v>
      </c>
      <c r="D156" s="1521" t="s">
        <v>3238</v>
      </c>
      <c r="E156" s="260">
        <v>45673</v>
      </c>
      <c r="F156" s="3311" t="s">
        <v>3239</v>
      </c>
      <c r="G156" s="260">
        <f t="shared" ref="G156:G160" si="73">E156+32</f>
        <v>45705</v>
      </c>
      <c r="H156" s="260">
        <f t="shared" ref="H156:H160" si="74">E156+36</f>
        <v>45709</v>
      </c>
      <c r="I156" s="177">
        <f t="shared" ref="I156:I160" si="75">E156+40</f>
        <v>45713</v>
      </c>
      <c r="J156" s="177">
        <f t="shared" ref="J156:J160" si="76">E156+42</f>
        <v>45715</v>
      </c>
      <c r="K156" s="177">
        <f t="shared" ref="K156:K160" si="77">E156+45</f>
        <v>45718</v>
      </c>
      <c r="L156" s="1119">
        <v>45665</v>
      </c>
      <c r="M156" s="1119">
        <v>45666</v>
      </c>
      <c r="N156" s="71" t="s">
        <v>678</v>
      </c>
    </row>
    <row r="157" spans="1:14" s="71" customFormat="1" ht="15.75" hidden="1">
      <c r="A157" s="483"/>
      <c r="B157" s="483"/>
      <c r="C157" s="3069" t="s">
        <v>2587</v>
      </c>
      <c r="D157" s="1521" t="s">
        <v>3240</v>
      </c>
      <c r="E157" s="260">
        <v>45674</v>
      </c>
      <c r="F157" s="3311" t="s">
        <v>3241</v>
      </c>
      <c r="G157" s="260">
        <f t="shared" si="73"/>
        <v>45706</v>
      </c>
      <c r="H157" s="260">
        <f t="shared" si="74"/>
        <v>45710</v>
      </c>
      <c r="I157" s="177">
        <f t="shared" si="75"/>
        <v>45714</v>
      </c>
      <c r="J157" s="177">
        <f t="shared" si="76"/>
        <v>45716</v>
      </c>
      <c r="K157" s="177">
        <f t="shared" si="77"/>
        <v>45719</v>
      </c>
      <c r="L157" s="1119">
        <v>45672</v>
      </c>
      <c r="M157" s="1119">
        <v>45673</v>
      </c>
    </row>
    <row r="158" spans="1:14" s="71" customFormat="1" ht="15.75" hidden="1">
      <c r="A158" s="483" t="s">
        <v>2467</v>
      </c>
      <c r="B158" s="483"/>
      <c r="C158" s="3069" t="s">
        <v>2813</v>
      </c>
      <c r="D158" s="1521" t="s">
        <v>3242</v>
      </c>
      <c r="E158" s="260">
        <v>45681</v>
      </c>
      <c r="F158" s="3311" t="s">
        <v>3243</v>
      </c>
      <c r="G158" s="260">
        <f t="shared" si="73"/>
        <v>45713</v>
      </c>
      <c r="H158" s="260">
        <f t="shared" si="74"/>
        <v>45717</v>
      </c>
      <c r="I158" s="177">
        <f t="shared" si="75"/>
        <v>45721</v>
      </c>
      <c r="J158" s="177">
        <f t="shared" si="76"/>
        <v>45723</v>
      </c>
      <c r="K158" s="177">
        <f t="shared" si="77"/>
        <v>45726</v>
      </c>
      <c r="L158" s="1119">
        <v>45679</v>
      </c>
      <c r="M158" s="1119">
        <v>45680</v>
      </c>
    </row>
    <row r="159" spans="1:14" s="71" customFormat="1" ht="16.5" hidden="1" thickTop="1">
      <c r="A159" s="483"/>
      <c r="B159" s="483"/>
      <c r="C159" s="3069" t="s">
        <v>2348</v>
      </c>
      <c r="D159" s="1521" t="s">
        <v>3244</v>
      </c>
      <c r="E159" s="260">
        <v>45693</v>
      </c>
      <c r="F159" s="3312" t="s">
        <v>393</v>
      </c>
      <c r="G159" s="260">
        <f t="shared" si="73"/>
        <v>45725</v>
      </c>
      <c r="H159" s="260">
        <f t="shared" si="74"/>
        <v>45729</v>
      </c>
      <c r="I159" s="177">
        <f t="shared" si="75"/>
        <v>45733</v>
      </c>
      <c r="J159" s="177">
        <f t="shared" si="76"/>
        <v>45735</v>
      </c>
      <c r="K159" s="177">
        <f t="shared" si="77"/>
        <v>45738</v>
      </c>
      <c r="L159" s="1119">
        <v>45686</v>
      </c>
      <c r="M159" s="1119">
        <v>45687</v>
      </c>
    </row>
    <row r="160" spans="1:14" s="71" customFormat="1" ht="15.75" hidden="1">
      <c r="A160" s="483"/>
      <c r="B160" s="483"/>
      <c r="C160" s="3069" t="s">
        <v>3056</v>
      </c>
      <c r="D160" s="1521" t="s">
        <v>3245</v>
      </c>
      <c r="E160" s="260">
        <v>45701</v>
      </c>
      <c r="F160" s="3311" t="s">
        <v>3246</v>
      </c>
      <c r="G160" s="260">
        <f t="shared" si="73"/>
        <v>45733</v>
      </c>
      <c r="H160" s="260">
        <f t="shared" si="74"/>
        <v>45737</v>
      </c>
      <c r="I160" s="177">
        <f t="shared" si="75"/>
        <v>45741</v>
      </c>
      <c r="J160" s="177">
        <f t="shared" si="76"/>
        <v>45743</v>
      </c>
      <c r="K160" s="177">
        <f t="shared" si="77"/>
        <v>45746</v>
      </c>
      <c r="L160" s="1119">
        <v>45693</v>
      </c>
      <c r="M160" s="1119">
        <v>45694</v>
      </c>
    </row>
    <row r="161" spans="1:14" s="71" customFormat="1" ht="15.75" hidden="1">
      <c r="A161" s="483"/>
      <c r="B161" s="483"/>
      <c r="C161" s="3069" t="s">
        <v>3217</v>
      </c>
      <c r="D161" s="1521" t="s">
        <v>3247</v>
      </c>
      <c r="E161" s="260">
        <v>45703</v>
      </c>
      <c r="F161" s="3311" t="s">
        <v>3248</v>
      </c>
      <c r="G161" s="260">
        <f>E161+32</f>
        <v>45735</v>
      </c>
      <c r="H161" s="260">
        <f>E161+36</f>
        <v>45739</v>
      </c>
      <c r="I161" s="177">
        <f>E161+40</f>
        <v>45743</v>
      </c>
      <c r="J161" s="177">
        <f>E161+42</f>
        <v>45745</v>
      </c>
      <c r="K161" s="177">
        <f>E161+45</f>
        <v>45748</v>
      </c>
      <c r="L161" s="1119">
        <v>45700</v>
      </c>
      <c r="M161" s="1119">
        <v>45701</v>
      </c>
      <c r="N161" s="71" t="s">
        <v>3249</v>
      </c>
    </row>
    <row r="162" spans="1:14" s="71" customFormat="1" ht="15.75" hidden="1">
      <c r="A162" s="483"/>
      <c r="B162" s="483"/>
      <c r="C162" s="115"/>
      <c r="D162" s="115"/>
      <c r="E162" s="130"/>
      <c r="F162" s="3101"/>
      <c r="G162" s="130"/>
      <c r="H162" s="130"/>
      <c r="I162" s="1452"/>
      <c r="J162" s="1452"/>
      <c r="K162" s="1452"/>
      <c r="L162" s="1119"/>
      <c r="M162" s="1119"/>
    </row>
    <row r="163" spans="1:14" s="71" customFormat="1" ht="13.5" hidden="1" customHeight="1">
      <c r="A163" s="483"/>
      <c r="B163" s="483"/>
      <c r="C163" s="18" t="s">
        <v>2001</v>
      </c>
      <c r="D163" s="115"/>
      <c r="E163" s="130"/>
      <c r="F163" s="80"/>
      <c r="G163" s="84"/>
      <c r="H163" s="1223"/>
      <c r="I163" s="61"/>
      <c r="J163" s="80"/>
      <c r="K163" s="61"/>
      <c r="L163" s="1223"/>
      <c r="M163" s="61"/>
    </row>
    <row r="164" spans="1:14" s="71" customFormat="1" ht="13.5" hidden="1" customHeight="1">
      <c r="A164" s="483"/>
      <c r="B164" s="483"/>
      <c r="C164" s="802"/>
      <c r="D164" s="172"/>
      <c r="E164" s="1317" t="s">
        <v>2839</v>
      </c>
      <c r="F164" s="69" t="s">
        <v>765</v>
      </c>
      <c r="G164" s="69" t="s">
        <v>654</v>
      </c>
      <c r="H164" s="69" t="s">
        <v>1042</v>
      </c>
      <c r="I164" s="69" t="s">
        <v>1193</v>
      </c>
      <c r="J164" s="1584" t="s">
        <v>3026</v>
      </c>
      <c r="K164" s="1117" t="s">
        <v>2002</v>
      </c>
      <c r="L164" s="1117" t="s">
        <v>1721</v>
      </c>
      <c r="M164" s="14" t="s">
        <v>1722</v>
      </c>
    </row>
    <row r="165" spans="1:14" s="71" customFormat="1" ht="13.5" hidden="1" customHeight="1" thickBot="1">
      <c r="A165" s="483"/>
      <c r="B165" s="483"/>
      <c r="C165" s="3128" t="s">
        <v>2546</v>
      </c>
      <c r="D165" s="235" t="s">
        <v>3116</v>
      </c>
      <c r="E165" s="1582" t="s">
        <v>2843</v>
      </c>
      <c r="F165" s="1583" t="s">
        <v>2907</v>
      </c>
      <c r="G165" s="1583" t="s">
        <v>3250</v>
      </c>
      <c r="H165" s="1583" t="s">
        <v>2781</v>
      </c>
      <c r="I165" s="1583" t="s">
        <v>3118</v>
      </c>
      <c r="J165" s="1583" t="s">
        <v>3251</v>
      </c>
      <c r="K165" s="1120"/>
      <c r="L165" s="1120"/>
      <c r="M165" s="14"/>
    </row>
    <row r="166" spans="1:14" s="71" customFormat="1" ht="13.5" hidden="1" customHeight="1" thickTop="1">
      <c r="A166" s="483" t="s">
        <v>3172</v>
      </c>
      <c r="B166" s="483"/>
      <c r="C166" s="1705" t="s">
        <v>3166</v>
      </c>
      <c r="D166" s="3099" t="s">
        <v>3252</v>
      </c>
      <c r="E166" s="260">
        <v>45709</v>
      </c>
      <c r="F166" s="260">
        <f>E166+32</f>
        <v>45741</v>
      </c>
      <c r="G166" s="260">
        <f>E166+37</f>
        <v>45746</v>
      </c>
      <c r="H166" s="260">
        <f>E166+40</f>
        <v>45749</v>
      </c>
      <c r="I166" s="177">
        <f>E166+42</f>
        <v>45751</v>
      </c>
      <c r="J166" s="177">
        <f>E166+45</f>
        <v>45754</v>
      </c>
      <c r="K166" s="1120">
        <v>45708</v>
      </c>
      <c r="L166" s="1120">
        <v>45709</v>
      </c>
      <c r="M166" s="14">
        <v>8</v>
      </c>
    </row>
    <row r="167" spans="1:14" s="71" customFormat="1" ht="13.5" hidden="1" customHeight="1">
      <c r="A167" s="483"/>
      <c r="B167" s="483"/>
      <c r="C167" s="3105" t="s">
        <v>406</v>
      </c>
      <c r="D167" s="1521" t="s">
        <v>3253</v>
      </c>
      <c r="E167" s="260">
        <v>45349</v>
      </c>
      <c r="F167" s="470"/>
      <c r="G167" s="470"/>
      <c r="H167" s="470"/>
      <c r="I167" s="470"/>
      <c r="J167" s="470"/>
      <c r="K167" s="1120">
        <v>45715</v>
      </c>
      <c r="L167" s="1120">
        <v>45716</v>
      </c>
      <c r="M167" s="14">
        <v>9</v>
      </c>
    </row>
    <row r="168" spans="1:14" s="71" customFormat="1" ht="13.5" hidden="1" customHeight="1">
      <c r="A168" s="483" t="s">
        <v>3254</v>
      </c>
      <c r="B168" s="483"/>
      <c r="C168" s="1705" t="s">
        <v>2016</v>
      </c>
      <c r="D168" s="1521" t="s">
        <v>3255</v>
      </c>
      <c r="E168" s="260">
        <v>45725</v>
      </c>
      <c r="F168" s="260">
        <f t="shared" ref="F168:F173" si="78">E168+32</f>
        <v>45757</v>
      </c>
      <c r="G168" s="260">
        <f t="shared" ref="G168:G173" si="79">E168+37</f>
        <v>45762</v>
      </c>
      <c r="H168" s="260">
        <f t="shared" ref="H168:H173" si="80">E168+40</f>
        <v>45765</v>
      </c>
      <c r="I168" s="177">
        <f t="shared" ref="I168:I173" si="81">E168+42</f>
        <v>45767</v>
      </c>
      <c r="J168" s="177">
        <f t="shared" ref="J168:J173" si="82">E168+45</f>
        <v>45770</v>
      </c>
      <c r="K168" s="1120">
        <v>45722</v>
      </c>
      <c r="L168" s="1120">
        <v>45723</v>
      </c>
      <c r="M168" s="14">
        <v>10</v>
      </c>
    </row>
    <row r="169" spans="1:14" s="71" customFormat="1" ht="13.5" hidden="1" customHeight="1">
      <c r="A169" s="483" t="s">
        <v>3256</v>
      </c>
      <c r="B169" s="483"/>
      <c r="C169" s="2316" t="s">
        <v>598</v>
      </c>
      <c r="D169" s="1521" t="s">
        <v>3257</v>
      </c>
      <c r="E169" s="260">
        <v>45730</v>
      </c>
      <c r="F169" s="260">
        <f t="shared" si="78"/>
        <v>45762</v>
      </c>
      <c r="G169" s="260">
        <f t="shared" si="79"/>
        <v>45767</v>
      </c>
      <c r="H169" s="260">
        <f t="shared" si="80"/>
        <v>45770</v>
      </c>
      <c r="I169" s="177">
        <f t="shared" si="81"/>
        <v>45772</v>
      </c>
      <c r="J169" s="177">
        <f t="shared" si="82"/>
        <v>45775</v>
      </c>
      <c r="K169" s="1120">
        <v>45729</v>
      </c>
      <c r="L169" s="1120">
        <v>45730</v>
      </c>
      <c r="M169" s="14">
        <v>11</v>
      </c>
    </row>
    <row r="170" spans="1:14" s="71" customFormat="1" ht="13.5" hidden="1" customHeight="1">
      <c r="A170" s="483" t="s">
        <v>3258</v>
      </c>
      <c r="B170" s="483"/>
      <c r="C170" s="1705" t="s">
        <v>2224</v>
      </c>
      <c r="D170" s="1521" t="s">
        <v>3259</v>
      </c>
      <c r="E170" s="260">
        <v>45741</v>
      </c>
      <c r="F170" s="260">
        <f t="shared" si="78"/>
        <v>45773</v>
      </c>
      <c r="G170" s="260">
        <f t="shared" si="79"/>
        <v>45778</v>
      </c>
      <c r="H170" s="260">
        <f t="shared" si="80"/>
        <v>45781</v>
      </c>
      <c r="I170" s="177">
        <f t="shared" si="81"/>
        <v>45783</v>
      </c>
      <c r="J170" s="177">
        <f t="shared" si="82"/>
        <v>45786</v>
      </c>
      <c r="K170" s="1120">
        <v>45736</v>
      </c>
      <c r="L170" s="1120">
        <v>45737</v>
      </c>
      <c r="M170" s="14">
        <v>12</v>
      </c>
    </row>
    <row r="171" spans="1:14" s="71" customFormat="1" ht="13.5" hidden="1" customHeight="1">
      <c r="A171" s="483" t="s">
        <v>3260</v>
      </c>
      <c r="B171" s="483"/>
      <c r="C171" s="1705" t="s">
        <v>2660</v>
      </c>
      <c r="D171" s="1521" t="s">
        <v>3261</v>
      </c>
      <c r="E171" s="260">
        <v>45747</v>
      </c>
      <c r="F171" s="260">
        <f t="shared" si="78"/>
        <v>45779</v>
      </c>
      <c r="G171" s="260">
        <f t="shared" si="79"/>
        <v>45784</v>
      </c>
      <c r="H171" s="260">
        <f t="shared" si="80"/>
        <v>45787</v>
      </c>
      <c r="I171" s="177">
        <f t="shared" si="81"/>
        <v>45789</v>
      </c>
      <c r="J171" s="177">
        <f t="shared" si="82"/>
        <v>45792</v>
      </c>
      <c r="K171" s="1120">
        <v>45743</v>
      </c>
      <c r="L171" s="1120">
        <v>45744</v>
      </c>
      <c r="M171" s="14">
        <v>13</v>
      </c>
    </row>
    <row r="172" spans="1:14" s="71" customFormat="1" ht="13.5" hidden="1" customHeight="1" thickTop="1">
      <c r="A172" s="483" t="s">
        <v>2120</v>
      </c>
      <c r="B172" s="483"/>
      <c r="C172" s="2316" t="s">
        <v>3219</v>
      </c>
      <c r="D172" s="3477" t="s">
        <v>3262</v>
      </c>
      <c r="E172" s="376">
        <v>45756</v>
      </c>
      <c r="F172" s="376">
        <f t="shared" si="78"/>
        <v>45788</v>
      </c>
      <c r="G172" s="376">
        <f t="shared" si="79"/>
        <v>45793</v>
      </c>
      <c r="H172" s="376">
        <f t="shared" si="80"/>
        <v>45796</v>
      </c>
      <c r="I172" s="1581">
        <f t="shared" si="81"/>
        <v>45798</v>
      </c>
      <c r="J172" s="1581">
        <f t="shared" si="82"/>
        <v>45801</v>
      </c>
      <c r="K172" s="1120">
        <v>45750</v>
      </c>
      <c r="L172" s="1120">
        <v>45751</v>
      </c>
      <c r="M172" s="14">
        <v>14</v>
      </c>
    </row>
    <row r="173" spans="1:14" s="71" customFormat="1" ht="13.5" hidden="1" customHeight="1">
      <c r="A173" s="483" t="s">
        <v>2190</v>
      </c>
      <c r="B173" s="483"/>
      <c r="C173" s="1705" t="s">
        <v>527</v>
      </c>
      <c r="D173" s="1521" t="s">
        <v>3263</v>
      </c>
      <c r="E173" s="260">
        <v>45760</v>
      </c>
      <c r="F173" s="260">
        <f t="shared" si="78"/>
        <v>45792</v>
      </c>
      <c r="G173" s="260">
        <f t="shared" si="79"/>
        <v>45797</v>
      </c>
      <c r="H173" s="260">
        <f t="shared" si="80"/>
        <v>45800</v>
      </c>
      <c r="I173" s="177">
        <f t="shared" si="81"/>
        <v>45802</v>
      </c>
      <c r="J173" s="177">
        <f t="shared" si="82"/>
        <v>45805</v>
      </c>
      <c r="K173" s="1120">
        <v>45757</v>
      </c>
      <c r="L173" s="1120">
        <v>45758</v>
      </c>
      <c r="M173" s="14">
        <v>15</v>
      </c>
    </row>
    <row r="174" spans="1:14" s="71" customFormat="1" ht="13.5" hidden="1" customHeight="1">
      <c r="A174" s="483"/>
      <c r="B174" s="483"/>
      <c r="C174" s="115"/>
      <c r="D174" s="115"/>
      <c r="E174" s="130"/>
      <c r="F174" s="130"/>
      <c r="G174" s="130"/>
      <c r="H174" s="130"/>
      <c r="I174" s="1452"/>
      <c r="J174" s="1452"/>
      <c r="K174" s="1120"/>
      <c r="L174" s="1120"/>
      <c r="M174" s="14"/>
    </row>
    <row r="175" spans="1:14" s="71" customFormat="1" ht="19.5" customHeight="1">
      <c r="A175" s="483"/>
      <c r="B175" s="3894" t="s">
        <v>1722</v>
      </c>
      <c r="C175" s="115"/>
      <c r="D175" s="115"/>
      <c r="E175" s="1317" t="s">
        <v>2839</v>
      </c>
      <c r="F175" s="69" t="s">
        <v>704</v>
      </c>
      <c r="G175" s="69" t="s">
        <v>654</v>
      </c>
      <c r="H175" s="69" t="s">
        <v>1042</v>
      </c>
      <c r="I175" s="69" t="s">
        <v>1193</v>
      </c>
      <c r="J175" s="1584" t="s">
        <v>3026</v>
      </c>
      <c r="K175" s="1404"/>
      <c r="L175" s="1404" t="s">
        <v>8036</v>
      </c>
      <c r="M175" s="14"/>
    </row>
    <row r="176" spans="1:14" s="71" customFormat="1" ht="13.5" customHeight="1" thickBot="1">
      <c r="A176" s="483"/>
      <c r="B176" s="483"/>
      <c r="C176" s="115"/>
      <c r="D176" s="115"/>
      <c r="E176" s="1582" t="s">
        <v>2843</v>
      </c>
      <c r="F176" s="1583" t="s">
        <v>2845</v>
      </c>
      <c r="G176" s="1583" t="s">
        <v>3264</v>
      </c>
      <c r="H176" s="1583" t="s">
        <v>2007</v>
      </c>
      <c r="I176" s="1583" t="s">
        <v>2781</v>
      </c>
      <c r="J176" s="1583" t="s">
        <v>3265</v>
      </c>
      <c r="K176" s="1404"/>
      <c r="L176" s="1404"/>
      <c r="M176" s="14"/>
    </row>
    <row r="177" spans="1:14" s="71" customFormat="1" ht="13.5" hidden="1" customHeight="1" thickTop="1">
      <c r="A177" s="483"/>
      <c r="B177" s="483"/>
      <c r="C177" s="1705" t="s">
        <v>2623</v>
      </c>
      <c r="D177" s="1521" t="s">
        <v>3266</v>
      </c>
      <c r="E177" s="260">
        <v>45774</v>
      </c>
      <c r="F177" s="260">
        <f>E177+30</f>
        <v>45804</v>
      </c>
      <c r="G177" s="260">
        <f>E177+33</f>
        <v>45807</v>
      </c>
      <c r="H177" s="260">
        <f>E177+36</f>
        <v>45810</v>
      </c>
      <c r="I177" s="177">
        <f>E177+40</f>
        <v>45814</v>
      </c>
      <c r="J177" s="177">
        <f>E177+43</f>
        <v>45817</v>
      </c>
      <c r="K177" s="1404">
        <v>45765</v>
      </c>
      <c r="L177" s="1404">
        <v>45767</v>
      </c>
      <c r="M177" s="14">
        <v>16</v>
      </c>
    </row>
    <row r="178" spans="1:14" s="71" customFormat="1" ht="13.5" hidden="1" customHeight="1">
      <c r="A178" s="483" t="s">
        <v>414</v>
      </c>
      <c r="B178" s="483"/>
      <c r="C178" s="1705" t="s">
        <v>3236</v>
      </c>
      <c r="D178" s="3478" t="s">
        <v>3267</v>
      </c>
      <c r="E178" s="252">
        <v>45777</v>
      </c>
      <c r="F178" s="260">
        <f t="shared" ref="F178:F181" si="83">E178+30</f>
        <v>45807</v>
      </c>
      <c r="G178" s="260">
        <f t="shared" ref="G178:G186" si="84">E178+33</f>
        <v>45810</v>
      </c>
      <c r="H178" s="260">
        <f t="shared" ref="H178:H186" si="85">E178+36</f>
        <v>45813</v>
      </c>
      <c r="I178" s="177">
        <f t="shared" ref="I178:I186" si="86">E178+40</f>
        <v>45817</v>
      </c>
      <c r="J178" s="177">
        <f t="shared" ref="J178:J186" si="87">E178+43</f>
        <v>45820</v>
      </c>
      <c r="K178" s="1404">
        <v>45772</v>
      </c>
      <c r="L178" s="1404">
        <v>45774</v>
      </c>
      <c r="M178" s="14">
        <v>17</v>
      </c>
    </row>
    <row r="179" spans="1:14" s="71" customFormat="1" ht="13.5" customHeight="1" thickTop="1">
      <c r="A179" s="483"/>
      <c r="B179" s="14">
        <v>18</v>
      </c>
      <c r="C179" s="1705" t="s">
        <v>2999</v>
      </c>
      <c r="D179" s="1521" t="s">
        <v>3268</v>
      </c>
      <c r="E179" s="260">
        <v>45786</v>
      </c>
      <c r="F179" s="260">
        <f t="shared" si="83"/>
        <v>45816</v>
      </c>
      <c r="G179" s="260">
        <f t="shared" si="84"/>
        <v>45819</v>
      </c>
      <c r="H179" s="260">
        <f t="shared" si="85"/>
        <v>45822</v>
      </c>
      <c r="I179" s="177">
        <f t="shared" si="86"/>
        <v>45826</v>
      </c>
      <c r="J179" s="177">
        <f t="shared" si="87"/>
        <v>45829</v>
      </c>
      <c r="K179" s="1404">
        <v>45779</v>
      </c>
      <c r="L179" s="1404">
        <v>45781</v>
      </c>
      <c r="M179" s="14"/>
      <c r="N179" s="71" t="s">
        <v>3269</v>
      </c>
    </row>
    <row r="180" spans="1:14" s="71" customFormat="1" ht="13.5" customHeight="1">
      <c r="A180" s="483" t="s">
        <v>2338</v>
      </c>
      <c r="B180" s="14">
        <v>19</v>
      </c>
      <c r="C180" s="1705" t="s">
        <v>2337</v>
      </c>
      <c r="D180" s="1521" t="s">
        <v>3270</v>
      </c>
      <c r="E180" s="252">
        <v>45790</v>
      </c>
      <c r="F180" s="260">
        <f t="shared" si="83"/>
        <v>45820</v>
      </c>
      <c r="G180" s="260">
        <f t="shared" si="84"/>
        <v>45823</v>
      </c>
      <c r="H180" s="260">
        <f t="shared" si="85"/>
        <v>45826</v>
      </c>
      <c r="I180" s="177">
        <f t="shared" si="86"/>
        <v>45830</v>
      </c>
      <c r="J180" s="177">
        <f t="shared" si="87"/>
        <v>45833</v>
      </c>
      <c r="K180" s="1404">
        <v>45786</v>
      </c>
      <c r="L180" s="1404">
        <v>45788</v>
      </c>
      <c r="M180" s="14"/>
    </row>
    <row r="181" spans="1:14" s="71" customFormat="1" ht="13.5" customHeight="1">
      <c r="A181" s="483"/>
      <c r="B181" s="14">
        <v>20</v>
      </c>
      <c r="C181" s="1705" t="s">
        <v>144</v>
      </c>
      <c r="D181" s="405" t="s">
        <v>3271</v>
      </c>
      <c r="E181" s="260">
        <v>45796</v>
      </c>
      <c r="F181" s="260">
        <f t="shared" si="83"/>
        <v>45826</v>
      </c>
      <c r="G181" s="260">
        <f t="shared" si="84"/>
        <v>45829</v>
      </c>
      <c r="H181" s="260">
        <f t="shared" si="85"/>
        <v>45832</v>
      </c>
      <c r="I181" s="177">
        <f t="shared" si="86"/>
        <v>45836</v>
      </c>
      <c r="J181" s="177">
        <f t="shared" si="87"/>
        <v>45839</v>
      </c>
      <c r="K181" s="1404">
        <v>45793</v>
      </c>
      <c r="L181" s="1404">
        <v>45795</v>
      </c>
      <c r="M181" s="14"/>
    </row>
    <row r="182" spans="1:14" s="71" customFormat="1" ht="13.5" customHeight="1">
      <c r="A182" s="483"/>
      <c r="B182" s="14"/>
      <c r="C182" s="27"/>
      <c r="D182" s="115"/>
      <c r="E182" s="130"/>
      <c r="F182" s="130"/>
      <c r="G182" s="130"/>
      <c r="H182" s="130"/>
      <c r="I182" s="130"/>
      <c r="J182" s="130"/>
      <c r="K182" s="1404"/>
      <c r="L182" s="1404"/>
      <c r="M182" s="14"/>
    </row>
    <row r="183" spans="1:14" s="71" customFormat="1" ht="13.5" customHeight="1">
      <c r="A183" s="483"/>
      <c r="B183" s="14"/>
      <c r="C183" s="115"/>
      <c r="D183" s="115"/>
      <c r="E183" s="1317" t="s">
        <v>2839</v>
      </c>
      <c r="F183" s="69" t="s">
        <v>704</v>
      </c>
      <c r="G183" s="69" t="s">
        <v>654</v>
      </c>
      <c r="H183" s="69" t="s">
        <v>1042</v>
      </c>
      <c r="I183" s="69" t="s">
        <v>1193</v>
      </c>
      <c r="J183" s="1584" t="s">
        <v>3026</v>
      </c>
      <c r="K183" s="1404"/>
      <c r="L183" s="1404"/>
      <c r="M183" s="14"/>
    </row>
    <row r="184" spans="1:14" s="71" customFormat="1" ht="13.5" customHeight="1" thickBot="1">
      <c r="A184" s="483"/>
      <c r="B184" s="14"/>
      <c r="C184" s="3128" t="s">
        <v>3272</v>
      </c>
      <c r="D184" s="115"/>
      <c r="E184" s="1582" t="s">
        <v>2843</v>
      </c>
      <c r="F184" s="1583" t="s">
        <v>2845</v>
      </c>
      <c r="G184" s="1583" t="s">
        <v>3264</v>
      </c>
      <c r="H184" s="1583" t="s">
        <v>2007</v>
      </c>
      <c r="I184" s="1583" t="s">
        <v>2781</v>
      </c>
      <c r="J184" s="1583" t="s">
        <v>3265</v>
      </c>
      <c r="K184" s="1404"/>
      <c r="L184" s="1404"/>
      <c r="M184" s="14"/>
    </row>
    <row r="185" spans="1:14" s="71" customFormat="1" ht="13.5" customHeight="1" thickTop="1">
      <c r="A185" s="483" t="s">
        <v>3273</v>
      </c>
      <c r="B185" s="14">
        <v>21</v>
      </c>
      <c r="C185" s="1517" t="s">
        <v>267</v>
      </c>
      <c r="D185" s="405" t="s">
        <v>3274</v>
      </c>
      <c r="E185" s="3619">
        <v>45808</v>
      </c>
      <c r="F185" s="260">
        <f t="shared" ref="F185:F191" si="88">E185+30</f>
        <v>45838</v>
      </c>
      <c r="G185" s="252">
        <f t="shared" si="84"/>
        <v>45841</v>
      </c>
      <c r="H185" s="252">
        <f t="shared" si="85"/>
        <v>45844</v>
      </c>
      <c r="I185" s="76">
        <f t="shared" si="86"/>
        <v>45848</v>
      </c>
      <c r="J185" s="76">
        <f t="shared" si="87"/>
        <v>45851</v>
      </c>
      <c r="K185" s="1404">
        <v>45800</v>
      </c>
      <c r="L185" s="1404">
        <v>45802</v>
      </c>
      <c r="M185" s="14"/>
    </row>
    <row r="186" spans="1:14" s="71" customFormat="1" ht="13.5" customHeight="1">
      <c r="A186" s="483" t="s">
        <v>2990</v>
      </c>
      <c r="B186" s="14">
        <v>22</v>
      </c>
      <c r="C186" s="1705" t="s">
        <v>185</v>
      </c>
      <c r="D186" s="3478" t="s">
        <v>3275</v>
      </c>
      <c r="E186" s="260">
        <v>45813</v>
      </c>
      <c r="F186" s="260">
        <f t="shared" si="88"/>
        <v>45843</v>
      </c>
      <c r="G186" s="260">
        <f t="shared" si="84"/>
        <v>45846</v>
      </c>
      <c r="H186" s="260">
        <f t="shared" si="85"/>
        <v>45849</v>
      </c>
      <c r="I186" s="177">
        <f t="shared" si="86"/>
        <v>45853</v>
      </c>
      <c r="J186" s="177">
        <f t="shared" si="87"/>
        <v>45856</v>
      </c>
      <c r="K186" s="1404">
        <v>45807</v>
      </c>
      <c r="L186" s="1404">
        <v>45809</v>
      </c>
      <c r="M186" s="14"/>
    </row>
    <row r="187" spans="1:14" s="71" customFormat="1" ht="13.5" customHeight="1">
      <c r="A187" s="483" t="s">
        <v>2348</v>
      </c>
      <c r="B187" s="14">
        <v>23</v>
      </c>
      <c r="C187" s="1705" t="s">
        <v>2815</v>
      </c>
      <c r="D187" s="1521" t="s">
        <v>3276</v>
      </c>
      <c r="E187" s="252">
        <v>45820</v>
      </c>
      <c r="F187" s="260">
        <f t="shared" si="88"/>
        <v>45850</v>
      </c>
      <c r="G187" s="260">
        <f t="shared" ref="G187:G191" si="89">E187+33</f>
        <v>45853</v>
      </c>
      <c r="H187" s="260">
        <f t="shared" ref="H187:H191" si="90">E187+36</f>
        <v>45856</v>
      </c>
      <c r="I187" s="177">
        <f t="shared" ref="I187:I191" si="91">E187+40</f>
        <v>45860</v>
      </c>
      <c r="J187" s="177">
        <f t="shared" ref="J187:J191" si="92">E187+43</f>
        <v>45863</v>
      </c>
      <c r="K187" s="1404">
        <v>45814</v>
      </c>
      <c r="L187" s="1404">
        <v>45816</v>
      </c>
      <c r="M187" s="14"/>
    </row>
    <row r="188" spans="1:14" s="71" customFormat="1" ht="13.5" customHeight="1">
      <c r="A188" s="483"/>
      <c r="B188" s="14">
        <v>24</v>
      </c>
      <c r="C188" s="1705" t="s">
        <v>2990</v>
      </c>
      <c r="D188" s="1521" t="s">
        <v>3277</v>
      </c>
      <c r="E188" s="260">
        <v>45825</v>
      </c>
      <c r="F188" s="260">
        <f t="shared" si="88"/>
        <v>45855</v>
      </c>
      <c r="G188" s="260">
        <f t="shared" si="89"/>
        <v>45858</v>
      </c>
      <c r="H188" s="260">
        <f t="shared" si="90"/>
        <v>45861</v>
      </c>
      <c r="I188" s="177">
        <f t="shared" si="91"/>
        <v>45865</v>
      </c>
      <c r="J188" s="177">
        <f t="shared" si="92"/>
        <v>45868</v>
      </c>
      <c r="K188" s="1404">
        <v>45821</v>
      </c>
      <c r="L188" s="1404">
        <v>45823</v>
      </c>
      <c r="M188" s="14"/>
    </row>
    <row r="189" spans="1:14" s="71" customFormat="1" ht="13.5" customHeight="1">
      <c r="A189" s="483"/>
      <c r="B189" s="14">
        <v>25</v>
      </c>
      <c r="C189" s="1705" t="s">
        <v>3056</v>
      </c>
      <c r="D189" s="1521" t="s">
        <v>3278</v>
      </c>
      <c r="E189" s="252">
        <v>45830</v>
      </c>
      <c r="F189" s="260">
        <f t="shared" si="88"/>
        <v>45860</v>
      </c>
      <c r="G189" s="260">
        <f t="shared" si="89"/>
        <v>45863</v>
      </c>
      <c r="H189" s="260">
        <f t="shared" si="90"/>
        <v>45866</v>
      </c>
      <c r="I189" s="177">
        <f t="shared" si="91"/>
        <v>45870</v>
      </c>
      <c r="J189" s="177">
        <f t="shared" si="92"/>
        <v>45873</v>
      </c>
      <c r="K189" s="1404">
        <v>45828</v>
      </c>
      <c r="L189" s="1404">
        <v>45830</v>
      </c>
      <c r="M189" s="14"/>
    </row>
    <row r="190" spans="1:14" s="71" customFormat="1" ht="13.5" customHeight="1">
      <c r="A190" s="483" t="s">
        <v>3166</v>
      </c>
      <c r="B190" s="14">
        <v>26</v>
      </c>
      <c r="C190" s="1705" t="s">
        <v>3210</v>
      </c>
      <c r="D190" s="1521" t="s">
        <v>3279</v>
      </c>
      <c r="E190" s="260">
        <v>45835</v>
      </c>
      <c r="F190" s="260">
        <f t="shared" si="88"/>
        <v>45865</v>
      </c>
      <c r="G190" s="260">
        <f t="shared" si="89"/>
        <v>45868</v>
      </c>
      <c r="H190" s="260">
        <f t="shared" si="90"/>
        <v>45871</v>
      </c>
      <c r="I190" s="177">
        <f t="shared" si="91"/>
        <v>45875</v>
      </c>
      <c r="J190" s="177">
        <f t="shared" si="92"/>
        <v>45878</v>
      </c>
      <c r="K190" s="1404">
        <v>45835</v>
      </c>
      <c r="L190" s="1404">
        <v>45837</v>
      </c>
      <c r="M190" s="14"/>
    </row>
    <row r="191" spans="1:14" s="71" customFormat="1" ht="13.5" customHeight="1">
      <c r="A191" s="483" t="s">
        <v>2026</v>
      </c>
      <c r="B191" s="14">
        <v>27</v>
      </c>
      <c r="C191" s="1705" t="s">
        <v>3166</v>
      </c>
      <c r="D191" s="1521" t="s">
        <v>3280</v>
      </c>
      <c r="E191" s="252">
        <v>45842</v>
      </c>
      <c r="F191" s="260">
        <f t="shared" si="88"/>
        <v>45872</v>
      </c>
      <c r="G191" s="260">
        <f t="shared" si="89"/>
        <v>45875</v>
      </c>
      <c r="H191" s="260">
        <f t="shared" si="90"/>
        <v>45878</v>
      </c>
      <c r="I191" s="177">
        <f t="shared" si="91"/>
        <v>45882</v>
      </c>
      <c r="J191" s="177">
        <f t="shared" si="92"/>
        <v>45885</v>
      </c>
      <c r="K191" s="1404">
        <v>45842</v>
      </c>
      <c r="L191" s="1404">
        <v>45844</v>
      </c>
      <c r="M191" s="14"/>
    </row>
    <row r="192" spans="1:14" s="71" customFormat="1" ht="13.5" customHeight="1">
      <c r="A192" s="483" t="s">
        <v>598</v>
      </c>
      <c r="B192" s="14">
        <v>28</v>
      </c>
      <c r="C192" s="1705" t="s">
        <v>2054</v>
      </c>
      <c r="D192" s="1521" t="s">
        <v>3281</v>
      </c>
      <c r="E192" s="260">
        <v>45849</v>
      </c>
      <c r="F192" s="260">
        <f t="shared" ref="F192:F196" si="93">E192+30</f>
        <v>45879</v>
      </c>
      <c r="G192" s="260">
        <f t="shared" ref="G192:G196" si="94">E192+33</f>
        <v>45882</v>
      </c>
      <c r="H192" s="260">
        <f t="shared" ref="H192:H196" si="95">E192+36</f>
        <v>45885</v>
      </c>
      <c r="I192" s="177">
        <f t="shared" ref="I192:I196" si="96">E192+40</f>
        <v>45889</v>
      </c>
      <c r="J192" s="177">
        <f t="shared" ref="J192:J196" si="97">E192+43</f>
        <v>45892</v>
      </c>
      <c r="K192" s="1404">
        <v>45849</v>
      </c>
      <c r="L192" s="1404">
        <v>45851</v>
      </c>
      <c r="M192" s="14"/>
    </row>
    <row r="193" spans="1:13" s="71" customFormat="1" ht="13.5" customHeight="1">
      <c r="A193" s="483"/>
      <c r="B193" s="14">
        <v>29</v>
      </c>
      <c r="C193" s="1705" t="s">
        <v>2473</v>
      </c>
      <c r="D193" s="1521" t="s">
        <v>3282</v>
      </c>
      <c r="E193" s="252">
        <v>45856</v>
      </c>
      <c r="F193" s="260">
        <f t="shared" si="93"/>
        <v>45886</v>
      </c>
      <c r="G193" s="260">
        <f t="shared" si="94"/>
        <v>45889</v>
      </c>
      <c r="H193" s="260">
        <f t="shared" si="95"/>
        <v>45892</v>
      </c>
      <c r="I193" s="177">
        <f t="shared" si="96"/>
        <v>45896</v>
      </c>
      <c r="J193" s="177">
        <f t="shared" si="97"/>
        <v>45899</v>
      </c>
      <c r="K193" s="1404">
        <v>45856</v>
      </c>
      <c r="L193" s="1404">
        <v>45858</v>
      </c>
      <c r="M193" s="14"/>
    </row>
    <row r="194" spans="1:13" s="71" customFormat="1" ht="13.5" customHeight="1">
      <c r="A194" s="483"/>
      <c r="B194" s="14">
        <v>30</v>
      </c>
      <c r="C194" s="1705" t="s">
        <v>8035</v>
      </c>
      <c r="D194" s="1521" t="s">
        <v>3283</v>
      </c>
      <c r="E194" s="260">
        <v>45863</v>
      </c>
      <c r="F194" s="260">
        <f t="shared" si="93"/>
        <v>45893</v>
      </c>
      <c r="G194" s="260">
        <f t="shared" si="94"/>
        <v>45896</v>
      </c>
      <c r="H194" s="260">
        <f t="shared" si="95"/>
        <v>45899</v>
      </c>
      <c r="I194" s="177">
        <f t="shared" si="96"/>
        <v>45903</v>
      </c>
      <c r="J194" s="177">
        <f t="shared" si="97"/>
        <v>45906</v>
      </c>
      <c r="K194" s="1404">
        <v>45863</v>
      </c>
      <c r="L194" s="1404">
        <v>45865</v>
      </c>
      <c r="M194" s="14"/>
    </row>
    <row r="195" spans="1:13" s="71" customFormat="1" ht="13.5" customHeight="1">
      <c r="A195" s="483"/>
      <c r="B195" s="14">
        <v>31</v>
      </c>
      <c r="C195" s="2618" t="s">
        <v>3284</v>
      </c>
      <c r="D195" s="1521" t="s">
        <v>3285</v>
      </c>
      <c r="E195" s="252">
        <v>45870</v>
      </c>
      <c r="F195" s="260">
        <f t="shared" si="93"/>
        <v>45900</v>
      </c>
      <c r="G195" s="260">
        <f t="shared" si="94"/>
        <v>45903</v>
      </c>
      <c r="H195" s="260">
        <f t="shared" si="95"/>
        <v>45906</v>
      </c>
      <c r="I195" s="177">
        <f t="shared" si="96"/>
        <v>45910</v>
      </c>
      <c r="J195" s="177">
        <f t="shared" si="97"/>
        <v>45913</v>
      </c>
      <c r="K195" s="1404">
        <v>45870</v>
      </c>
      <c r="L195" s="1404">
        <v>45872</v>
      </c>
      <c r="M195" s="14"/>
    </row>
    <row r="196" spans="1:13" s="71" customFormat="1" ht="13.5" customHeight="1">
      <c r="A196" s="483"/>
      <c r="B196" s="14">
        <v>32</v>
      </c>
      <c r="C196" s="2618" t="s">
        <v>3286</v>
      </c>
      <c r="D196" s="1521" t="s">
        <v>3287</v>
      </c>
      <c r="E196" s="260">
        <v>45877</v>
      </c>
      <c r="F196" s="260">
        <f t="shared" si="93"/>
        <v>45907</v>
      </c>
      <c r="G196" s="260">
        <f t="shared" si="94"/>
        <v>45910</v>
      </c>
      <c r="H196" s="260">
        <f t="shared" si="95"/>
        <v>45913</v>
      </c>
      <c r="I196" s="177">
        <f t="shared" si="96"/>
        <v>45917</v>
      </c>
      <c r="J196" s="177">
        <f t="shared" si="97"/>
        <v>45920</v>
      </c>
      <c r="K196" s="1404">
        <v>45877</v>
      </c>
      <c r="L196" s="1404">
        <v>45879</v>
      </c>
      <c r="M196" s="14"/>
    </row>
    <row r="197" spans="1:13" s="71" customFormat="1" ht="13.5" customHeight="1">
      <c r="A197" s="483"/>
      <c r="B197" s="483"/>
      <c r="C197" s="70"/>
      <c r="D197" s="115"/>
      <c r="E197" s="130"/>
      <c r="F197" s="80"/>
      <c r="G197" s="84"/>
      <c r="H197" s="1223"/>
      <c r="I197" s="61"/>
      <c r="J197" s="80"/>
      <c r="K197" s="61"/>
      <c r="L197" s="1223"/>
      <c r="M197" s="61"/>
    </row>
    <row r="198" spans="1:13" s="71" customFormat="1" ht="11.25">
      <c r="A198" s="483"/>
      <c r="B198" s="483"/>
      <c r="C198" s="70"/>
      <c r="D198" s="115"/>
      <c r="E198" s="130"/>
      <c r="F198" s="80"/>
      <c r="G198" s="84"/>
      <c r="H198" s="1223"/>
      <c r="I198" s="61"/>
      <c r="J198" s="80"/>
      <c r="K198" s="61"/>
      <c r="L198" s="1223"/>
      <c r="M198" s="61"/>
    </row>
    <row r="199" spans="1:13" s="71" customFormat="1" ht="11.25">
      <c r="A199" s="483"/>
      <c r="B199" s="483"/>
      <c r="C199" s="884"/>
      <c r="D199" s="115"/>
      <c r="E199" s="130"/>
      <c r="F199" s="80"/>
      <c r="G199" s="84"/>
      <c r="H199" s="1223"/>
      <c r="I199" s="61"/>
      <c r="J199" s="80"/>
      <c r="K199" s="61"/>
      <c r="L199" s="1223"/>
      <c r="M199" s="61"/>
    </row>
    <row r="200" spans="1:13" s="61" customFormat="1" ht="15">
      <c r="A200" s="550"/>
      <c r="B200" s="550"/>
      <c r="C200" s="515" t="s">
        <v>611</v>
      </c>
      <c r="E200" s="81"/>
      <c r="F200" s="80"/>
      <c r="G200" s="84"/>
      <c r="H200" s="81"/>
      <c r="J200" s="80"/>
      <c r="L200" s="81"/>
    </row>
    <row r="201" spans="1:13" s="61" customFormat="1" ht="11.25">
      <c r="A201" s="550"/>
      <c r="B201" s="550"/>
      <c r="C201" s="78"/>
      <c r="E201" s="81"/>
      <c r="F201" s="80"/>
      <c r="G201" s="84"/>
      <c r="H201" s="81"/>
      <c r="J201" s="80"/>
      <c r="L201" s="81"/>
    </row>
    <row r="202" spans="1:13" s="61" customFormat="1">
      <c r="A202" s="550"/>
      <c r="B202" s="550"/>
      <c r="C202" s="23"/>
      <c r="D202"/>
      <c r="E202"/>
      <c r="F202" s="28"/>
      <c r="G202"/>
      <c r="H202"/>
      <c r="I202" s="20"/>
      <c r="J202"/>
      <c r="K202"/>
      <c r="L202" s="24"/>
      <c r="M202"/>
    </row>
    <row r="203" spans="1:13" s="61" customFormat="1">
      <c r="A203" s="550"/>
      <c r="B203" s="550"/>
      <c r="C203" s="26" t="s">
        <v>0</v>
      </c>
      <c r="D203" s="27"/>
      <c r="E203" s="1130" t="s">
        <v>2062</v>
      </c>
      <c r="F203" s="23"/>
      <c r="G203" s="23" t="s">
        <v>36</v>
      </c>
      <c r="H203" s="23"/>
      <c r="I203" s="27"/>
      <c r="J203" s="27"/>
      <c r="K203" s="23" t="s">
        <v>61</v>
      </c>
      <c r="L203" s="23" t="str">
        <f>'HOW TO-&gt;'!$B$134</f>
        <v>6011 2413</v>
      </c>
      <c r="M203" s="23"/>
    </row>
    <row r="204" spans="1:13" s="61" customFormat="1">
      <c r="A204" s="550"/>
      <c r="B204" s="550"/>
      <c r="C204" s="31" t="s">
        <v>1</v>
      </c>
      <c r="D204" s="27"/>
      <c r="E204" s="249" t="s">
        <v>612</v>
      </c>
      <c r="F204" s="23"/>
      <c r="G204" s="27" t="s">
        <v>613</v>
      </c>
      <c r="H204" s="27"/>
      <c r="I204" s="249" t="s">
        <v>39</v>
      </c>
      <c r="J204" s="27"/>
      <c r="K204" s="27" t="s">
        <v>63</v>
      </c>
      <c r="L204" s="27"/>
      <c r="M204" s="250" t="s">
        <v>64</v>
      </c>
    </row>
    <row r="205" spans="1:13" s="61" customFormat="1">
      <c r="A205" s="550"/>
      <c r="B205" s="550"/>
      <c r="C205" s="31"/>
      <c r="D205" s="27"/>
      <c r="E205" s="249"/>
      <c r="F205" s="5"/>
      <c r="G205" s="27"/>
      <c r="H205" s="27"/>
      <c r="I205" s="249"/>
      <c r="J205" s="27"/>
      <c r="K205" s="27" t="str">
        <f>'HOW TO-&gt;'!$A$136</f>
        <v>PERMIT</v>
      </c>
      <c r="L205" s="27"/>
      <c r="M205" s="3323" t="str">
        <f>'HOW TO-&gt;'!$C$136</f>
        <v>SG094-SinPermit@msc.com</v>
      </c>
    </row>
    <row r="206" spans="1:13" s="61" customFormat="1">
      <c r="A206" s="550"/>
      <c r="B206" s="550"/>
      <c r="C206" s="347" t="str">
        <f>'HOW TO-&gt;'!$A$105</f>
        <v>ZANT CHONG</v>
      </c>
      <c r="D206" s="347" t="str">
        <f>'HOW TO-&gt;'!$B$105</f>
        <v>6011 2429</v>
      </c>
      <c r="E206" s="4" t="str">
        <f>'HOW TO-&gt;'!$C$105</f>
        <v>zant.chong@msc.com</v>
      </c>
      <c r="F206" s="5"/>
      <c r="G206" s="347" t="str">
        <f>'HOW TO-&gt;'!$A$122</f>
        <v>ROBERT CHIA</v>
      </c>
      <c r="H206" s="347" t="str">
        <f>'HOW TO-&gt;'!$B$122</f>
        <v>6011 0564</v>
      </c>
      <c r="I206" s="4" t="str">
        <f>'HOW TO-&gt;'!$C$122</f>
        <v>robert.chia@msc.com</v>
      </c>
      <c r="J206" s="5"/>
      <c r="K206" s="347" t="str">
        <f>'HOW TO-&gt;'!$A$137</f>
        <v>RAYNAR ANG</v>
      </c>
      <c r="L206" s="347" t="str">
        <f>'HOW TO-&gt;'!$B$137</f>
        <v>6011 2358</v>
      </c>
      <c r="M206" s="4" t="str">
        <f>'HOW TO-&gt;'!$C$137</f>
        <v>raynar.ang@msc.com</v>
      </c>
    </row>
    <row r="207" spans="1:13" s="61" customFormat="1">
      <c r="C207" s="347" t="str">
        <f>'HOW TO-&gt;'!$A$106</f>
        <v>PHOEBE HUANG</v>
      </c>
      <c r="D207" s="347" t="str">
        <f>'HOW TO-&gt;'!$B$106</f>
        <v>6011 0562</v>
      </c>
      <c r="E207" s="4" t="str">
        <f>'HOW TO-&gt;'!$C$106</f>
        <v>phoebe.huang@msc.com</v>
      </c>
      <c r="F207" s="5"/>
      <c r="G207" s="347" t="str">
        <f>'HOW TO-&gt;'!$A$123</f>
        <v>S. Y. LIEW</v>
      </c>
      <c r="H207" s="347" t="str">
        <f>'HOW TO-&gt;'!$B$123</f>
        <v>6011 2348</v>
      </c>
      <c r="I207" s="4" t="str">
        <f>'HOW TO-&gt;'!$C$123</f>
        <v>seoyi.liew@msc.com</v>
      </c>
      <c r="J207" s="5"/>
      <c r="K207" s="347" t="str">
        <f>'HOW TO-&gt;'!$A$138</f>
        <v>KAI SIANG</v>
      </c>
      <c r="L207" s="347" t="str">
        <f>'HOW TO-&gt;'!$B$138</f>
        <v>6011 2356</v>
      </c>
      <c r="M207" s="4" t="str">
        <f>'HOW TO-&gt;'!$C$138</f>
        <v>kaisiang.lim@msc.com</v>
      </c>
    </row>
    <row r="208" spans="1:13" s="61" customFormat="1">
      <c r="C208" s="347" t="str">
        <f>'HOW TO-&gt;'!$A$107</f>
        <v>SHERWIN LIM</v>
      </c>
      <c r="D208" s="347" t="str">
        <f>'HOW TO-&gt;'!$B$107</f>
        <v>6011 2395</v>
      </c>
      <c r="E208" s="4" t="str">
        <f>'HOW TO-&gt;'!$C$107</f>
        <v>sherwin.lim@msc.com</v>
      </c>
      <c r="F208" s="5"/>
      <c r="G208" s="347" t="str">
        <f>'HOW TO-&gt;'!$A$124</f>
        <v>SHARON KOH</v>
      </c>
      <c r="H208" s="347" t="str">
        <f>'HOW TO-&gt;'!$B$124</f>
        <v>6011 2349</v>
      </c>
      <c r="I208" s="4" t="str">
        <f>'HOW TO-&gt;'!$C$124</f>
        <v>sharon.koh@msc.com</v>
      </c>
      <c r="J208" s="5"/>
      <c r="K208" s="347" t="str">
        <f>'HOW TO-&gt;'!$A$139</f>
        <v>DEWI</v>
      </c>
      <c r="L208" s="347" t="str">
        <f>'HOW TO-&gt;'!$B$139</f>
        <v>6011 2354</v>
      </c>
      <c r="M208" s="4" t="str">
        <f>'HOW TO-&gt;'!$C$139</f>
        <v>dewi.ratnah@msc.com</v>
      </c>
    </row>
    <row r="209" spans="3:13" s="61" customFormat="1">
      <c r="C209" s="347" t="str">
        <f>'HOW TO-&gt;'!$A$108</f>
        <v>NATALIE LEW</v>
      </c>
      <c r="D209" s="347" t="str">
        <f>'HOW TO-&gt;'!$B$108</f>
        <v>6011 2399</v>
      </c>
      <c r="E209" s="4" t="str">
        <f>'HOW TO-&gt;'!$C$108</f>
        <v>natalie.lew@msc.com</v>
      </c>
      <c r="F209" s="5"/>
      <c r="G209" s="347" t="str">
        <f>'HOW TO-&gt;'!$A$125</f>
        <v>ANGELIA LAU</v>
      </c>
      <c r="H209" s="347" t="str">
        <f>'HOW TO-&gt;'!$B$125</f>
        <v>6011 2346</v>
      </c>
      <c r="I209" s="4" t="str">
        <f>'HOW TO-&gt;'!$C$125</f>
        <v>angelia.lau@msc.com</v>
      </c>
      <c r="J209" s="5"/>
      <c r="K209" s="347" t="str">
        <f>'HOW TO-&gt;'!$A$140</f>
        <v>YU TING</v>
      </c>
      <c r="L209" s="347" t="str">
        <f>'HOW TO-&gt;'!$B$140</f>
        <v>6011 2359</v>
      </c>
      <c r="M209" s="4" t="str">
        <f>'HOW TO-&gt;'!$C$140</f>
        <v>yuting.luo@msc.com</v>
      </c>
    </row>
    <row r="210" spans="3:13" s="61" customFormat="1">
      <c r="C210" s="347">
        <f>'HOW TO-&gt;'!$A$109</f>
        <v>0</v>
      </c>
      <c r="D210" s="347" t="str">
        <f>'HOW TO-&gt;'!$B$109</f>
        <v>6011 2352</v>
      </c>
      <c r="E210" s="4">
        <f>'HOW TO-&gt;'!$C$109</f>
        <v>0</v>
      </c>
      <c r="F210" s="5"/>
      <c r="G210" s="347" t="str">
        <f>'HOW TO-&gt;'!$A$126</f>
        <v>NOOR AFNINDAH</v>
      </c>
      <c r="H210" s="347" t="str">
        <f>'HOW TO-&gt;'!$B$126</f>
        <v>6011 2347</v>
      </c>
      <c r="I210" s="4" t="str">
        <f>'HOW TO-&gt;'!$C$126</f>
        <v>noor.afnindah@msc.com</v>
      </c>
      <c r="J210" s="5"/>
      <c r="K210" s="347" t="str">
        <f>'HOW TO-&gt;'!$A$141</f>
        <v>-</v>
      </c>
      <c r="L210" s="347" t="str">
        <f>'HOW TO-&gt;'!$B$141</f>
        <v>6011 0567</v>
      </c>
      <c r="M210" s="4" t="str">
        <f>'HOW TO-&gt;'!$C$141</f>
        <v>-</v>
      </c>
    </row>
    <row r="211" spans="3:13" s="61" customFormat="1">
      <c r="C211" s="347" t="str">
        <f>'HOW TO-&gt;'!$A$110</f>
        <v>LIM AI PHEN</v>
      </c>
      <c r="D211" s="347" t="str">
        <f>'HOW TO-&gt;'!$B$110</f>
        <v>6011 9646</v>
      </c>
      <c r="E211" s="4" t="str">
        <f>'HOW TO-&gt;'!$C$110</f>
        <v>aiphen.lim@msc.com</v>
      </c>
      <c r="F211" s="5"/>
      <c r="G211" s="347" t="str">
        <f>'HOW TO-&gt;'!$A$127</f>
        <v>NG CHING WEI</v>
      </c>
      <c r="H211" s="347" t="str">
        <f>'HOW TO-&gt;'!$B$127</f>
        <v>6011 2404</v>
      </c>
      <c r="I211" s="4" t="str">
        <f>'HOW TO-&gt;'!$C$127</f>
        <v>chingwei.ng@msc.com</v>
      </c>
      <c r="J211" s="5"/>
      <c r="K211" s="347" t="str">
        <f>'HOW TO-&gt;'!$A$142</f>
        <v>SHAN SHAN</v>
      </c>
      <c r="L211" s="347" t="str">
        <f>'HOW TO-&gt;'!$B$142</f>
        <v>6011 2353</v>
      </c>
      <c r="M211" s="4" t="str">
        <f>'HOW TO-&gt;'!$C$142</f>
        <v>shanshan.chin@msc.com</v>
      </c>
    </row>
    <row r="212" spans="3:13" s="61" customFormat="1">
      <c r="C212" s="347" t="str">
        <f>'HOW TO-&gt;'!$A$111</f>
        <v>DARIUS ONG</v>
      </c>
      <c r="D212" s="347" t="str">
        <f>'HOW TO-&gt;'!$B$111</f>
        <v>6011 2396</v>
      </c>
      <c r="E212" s="4" t="str">
        <f>'HOW TO-&gt;'!$C$111</f>
        <v>darius.ong@msc.com</v>
      </c>
      <c r="F212" s="5"/>
      <c r="G212" s="347">
        <f>'HOW TO-&gt;'!$A$128</f>
        <v>0</v>
      </c>
      <c r="H212" s="347">
        <f>'HOW TO-&gt;'!$B$128</f>
        <v>0</v>
      </c>
      <c r="I212" s="4">
        <f>'HOW TO-&gt;'!$C$128</f>
        <v>0</v>
      </c>
      <c r="J212" s="5"/>
      <c r="K212" s="347" t="str">
        <f>'HOW TO-&gt;'!$A$143</f>
        <v>EUNICE</v>
      </c>
      <c r="L212" s="347" t="str">
        <f>'HOW TO-&gt;'!$B$143</f>
        <v>6011 2355</v>
      </c>
      <c r="M212" s="4" t="str">
        <f>'HOW TO-&gt;'!$C$143</f>
        <v>eunice.chan@msc.com</v>
      </c>
    </row>
    <row r="213" spans="3:13" s="61" customFormat="1">
      <c r="C213" s="347" t="str">
        <f>'HOW TO-&gt;'!$A$112</f>
        <v>LAWRENCE ANG (CROSS-TRADE)</v>
      </c>
      <c r="D213" s="347" t="str">
        <f>'HOW TO-&gt;'!$B$112</f>
        <v>6011 2400</v>
      </c>
      <c r="E213" s="4" t="str">
        <f>'HOW TO-&gt;'!$C$112</f>
        <v>lawrence.ang@msc.com</v>
      </c>
      <c r="F213" s="5"/>
      <c r="G213" s="347" t="str">
        <f>'HOW TO-&gt;'!$A$129</f>
        <v>.</v>
      </c>
      <c r="H213" s="347" t="str">
        <f>'HOW TO-&gt;'!$B$129</f>
        <v>.</v>
      </c>
      <c r="I213" s="4" t="str">
        <f>'HOW TO-&gt;'!$C$129</f>
        <v>.</v>
      </c>
      <c r="J213" s="5"/>
      <c r="K213" s="347" t="str">
        <f>'HOW TO-&gt;'!$A$144</f>
        <v>HAZEL</v>
      </c>
      <c r="L213" s="347" t="str">
        <f>'HOW TO-&gt;'!$B$144</f>
        <v>6011 2435</v>
      </c>
      <c r="M213" s="4" t="str">
        <f>'HOW TO-&gt;'!$C$144</f>
        <v>hazel.toh@msc.com</v>
      </c>
    </row>
    <row r="214" spans="3:13" s="61" customFormat="1">
      <c r="C214" s="347" t="str">
        <f>'HOW TO-&gt;'!$A$113</f>
        <v>ASHTON YAN</v>
      </c>
      <c r="D214" s="347" t="str">
        <f>'HOW TO-&gt;'!$B$113</f>
        <v>6011 2398</v>
      </c>
      <c r="E214" s="4" t="str">
        <f>'HOW TO-&gt;'!$C$113</f>
        <v>ashton.yan@msc.com</v>
      </c>
      <c r="F214"/>
      <c r="G214" s="347">
        <f>'HOW TO-&gt;'!$A$130</f>
        <v>0</v>
      </c>
      <c r="H214" s="347">
        <f>'HOW TO-&gt;'!$B$130</f>
        <v>0</v>
      </c>
      <c r="I214" s="4">
        <f>'HOW TO-&gt;'!$C$130</f>
        <v>0</v>
      </c>
      <c r="J214" s="5"/>
      <c r="K214" s="347">
        <f>'HOW TO-&gt;'!$A$145</f>
        <v>0</v>
      </c>
      <c r="L214" s="347">
        <f>'HOW TO-&gt;'!$B$145</f>
        <v>0</v>
      </c>
      <c r="M214" s="4">
        <f>'HOW TO-&gt;'!$C$145</f>
        <v>0</v>
      </c>
    </row>
    <row r="215" spans="3:13" s="61" customFormat="1">
      <c r="C215" s="347" t="str">
        <f>'HOW TO-&gt;'!$A$114</f>
        <v>LUIS LIM</v>
      </c>
      <c r="D215" s="347" t="str">
        <f>'HOW TO-&gt;'!$B$114</f>
        <v>6011 7900</v>
      </c>
      <c r="E215" s="4" t="str">
        <f>'HOW TO-&gt;'!$C$114</f>
        <v>luis.lim@msc.com</v>
      </c>
      <c r="F215"/>
      <c r="G215"/>
      <c r="H215" s="11"/>
      <c r="I215" s="250"/>
      <c r="J215"/>
      <c r="K215" s="347">
        <f>'HOW TO-&gt;'!$A$146</f>
        <v>0</v>
      </c>
      <c r="L215" s="347">
        <f>'HOW TO-&gt;'!$B$146</f>
        <v>0</v>
      </c>
      <c r="M215" s="4">
        <f>'HOW TO-&gt;'!$C$146</f>
        <v>0</v>
      </c>
    </row>
    <row r="216" spans="3:13">
      <c r="C216" s="347" t="str">
        <f>'HOW TO-&gt;'!$A$115</f>
        <v>CHARMAINE LIM</v>
      </c>
      <c r="D216" s="347" t="str">
        <f>'HOW TO-&gt;'!$B$115</f>
        <v>6011 0561</v>
      </c>
      <c r="E216" s="4" t="str">
        <f>'HOW TO-&gt;'!$C$115</f>
        <v>charmaine.lim@msc.com</v>
      </c>
      <c r="F216"/>
      <c r="G216"/>
      <c r="H216" s="11"/>
      <c r="I216" s="11"/>
      <c r="J216" s="250"/>
      <c r="K216" s="347"/>
      <c r="L216" s="347"/>
      <c r="M216" s="4"/>
    </row>
    <row r="217" spans="3:13">
      <c r="C217" s="347">
        <f>'HOW TO-&gt;'!$A$116</f>
        <v>0</v>
      </c>
      <c r="D217" s="347">
        <f>'HOW TO-&gt;'!$B$116</f>
        <v>0</v>
      </c>
      <c r="E217" s="4">
        <f>'HOW TO-&gt;'!$C$116</f>
        <v>0</v>
      </c>
      <c r="F217"/>
      <c r="G217"/>
      <c r="H217"/>
      <c r="I217"/>
      <c r="J217"/>
      <c r="K217"/>
      <c r="L217"/>
      <c r="M217"/>
    </row>
    <row r="218" spans="3:13">
      <c r="C218" s="347" t="str">
        <f>'HOW TO-&gt;'!$A$117</f>
        <v xml:space="preserve">MAIN LINE  </v>
      </c>
      <c r="D218" s="347" t="str">
        <f>'HOW TO-&gt;'!$B$117</f>
        <v>6011 2424</v>
      </c>
      <c r="E218" s="4">
        <f>'HOW TO-&gt;'!$C$117</f>
        <v>0</v>
      </c>
      <c r="F218"/>
      <c r="G218"/>
      <c r="H218"/>
      <c r="I218"/>
      <c r="J218"/>
      <c r="K218"/>
      <c r="L218"/>
      <c r="M218"/>
    </row>
    <row r="219" spans="3:13">
      <c r="C219" s="347">
        <f>'HOW TO-&gt;'!$A$118</f>
        <v>0</v>
      </c>
      <c r="D219" s="347">
        <f>'HOW TO-&gt;'!$B$118</f>
        <v>0</v>
      </c>
      <c r="E219" s="4">
        <f>'HOW TO-&gt;'!$C$118</f>
        <v>0</v>
      </c>
      <c r="F219"/>
      <c r="G219"/>
      <c r="H219"/>
      <c r="I219"/>
      <c r="J219"/>
      <c r="K219"/>
      <c r="L219"/>
      <c r="M219"/>
    </row>
  </sheetData>
  <customSheetViews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5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6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9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12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I2"/>
  </mergeCells>
  <phoneticPr fontId="30" type="noConversion"/>
  <hyperlinks>
    <hyperlink ref="I204" display="custsvc@msca.com.sg" xr:uid="{4E9A5853-1656-4EFE-979D-C5E0E3DBEA6D}"/>
    <hyperlink ref="M204" display="sinexp@msca.com.sg" xr:uid="{7C8A81C1-50D1-4DB5-9A16-D7EC75E579A1}"/>
    <hyperlink ref="E203" r:id="rId21" xr:uid="{7FC53E47-BCCE-4859-9A57-5ABD6FA96EB2}"/>
    <hyperlink ref="E204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7030A0"/>
    <pageSetUpPr fitToPage="1"/>
  </sheetPr>
  <dimension ref="A2:M325"/>
  <sheetViews>
    <sheetView zoomScale="85" zoomScaleNormal="85" workbookViewId="0">
      <selection activeCell="A278" sqref="A278:XFD278"/>
    </sheetView>
  </sheetViews>
  <sheetFormatPr defaultColWidth="9.42578125" defaultRowHeight="12.75"/>
  <cols>
    <col min="1" max="1" width="23.42578125" style="4" customWidth="1"/>
    <col min="2" max="2" width="10" style="4" bestFit="1" customWidth="1"/>
    <col min="3" max="3" width="35" style="5" customWidth="1"/>
    <col min="4" max="4" width="14" style="5" customWidth="1"/>
    <col min="5" max="5" width="16.42578125" style="5" customWidth="1"/>
    <col min="6" max="6" width="18.42578125" style="5" customWidth="1"/>
    <col min="7" max="8" width="17.42578125" style="5" customWidth="1"/>
    <col min="9" max="9" width="15.5703125" style="5" customWidth="1"/>
    <col min="10" max="10" width="14.42578125" style="5" customWidth="1"/>
    <col min="11" max="12" width="15.5703125" style="5" customWidth="1"/>
    <col min="13" max="16384" width="9.42578125" style="5"/>
  </cols>
  <sheetData>
    <row r="2" spans="1:11" s="6" customFormat="1" ht="33">
      <c r="C2" s="44" t="s">
        <v>95</v>
      </c>
      <c r="D2" s="45"/>
    </row>
    <row r="3" spans="1:11" ht="15.75">
      <c r="C3" s="46"/>
      <c r="D3" s="46"/>
      <c r="E3" s="46" t="s">
        <v>3288</v>
      </c>
      <c r="F3" s="46"/>
      <c r="G3" s="46"/>
      <c r="H3" s="46"/>
      <c r="I3" s="46"/>
      <c r="J3" s="46"/>
      <c r="K3" s="37"/>
    </row>
    <row r="4" spans="1:11" ht="15">
      <c r="A4" s="10"/>
      <c r="B4" s="10"/>
      <c r="C4" s="802"/>
      <c r="D4" s="47"/>
      <c r="E4" s="47"/>
      <c r="F4" s="47"/>
      <c r="G4" s="47"/>
      <c r="H4" s="47"/>
      <c r="I4" s="47"/>
      <c r="J4" s="47"/>
      <c r="K4" s="37"/>
    </row>
    <row r="5" spans="1:11" s="14" customFormat="1" ht="30" hidden="1">
      <c r="A5" s="77"/>
      <c r="B5" s="77"/>
      <c r="C5" s="494"/>
      <c r="D5" s="495"/>
      <c r="E5" s="85" t="s">
        <v>98</v>
      </c>
      <c r="F5" s="86" t="s">
        <v>3289</v>
      </c>
      <c r="G5" s="86" t="s">
        <v>704</v>
      </c>
      <c r="H5" s="86" t="s">
        <v>721</v>
      </c>
      <c r="I5" s="86" t="s">
        <v>729</v>
      </c>
      <c r="J5" s="86" t="s">
        <v>1101</v>
      </c>
      <c r="K5" s="5"/>
    </row>
    <row r="6" spans="1:11" s="14" customFormat="1" ht="20.25" hidden="1" thickBot="1">
      <c r="A6" s="77"/>
      <c r="B6" s="77"/>
      <c r="C6" s="496"/>
      <c r="D6" s="149" t="s">
        <v>3039</v>
      </c>
      <c r="E6" s="89"/>
      <c r="F6" s="90" t="s">
        <v>3040</v>
      </c>
      <c r="G6" s="90" t="s">
        <v>3290</v>
      </c>
      <c r="H6" s="90" t="s">
        <v>3029</v>
      </c>
      <c r="I6" s="90" t="s">
        <v>3030</v>
      </c>
      <c r="J6" s="90" t="s">
        <v>2844</v>
      </c>
      <c r="K6" s="5"/>
    </row>
    <row r="7" spans="1:11" s="14" customFormat="1" ht="20.25" hidden="1" thickTop="1">
      <c r="A7" s="77"/>
      <c r="B7" s="77"/>
      <c r="C7" s="481" t="s">
        <v>2927</v>
      </c>
      <c r="D7" s="91" t="s">
        <v>3291</v>
      </c>
      <c r="E7" s="92">
        <v>43988</v>
      </c>
      <c r="F7" s="94">
        <f t="shared" ref="F7:F10" si="0">E7+13</f>
        <v>44001</v>
      </c>
      <c r="G7" s="94">
        <f t="shared" ref="G7:G10" si="1">E7+17</f>
        <v>44005</v>
      </c>
      <c r="H7" s="94">
        <f t="shared" ref="H7:H10" si="2">E7+21</f>
        <v>44009</v>
      </c>
      <c r="I7" s="94">
        <f t="shared" ref="I7:I10" si="3">E7+23</f>
        <v>44011</v>
      </c>
      <c r="J7" s="94">
        <f t="shared" ref="J7:J10" si="4">E7+29</f>
        <v>44017</v>
      </c>
      <c r="K7" s="5"/>
    </row>
    <row r="8" spans="1:11" s="14" customFormat="1" ht="19.5" hidden="1">
      <c r="A8" s="77"/>
      <c r="B8" s="77"/>
      <c r="C8" s="481" t="s">
        <v>2016</v>
      </c>
      <c r="D8" s="91" t="s">
        <v>3292</v>
      </c>
      <c r="E8" s="92">
        <v>43995</v>
      </c>
      <c r="F8" s="94">
        <f t="shared" si="0"/>
        <v>44008</v>
      </c>
      <c r="G8" s="94">
        <f t="shared" si="1"/>
        <v>44012</v>
      </c>
      <c r="H8" s="94">
        <f t="shared" si="2"/>
        <v>44016</v>
      </c>
      <c r="I8" s="94">
        <f t="shared" si="3"/>
        <v>44018</v>
      </c>
      <c r="J8" s="94">
        <f t="shared" si="4"/>
        <v>44024</v>
      </c>
      <c r="K8" s="5"/>
    </row>
    <row r="9" spans="1:11" s="14" customFormat="1" ht="19.5" hidden="1">
      <c r="A9" s="77"/>
      <c r="B9" s="77"/>
      <c r="C9" s="481" t="s">
        <v>414</v>
      </c>
      <c r="D9" s="91" t="s">
        <v>3293</v>
      </c>
      <c r="E9" s="92">
        <v>44002</v>
      </c>
      <c r="F9" s="94">
        <f t="shared" si="0"/>
        <v>44015</v>
      </c>
      <c r="G9" s="94">
        <f t="shared" si="1"/>
        <v>44019</v>
      </c>
      <c r="H9" s="94">
        <f t="shared" si="2"/>
        <v>44023</v>
      </c>
      <c r="I9" s="94">
        <f t="shared" si="3"/>
        <v>44025</v>
      </c>
      <c r="J9" s="94">
        <f t="shared" si="4"/>
        <v>44031</v>
      </c>
      <c r="K9" s="5"/>
    </row>
    <row r="10" spans="1:11" s="14" customFormat="1" ht="20.25" hidden="1" thickTop="1">
      <c r="A10" s="77"/>
      <c r="B10" s="77"/>
      <c r="C10" s="481" t="s">
        <v>2619</v>
      </c>
      <c r="D10" s="91" t="s">
        <v>3294</v>
      </c>
      <c r="E10" s="92">
        <v>44009</v>
      </c>
      <c r="F10" s="94">
        <f t="shared" si="0"/>
        <v>44022</v>
      </c>
      <c r="G10" s="94">
        <f t="shared" si="1"/>
        <v>44026</v>
      </c>
      <c r="H10" s="94">
        <f t="shared" si="2"/>
        <v>44030</v>
      </c>
      <c r="I10" s="94">
        <f t="shared" si="3"/>
        <v>44032</v>
      </c>
      <c r="J10" s="94">
        <f t="shared" si="4"/>
        <v>44038</v>
      </c>
      <c r="K10" s="5"/>
    </row>
    <row r="11" spans="1:11" s="14" customFormat="1" ht="19.5" hidden="1">
      <c r="A11" s="77"/>
      <c r="B11" s="77"/>
      <c r="C11" s="481" t="s">
        <v>3295</v>
      </c>
      <c r="D11" s="91" t="s">
        <v>3296</v>
      </c>
      <c r="E11" s="92">
        <v>44016</v>
      </c>
      <c r="F11" s="94">
        <f t="shared" ref="F11:F14" si="5">E11+13</f>
        <v>44029</v>
      </c>
      <c r="G11" s="94">
        <f t="shared" ref="G11:G14" si="6">E11+17</f>
        <v>44033</v>
      </c>
      <c r="H11" s="94">
        <f t="shared" ref="H11:H14" si="7">E11+21</f>
        <v>44037</v>
      </c>
      <c r="I11" s="94">
        <f t="shared" ref="I11:I14" si="8">E11+23</f>
        <v>44039</v>
      </c>
      <c r="J11" s="94">
        <f t="shared" ref="J11:J14" si="9">E11+29</f>
        <v>44045</v>
      </c>
      <c r="K11" s="5"/>
    </row>
    <row r="12" spans="1:11" s="14" customFormat="1" ht="19.5" hidden="1">
      <c r="A12" s="77"/>
      <c r="B12" s="77"/>
      <c r="C12" s="481" t="s">
        <v>2247</v>
      </c>
      <c r="D12" s="91" t="s">
        <v>3297</v>
      </c>
      <c r="E12" s="92">
        <v>44023</v>
      </c>
      <c r="F12" s="94">
        <f t="shared" si="5"/>
        <v>44036</v>
      </c>
      <c r="G12" s="94">
        <f t="shared" si="6"/>
        <v>44040</v>
      </c>
      <c r="H12" s="94">
        <f t="shared" si="7"/>
        <v>44044</v>
      </c>
      <c r="I12" s="94">
        <f t="shared" si="8"/>
        <v>44046</v>
      </c>
      <c r="J12" s="94">
        <f t="shared" si="9"/>
        <v>44052</v>
      </c>
      <c r="K12" s="270"/>
    </row>
    <row r="13" spans="1:11" s="14" customFormat="1" ht="19.5" hidden="1">
      <c r="A13" s="77"/>
      <c r="B13" s="77"/>
      <c r="C13" s="481" t="s">
        <v>3298</v>
      </c>
      <c r="D13" s="91" t="s">
        <v>3299</v>
      </c>
      <c r="E13" s="92">
        <v>44030</v>
      </c>
      <c r="F13" s="94">
        <f t="shared" si="5"/>
        <v>44043</v>
      </c>
      <c r="G13" s="94">
        <f t="shared" si="6"/>
        <v>44047</v>
      </c>
      <c r="H13" s="94">
        <f t="shared" si="7"/>
        <v>44051</v>
      </c>
      <c r="I13" s="94">
        <f t="shared" si="8"/>
        <v>44053</v>
      </c>
      <c r="J13" s="94">
        <f t="shared" si="9"/>
        <v>44059</v>
      </c>
      <c r="K13" s="5"/>
    </row>
    <row r="14" spans="1:11" s="14" customFormat="1" ht="19.5" hidden="1">
      <c r="A14" s="77"/>
      <c r="B14" s="77"/>
      <c r="C14" s="481" t="s">
        <v>2176</v>
      </c>
      <c r="D14" s="91" t="s">
        <v>3300</v>
      </c>
      <c r="E14" s="92">
        <v>44037</v>
      </c>
      <c r="F14" s="94">
        <f t="shared" si="5"/>
        <v>44050</v>
      </c>
      <c r="G14" s="94">
        <f t="shared" si="6"/>
        <v>44054</v>
      </c>
      <c r="H14" s="94">
        <f t="shared" si="7"/>
        <v>44058</v>
      </c>
      <c r="I14" s="94">
        <f t="shared" si="8"/>
        <v>44060</v>
      </c>
      <c r="J14" s="94">
        <f t="shared" si="9"/>
        <v>44066</v>
      </c>
      <c r="K14" s="5"/>
    </row>
    <row r="15" spans="1:11" s="14" customFormat="1" ht="20.25" hidden="1" thickTop="1">
      <c r="A15" s="77"/>
      <c r="B15" s="77"/>
      <c r="C15" s="481" t="s">
        <v>2328</v>
      </c>
      <c r="D15" s="91" t="s">
        <v>3301</v>
      </c>
      <c r="E15" s="92">
        <v>44044</v>
      </c>
      <c r="F15" s="94">
        <f t="shared" ref="F15:F19" si="10">E15+13</f>
        <v>44057</v>
      </c>
      <c r="G15" s="94">
        <f t="shared" ref="G15:G19" si="11">E15+17</f>
        <v>44061</v>
      </c>
      <c r="H15" s="94">
        <f t="shared" ref="H15:H19" si="12">E15+21</f>
        <v>44065</v>
      </c>
      <c r="I15" s="94">
        <f t="shared" ref="I15:I19" si="13">E15+23</f>
        <v>44067</v>
      </c>
      <c r="J15" s="94">
        <f t="shared" ref="J15:J19" si="14">E15+29</f>
        <v>44073</v>
      </c>
      <c r="K15" s="5"/>
    </row>
    <row r="16" spans="1:11" s="14" customFormat="1" ht="19.5" hidden="1">
      <c r="A16" s="77"/>
      <c r="B16" s="77"/>
      <c r="C16" s="481" t="s">
        <v>2963</v>
      </c>
      <c r="D16" s="91" t="s">
        <v>3302</v>
      </c>
      <c r="E16" s="92">
        <v>44051</v>
      </c>
      <c r="F16" s="94">
        <f t="shared" si="10"/>
        <v>44064</v>
      </c>
      <c r="G16" s="94">
        <f t="shared" si="11"/>
        <v>44068</v>
      </c>
      <c r="H16" s="94">
        <f t="shared" si="12"/>
        <v>44072</v>
      </c>
      <c r="I16" s="94">
        <f t="shared" si="13"/>
        <v>44074</v>
      </c>
      <c r="J16" s="94">
        <f t="shared" si="14"/>
        <v>44080</v>
      </c>
      <c r="K16" s="5"/>
    </row>
    <row r="17" spans="1:11" s="14" customFormat="1" ht="19.5" hidden="1">
      <c r="A17" s="77"/>
      <c r="B17" s="77"/>
      <c r="C17" s="481" t="s">
        <v>131</v>
      </c>
      <c r="D17" s="91" t="s">
        <v>3303</v>
      </c>
      <c r="E17" s="92">
        <v>44058</v>
      </c>
      <c r="F17" s="94">
        <f t="shared" si="10"/>
        <v>44071</v>
      </c>
      <c r="G17" s="94">
        <f t="shared" si="11"/>
        <v>44075</v>
      </c>
      <c r="H17" s="94">
        <f t="shared" si="12"/>
        <v>44079</v>
      </c>
      <c r="I17" s="94">
        <f t="shared" si="13"/>
        <v>44081</v>
      </c>
      <c r="J17" s="94">
        <f t="shared" si="14"/>
        <v>44087</v>
      </c>
      <c r="K17" s="5"/>
    </row>
    <row r="18" spans="1:11" s="14" customFormat="1" ht="20.25" hidden="1" thickTop="1">
      <c r="A18" s="77" t="s">
        <v>3304</v>
      </c>
      <c r="B18" s="77"/>
      <c r="C18" s="481" t="s">
        <v>135</v>
      </c>
      <c r="D18" s="91" t="s">
        <v>3305</v>
      </c>
      <c r="E18" s="92">
        <v>44065</v>
      </c>
      <c r="F18" s="94">
        <f t="shared" si="10"/>
        <v>44078</v>
      </c>
      <c r="G18" s="94">
        <f t="shared" si="11"/>
        <v>44082</v>
      </c>
      <c r="H18" s="94">
        <f t="shared" si="12"/>
        <v>44086</v>
      </c>
      <c r="I18" s="94">
        <f t="shared" si="13"/>
        <v>44088</v>
      </c>
      <c r="J18" s="94">
        <f t="shared" si="14"/>
        <v>44094</v>
      </c>
      <c r="K18" s="5"/>
    </row>
    <row r="19" spans="1:11" s="14" customFormat="1" ht="19.5" hidden="1">
      <c r="A19" s="77"/>
      <c r="B19" s="77"/>
      <c r="C19" s="481" t="s">
        <v>2186</v>
      </c>
      <c r="D19" s="91" t="s">
        <v>3306</v>
      </c>
      <c r="E19" s="92">
        <v>44072</v>
      </c>
      <c r="F19" s="94">
        <f t="shared" si="10"/>
        <v>44085</v>
      </c>
      <c r="G19" s="94">
        <f t="shared" si="11"/>
        <v>44089</v>
      </c>
      <c r="H19" s="94">
        <f t="shared" si="12"/>
        <v>44093</v>
      </c>
      <c r="I19" s="94">
        <f t="shared" si="13"/>
        <v>44095</v>
      </c>
      <c r="J19" s="94">
        <f t="shared" si="14"/>
        <v>44101</v>
      </c>
      <c r="K19" s="5"/>
    </row>
    <row r="20" spans="1:11" s="14" customFormat="1" ht="20.25" hidden="1" thickTop="1">
      <c r="A20" s="77"/>
      <c r="B20" s="77"/>
      <c r="C20" s="481" t="s">
        <v>2178</v>
      </c>
      <c r="D20" s="91" t="s">
        <v>3307</v>
      </c>
      <c r="E20" s="92">
        <v>44087</v>
      </c>
      <c r="F20" s="94">
        <f t="shared" ref="F20:F23" si="15">E20+13</f>
        <v>44100</v>
      </c>
      <c r="G20" s="94">
        <f t="shared" ref="G20:G23" si="16">E20+17</f>
        <v>44104</v>
      </c>
      <c r="H20" s="94">
        <f t="shared" ref="H20:H23" si="17">E20+21</f>
        <v>44108</v>
      </c>
      <c r="I20" s="94">
        <f t="shared" ref="I20:I23" si="18">E20+23</f>
        <v>44110</v>
      </c>
      <c r="J20" s="94">
        <f t="shared" ref="J20:J23" si="19">E20+29</f>
        <v>44116</v>
      </c>
      <c r="K20" s="5"/>
    </row>
    <row r="21" spans="1:11" s="14" customFormat="1" ht="19.5" hidden="1">
      <c r="A21" s="77"/>
      <c r="B21" s="77"/>
      <c r="C21" s="481" t="s">
        <v>414</v>
      </c>
      <c r="D21" s="91" t="s">
        <v>3308</v>
      </c>
      <c r="E21" s="92">
        <v>44092</v>
      </c>
      <c r="F21" s="94">
        <f t="shared" si="15"/>
        <v>44105</v>
      </c>
      <c r="G21" s="94">
        <f t="shared" si="16"/>
        <v>44109</v>
      </c>
      <c r="H21" s="94">
        <f t="shared" si="17"/>
        <v>44113</v>
      </c>
      <c r="I21" s="94">
        <f t="shared" si="18"/>
        <v>44115</v>
      </c>
      <c r="J21" s="94">
        <f t="shared" si="19"/>
        <v>44121</v>
      </c>
      <c r="K21" s="5"/>
    </row>
    <row r="22" spans="1:11" s="14" customFormat="1" ht="19.5" hidden="1">
      <c r="A22" s="77"/>
      <c r="B22" s="77"/>
      <c r="C22" s="481" t="s">
        <v>2619</v>
      </c>
      <c r="D22" s="91" t="s">
        <v>3309</v>
      </c>
      <c r="E22" s="92">
        <v>44101</v>
      </c>
      <c r="F22" s="94">
        <f t="shared" si="15"/>
        <v>44114</v>
      </c>
      <c r="G22" s="94">
        <f t="shared" si="16"/>
        <v>44118</v>
      </c>
      <c r="H22" s="94">
        <f t="shared" si="17"/>
        <v>44122</v>
      </c>
      <c r="I22" s="94">
        <f t="shared" si="18"/>
        <v>44124</v>
      </c>
      <c r="J22" s="94">
        <f t="shared" si="19"/>
        <v>44130</v>
      </c>
      <c r="K22" s="5"/>
    </row>
    <row r="23" spans="1:11" s="14" customFormat="1" ht="19.5" hidden="1">
      <c r="A23" s="77"/>
      <c r="B23" s="77"/>
      <c r="C23" s="481" t="s">
        <v>3295</v>
      </c>
      <c r="D23" s="91" t="s">
        <v>3310</v>
      </c>
      <c r="E23" s="92">
        <v>44103</v>
      </c>
      <c r="F23" s="94">
        <f t="shared" si="15"/>
        <v>44116</v>
      </c>
      <c r="G23" s="94">
        <f t="shared" si="16"/>
        <v>44120</v>
      </c>
      <c r="H23" s="94">
        <f t="shared" si="17"/>
        <v>44124</v>
      </c>
      <c r="I23" s="94">
        <f t="shared" si="18"/>
        <v>44126</v>
      </c>
      <c r="J23" s="94">
        <f t="shared" si="19"/>
        <v>44132</v>
      </c>
      <c r="K23" s="5"/>
    </row>
    <row r="24" spans="1:11" s="14" customFormat="1" ht="20.25" hidden="1" thickTop="1">
      <c r="A24" s="77"/>
      <c r="B24" s="77"/>
      <c r="C24" s="481" t="s">
        <v>2247</v>
      </c>
      <c r="D24" s="91" t="s">
        <v>3311</v>
      </c>
      <c r="E24" s="92">
        <v>44114</v>
      </c>
      <c r="F24" s="94">
        <f t="shared" ref="F24:F28" si="20">E24+13</f>
        <v>44127</v>
      </c>
      <c r="G24" s="94">
        <f t="shared" ref="G24:G28" si="21">E24+17</f>
        <v>44131</v>
      </c>
      <c r="H24" s="94">
        <f t="shared" ref="H24:H28" si="22">E24+21</f>
        <v>44135</v>
      </c>
      <c r="I24" s="94">
        <f t="shared" ref="I24:I28" si="23">E24+23</f>
        <v>44137</v>
      </c>
      <c r="J24" s="94">
        <f t="shared" ref="J24:J28" si="24">E24+29</f>
        <v>44143</v>
      </c>
      <c r="K24" s="5"/>
    </row>
    <row r="25" spans="1:11" s="14" customFormat="1" ht="19.5" hidden="1">
      <c r="A25" s="77"/>
      <c r="B25" s="77"/>
      <c r="C25" s="481" t="s">
        <v>3298</v>
      </c>
      <c r="D25" s="91" t="s">
        <v>3312</v>
      </c>
      <c r="E25" s="92">
        <v>44120</v>
      </c>
      <c r="F25" s="94">
        <f t="shared" si="20"/>
        <v>44133</v>
      </c>
      <c r="G25" s="94">
        <f t="shared" si="21"/>
        <v>44137</v>
      </c>
      <c r="H25" s="94">
        <f t="shared" si="22"/>
        <v>44141</v>
      </c>
      <c r="I25" s="94">
        <f t="shared" si="23"/>
        <v>44143</v>
      </c>
      <c r="J25" s="94">
        <f t="shared" si="24"/>
        <v>44149</v>
      </c>
      <c r="K25" s="5"/>
    </row>
    <row r="26" spans="1:11" s="14" customFormat="1" ht="20.25" hidden="1" thickTop="1">
      <c r="A26" s="77"/>
      <c r="B26" s="77"/>
      <c r="C26" s="481" t="s">
        <v>2176</v>
      </c>
      <c r="D26" s="91" t="s">
        <v>3313</v>
      </c>
      <c r="E26" s="92">
        <v>44129</v>
      </c>
      <c r="F26" s="94">
        <f t="shared" si="20"/>
        <v>44142</v>
      </c>
      <c r="G26" s="94">
        <f t="shared" si="21"/>
        <v>44146</v>
      </c>
      <c r="H26" s="94">
        <f t="shared" si="22"/>
        <v>44150</v>
      </c>
      <c r="I26" s="94">
        <f t="shared" si="23"/>
        <v>44152</v>
      </c>
      <c r="J26" s="94">
        <f t="shared" si="24"/>
        <v>44158</v>
      </c>
      <c r="K26" s="5"/>
    </row>
    <row r="27" spans="1:11" s="14" customFormat="1" ht="19.5" hidden="1">
      <c r="A27" s="77"/>
      <c r="B27" s="77"/>
      <c r="C27" s="481" t="s">
        <v>2328</v>
      </c>
      <c r="D27" s="91" t="s">
        <v>3314</v>
      </c>
      <c r="E27" s="92">
        <v>44135</v>
      </c>
      <c r="F27" s="94">
        <f t="shared" si="20"/>
        <v>44148</v>
      </c>
      <c r="G27" s="94">
        <f t="shared" si="21"/>
        <v>44152</v>
      </c>
      <c r="H27" s="94">
        <f t="shared" si="22"/>
        <v>44156</v>
      </c>
      <c r="I27" s="94">
        <f t="shared" si="23"/>
        <v>44158</v>
      </c>
      <c r="J27" s="94">
        <f t="shared" si="24"/>
        <v>44164</v>
      </c>
      <c r="K27" s="5"/>
    </row>
    <row r="28" spans="1:11" s="14" customFormat="1" ht="19.5" hidden="1">
      <c r="A28" s="77"/>
      <c r="B28" s="77"/>
      <c r="C28" s="481" t="s">
        <v>2963</v>
      </c>
      <c r="D28" s="91" t="s">
        <v>3315</v>
      </c>
      <c r="E28" s="92">
        <v>44140</v>
      </c>
      <c r="F28" s="94">
        <f t="shared" si="20"/>
        <v>44153</v>
      </c>
      <c r="G28" s="94">
        <f t="shared" si="21"/>
        <v>44157</v>
      </c>
      <c r="H28" s="94">
        <f t="shared" si="22"/>
        <v>44161</v>
      </c>
      <c r="I28" s="94">
        <f t="shared" si="23"/>
        <v>44163</v>
      </c>
      <c r="J28" s="94">
        <f t="shared" si="24"/>
        <v>44169</v>
      </c>
      <c r="K28" s="5"/>
    </row>
    <row r="29" spans="1:11" s="14" customFormat="1" ht="19.5" hidden="1">
      <c r="A29" s="77"/>
      <c r="B29" s="77"/>
      <c r="C29" s="481" t="s">
        <v>131</v>
      </c>
      <c r="D29" s="91" t="s">
        <v>3316</v>
      </c>
      <c r="E29" s="92">
        <v>44152</v>
      </c>
      <c r="F29" s="94">
        <f t="shared" ref="F29:F36" si="25">E29+13</f>
        <v>44165</v>
      </c>
      <c r="G29" s="94">
        <f t="shared" ref="G29:G36" si="26">E29+17</f>
        <v>44169</v>
      </c>
      <c r="H29" s="94">
        <f t="shared" ref="H29:H36" si="27">E29+21</f>
        <v>44173</v>
      </c>
      <c r="I29" s="94">
        <f t="shared" ref="I29:I36" si="28">E29+23</f>
        <v>44175</v>
      </c>
      <c r="J29" s="94">
        <f t="shared" ref="J29:J36" si="29">E29+29</f>
        <v>44181</v>
      </c>
      <c r="K29" s="5"/>
    </row>
    <row r="30" spans="1:11" s="14" customFormat="1" ht="19.5" hidden="1">
      <c r="A30" s="77"/>
      <c r="B30" s="77"/>
      <c r="C30" s="481" t="s">
        <v>135</v>
      </c>
      <c r="D30" s="91" t="s">
        <v>3317</v>
      </c>
      <c r="E30" s="92">
        <v>44158</v>
      </c>
      <c r="F30" s="94">
        <f t="shared" si="25"/>
        <v>44171</v>
      </c>
      <c r="G30" s="94">
        <f t="shared" si="26"/>
        <v>44175</v>
      </c>
      <c r="H30" s="94">
        <f t="shared" si="27"/>
        <v>44179</v>
      </c>
      <c r="I30" s="94">
        <f t="shared" si="28"/>
        <v>44181</v>
      </c>
      <c r="J30" s="94">
        <f t="shared" si="29"/>
        <v>44187</v>
      </c>
      <c r="K30" s="5"/>
    </row>
    <row r="31" spans="1:11" s="14" customFormat="1" ht="20.25" hidden="1" thickTop="1">
      <c r="A31" s="77"/>
      <c r="B31" s="77"/>
      <c r="C31" s="481" t="s">
        <v>2120</v>
      </c>
      <c r="D31" s="91" t="s">
        <v>3318</v>
      </c>
      <c r="E31" s="92">
        <v>44162</v>
      </c>
      <c r="F31" s="94">
        <f t="shared" si="25"/>
        <v>44175</v>
      </c>
      <c r="G31" s="94">
        <f t="shared" si="26"/>
        <v>44179</v>
      </c>
      <c r="H31" s="94">
        <f t="shared" si="27"/>
        <v>44183</v>
      </c>
      <c r="I31" s="94">
        <f t="shared" si="28"/>
        <v>44185</v>
      </c>
      <c r="J31" s="94">
        <f t="shared" si="29"/>
        <v>44191</v>
      </c>
      <c r="K31" s="5"/>
    </row>
    <row r="32" spans="1:11" s="14" customFormat="1" ht="19.5" hidden="1">
      <c r="A32" s="77"/>
      <c r="B32" s="77"/>
      <c r="C32" s="481" t="s">
        <v>2186</v>
      </c>
      <c r="D32" s="91" t="s">
        <v>3319</v>
      </c>
      <c r="E32" s="92">
        <v>44174</v>
      </c>
      <c r="F32" s="94">
        <f t="shared" si="25"/>
        <v>44187</v>
      </c>
      <c r="G32" s="94">
        <f t="shared" si="26"/>
        <v>44191</v>
      </c>
      <c r="H32" s="94">
        <f t="shared" si="27"/>
        <v>44195</v>
      </c>
      <c r="I32" s="94">
        <f t="shared" si="28"/>
        <v>44197</v>
      </c>
      <c r="J32" s="94">
        <f t="shared" si="29"/>
        <v>44203</v>
      </c>
      <c r="K32" s="5"/>
    </row>
    <row r="33" spans="1:11" s="14" customFormat="1" ht="19.5" hidden="1">
      <c r="A33" s="77"/>
      <c r="B33" s="77"/>
      <c r="C33" s="481" t="s">
        <v>2178</v>
      </c>
      <c r="D33" s="91" t="s">
        <v>3320</v>
      </c>
      <c r="E33" s="92">
        <v>44181</v>
      </c>
      <c r="F33" s="94">
        <f t="shared" si="25"/>
        <v>44194</v>
      </c>
      <c r="G33" s="94">
        <f t="shared" si="26"/>
        <v>44198</v>
      </c>
      <c r="H33" s="94">
        <f t="shared" si="27"/>
        <v>44202</v>
      </c>
      <c r="I33" s="94">
        <f t="shared" si="28"/>
        <v>44204</v>
      </c>
      <c r="J33" s="94">
        <f t="shared" si="29"/>
        <v>44210</v>
      </c>
      <c r="K33" s="5"/>
    </row>
    <row r="34" spans="1:11" s="14" customFormat="1" ht="19.5" hidden="1">
      <c r="A34" s="77"/>
      <c r="B34" s="77"/>
      <c r="C34" s="481" t="s">
        <v>414</v>
      </c>
      <c r="D34" s="91" t="s">
        <v>3321</v>
      </c>
      <c r="E34" s="92">
        <v>44185</v>
      </c>
      <c r="F34" s="94">
        <f t="shared" si="25"/>
        <v>44198</v>
      </c>
      <c r="G34" s="94">
        <f t="shared" si="26"/>
        <v>44202</v>
      </c>
      <c r="H34" s="94">
        <f t="shared" si="27"/>
        <v>44206</v>
      </c>
      <c r="I34" s="94">
        <f t="shared" si="28"/>
        <v>44208</v>
      </c>
      <c r="J34" s="94">
        <f t="shared" si="29"/>
        <v>44214</v>
      </c>
      <c r="K34" s="5"/>
    </row>
    <row r="35" spans="1:11" s="14" customFormat="1" ht="19.5" hidden="1">
      <c r="A35" s="77"/>
      <c r="B35" s="77"/>
      <c r="C35" s="481" t="s">
        <v>2619</v>
      </c>
      <c r="D35" s="91" t="s">
        <v>3322</v>
      </c>
      <c r="E35" s="92">
        <v>44189</v>
      </c>
      <c r="F35" s="94">
        <f t="shared" si="25"/>
        <v>44202</v>
      </c>
      <c r="G35" s="94">
        <f t="shared" si="26"/>
        <v>44206</v>
      </c>
      <c r="H35" s="94">
        <f t="shared" si="27"/>
        <v>44210</v>
      </c>
      <c r="I35" s="94">
        <f t="shared" si="28"/>
        <v>44212</v>
      </c>
      <c r="J35" s="94">
        <f t="shared" si="29"/>
        <v>44218</v>
      </c>
      <c r="K35" s="5"/>
    </row>
    <row r="36" spans="1:11" s="14" customFormat="1" ht="19.5" hidden="1">
      <c r="A36" s="77"/>
      <c r="B36" s="77"/>
      <c r="C36" s="481" t="s">
        <v>3295</v>
      </c>
      <c r="D36" s="91" t="s">
        <v>3323</v>
      </c>
      <c r="E36" s="92">
        <v>44192</v>
      </c>
      <c r="F36" s="94">
        <f t="shared" si="25"/>
        <v>44205</v>
      </c>
      <c r="G36" s="94">
        <f t="shared" si="26"/>
        <v>44209</v>
      </c>
      <c r="H36" s="94">
        <f t="shared" si="27"/>
        <v>44213</v>
      </c>
      <c r="I36" s="94">
        <f t="shared" si="28"/>
        <v>44215</v>
      </c>
      <c r="J36" s="94">
        <f t="shared" si="29"/>
        <v>44221</v>
      </c>
      <c r="K36" s="5"/>
    </row>
    <row r="37" spans="1:11" s="14" customFormat="1" ht="20.25" hidden="1" thickTop="1">
      <c r="A37" s="77"/>
      <c r="B37" s="77"/>
      <c r="C37" s="481" t="s">
        <v>2247</v>
      </c>
      <c r="D37" s="91" t="s">
        <v>3324</v>
      </c>
      <c r="E37" s="92">
        <v>43835</v>
      </c>
      <c r="F37" s="94">
        <f t="shared" ref="F37:F45" si="30">E37+13</f>
        <v>43848</v>
      </c>
      <c r="G37" s="94">
        <f t="shared" ref="G37:G45" si="31">E37+17</f>
        <v>43852</v>
      </c>
      <c r="H37" s="94">
        <f t="shared" ref="H37:H45" si="32">E37+21</f>
        <v>43856</v>
      </c>
      <c r="I37" s="94">
        <f t="shared" ref="I37:I45" si="33">E37+23</f>
        <v>43858</v>
      </c>
      <c r="J37" s="94">
        <f t="shared" ref="J37:J45" si="34">E37+29</f>
        <v>43864</v>
      </c>
      <c r="K37" s="5"/>
    </row>
    <row r="38" spans="1:11" s="14" customFormat="1" ht="19.5" hidden="1">
      <c r="A38" s="77"/>
      <c r="B38" s="77"/>
      <c r="C38" s="481" t="s">
        <v>3298</v>
      </c>
      <c r="D38" s="91" t="s">
        <v>3325</v>
      </c>
      <c r="E38" s="92">
        <v>44218</v>
      </c>
      <c r="F38" s="94">
        <f t="shared" si="30"/>
        <v>44231</v>
      </c>
      <c r="G38" s="94">
        <f t="shared" si="31"/>
        <v>44235</v>
      </c>
      <c r="H38" s="94">
        <f t="shared" si="32"/>
        <v>44239</v>
      </c>
      <c r="I38" s="94">
        <f t="shared" si="33"/>
        <v>44241</v>
      </c>
      <c r="J38" s="94">
        <f t="shared" si="34"/>
        <v>44247</v>
      </c>
      <c r="K38" s="5"/>
    </row>
    <row r="39" spans="1:11" s="14" customFormat="1" ht="19.5" hidden="1">
      <c r="A39" s="77"/>
      <c r="B39" s="77"/>
      <c r="C39" s="481" t="s">
        <v>2176</v>
      </c>
      <c r="D39" s="91" t="s">
        <v>3326</v>
      </c>
      <c r="E39" s="92">
        <v>44220</v>
      </c>
      <c r="F39" s="94">
        <f t="shared" si="30"/>
        <v>44233</v>
      </c>
      <c r="G39" s="94">
        <f t="shared" si="31"/>
        <v>44237</v>
      </c>
      <c r="H39" s="94">
        <f t="shared" si="32"/>
        <v>44241</v>
      </c>
      <c r="I39" s="94">
        <f t="shared" si="33"/>
        <v>44243</v>
      </c>
      <c r="J39" s="94">
        <f t="shared" si="34"/>
        <v>44249</v>
      </c>
      <c r="K39" s="5"/>
    </row>
    <row r="40" spans="1:11" s="14" customFormat="1" ht="20.25" hidden="1" thickTop="1">
      <c r="A40" s="77"/>
      <c r="B40" s="77"/>
      <c r="C40" s="481" t="s">
        <v>2328</v>
      </c>
      <c r="D40" s="91" t="s">
        <v>3327</v>
      </c>
      <c r="E40" s="92">
        <v>44228</v>
      </c>
      <c r="F40" s="94">
        <f t="shared" si="30"/>
        <v>44241</v>
      </c>
      <c r="G40" s="94">
        <f t="shared" si="31"/>
        <v>44245</v>
      </c>
      <c r="H40" s="94">
        <f t="shared" si="32"/>
        <v>44249</v>
      </c>
      <c r="I40" s="94">
        <f t="shared" si="33"/>
        <v>44251</v>
      </c>
      <c r="J40" s="94">
        <f t="shared" si="34"/>
        <v>44257</v>
      </c>
      <c r="K40" s="5"/>
    </row>
    <row r="41" spans="1:11" s="14" customFormat="1" ht="19.5" hidden="1">
      <c r="A41" s="77"/>
      <c r="B41" s="77"/>
      <c r="C41" s="481" t="s">
        <v>2963</v>
      </c>
      <c r="D41" s="91" t="s">
        <v>3328</v>
      </c>
      <c r="E41" s="92">
        <v>44243</v>
      </c>
      <c r="F41" s="94">
        <f t="shared" si="30"/>
        <v>44256</v>
      </c>
      <c r="G41" s="94">
        <f t="shared" si="31"/>
        <v>44260</v>
      </c>
      <c r="H41" s="94">
        <f t="shared" si="32"/>
        <v>44264</v>
      </c>
      <c r="I41" s="94">
        <f t="shared" si="33"/>
        <v>44266</v>
      </c>
      <c r="J41" s="94">
        <f t="shared" si="34"/>
        <v>44272</v>
      </c>
      <c r="K41" t="s">
        <v>3329</v>
      </c>
    </row>
    <row r="42" spans="1:11" s="14" customFormat="1" ht="19.5" hidden="1">
      <c r="A42" s="77"/>
      <c r="B42" s="77"/>
      <c r="C42" s="481" t="s">
        <v>131</v>
      </c>
      <c r="D42" s="91" t="s">
        <v>3330</v>
      </c>
      <c r="E42" s="92">
        <v>44249</v>
      </c>
      <c r="F42" s="94">
        <f t="shared" si="30"/>
        <v>44262</v>
      </c>
      <c r="G42" s="94">
        <f t="shared" si="31"/>
        <v>44266</v>
      </c>
      <c r="H42" s="94">
        <f t="shared" si="32"/>
        <v>44270</v>
      </c>
      <c r="I42" s="94">
        <f t="shared" si="33"/>
        <v>44272</v>
      </c>
      <c r="J42" s="94">
        <f t="shared" si="34"/>
        <v>44278</v>
      </c>
      <c r="K42" t="s">
        <v>3331</v>
      </c>
    </row>
    <row r="43" spans="1:11" s="14" customFormat="1" ht="19.5" hidden="1">
      <c r="A43" s="77"/>
      <c r="B43" s="77"/>
      <c r="C43" s="481" t="s">
        <v>135</v>
      </c>
      <c r="D43" s="91" t="s">
        <v>3332</v>
      </c>
      <c r="E43" s="92">
        <v>44254</v>
      </c>
      <c r="F43" s="94">
        <f t="shared" si="30"/>
        <v>44267</v>
      </c>
      <c r="G43" s="94">
        <f t="shared" si="31"/>
        <v>44271</v>
      </c>
      <c r="H43" s="94">
        <f t="shared" si="32"/>
        <v>44275</v>
      </c>
      <c r="I43" s="94">
        <f t="shared" si="33"/>
        <v>44277</v>
      </c>
      <c r="J43" s="94">
        <f t="shared" si="34"/>
        <v>44283</v>
      </c>
      <c r="K43" t="s">
        <v>3333</v>
      </c>
    </row>
    <row r="44" spans="1:11" s="14" customFormat="1" ht="19.5" hidden="1">
      <c r="A44" s="77" t="s">
        <v>2120</v>
      </c>
      <c r="B44" s="77"/>
      <c r="C44" s="893" t="s">
        <v>406</v>
      </c>
      <c r="D44" s="91" t="s">
        <v>3334</v>
      </c>
      <c r="E44" s="92">
        <v>44247</v>
      </c>
      <c r="F44" s="94">
        <f t="shared" si="30"/>
        <v>44260</v>
      </c>
      <c r="G44" s="524"/>
      <c r="H44" s="524"/>
      <c r="I44" s="524"/>
      <c r="J44" s="524"/>
      <c r="K44" s="5"/>
    </row>
    <row r="45" spans="1:11" s="14" customFormat="1" ht="20.25" hidden="1" thickTop="1">
      <c r="A45" s="77"/>
      <c r="B45" s="77"/>
      <c r="C45" s="481" t="s">
        <v>2120</v>
      </c>
      <c r="D45" s="91" t="s">
        <v>3335</v>
      </c>
      <c r="E45" s="92">
        <v>44256</v>
      </c>
      <c r="F45" s="94">
        <f t="shared" si="30"/>
        <v>44269</v>
      </c>
      <c r="G45" s="94">
        <f t="shared" si="31"/>
        <v>44273</v>
      </c>
      <c r="H45" s="94">
        <f t="shared" si="32"/>
        <v>44277</v>
      </c>
      <c r="I45" s="94">
        <f t="shared" si="33"/>
        <v>44279</v>
      </c>
      <c r="J45" s="94">
        <f t="shared" si="34"/>
        <v>44285</v>
      </c>
      <c r="K45" s="5"/>
    </row>
    <row r="46" spans="1:11" s="14" customFormat="1" ht="19.5" hidden="1">
      <c r="A46" s="77"/>
      <c r="B46" s="77"/>
      <c r="C46" s="481" t="s">
        <v>2186</v>
      </c>
      <c r="D46" s="91" t="s">
        <v>3336</v>
      </c>
      <c r="E46" s="92">
        <v>44267</v>
      </c>
      <c r="F46" s="94">
        <f t="shared" ref="F46:F52" si="35">E46+13</f>
        <v>44280</v>
      </c>
      <c r="G46" s="94">
        <f t="shared" ref="G46:G52" si="36">E46+17</f>
        <v>44284</v>
      </c>
      <c r="H46" s="94">
        <f t="shared" ref="H46:H52" si="37">E46+21</f>
        <v>44288</v>
      </c>
      <c r="I46" s="94">
        <f t="shared" ref="I46:I52" si="38">E46+23</f>
        <v>44290</v>
      </c>
      <c r="J46" s="94">
        <f t="shared" ref="J46:J47" si="39">E46+29</f>
        <v>44296</v>
      </c>
      <c r="K46" s="5"/>
    </row>
    <row r="47" spans="1:11" s="14" customFormat="1" ht="19.5" hidden="1">
      <c r="A47" s="77"/>
      <c r="B47" s="77"/>
      <c r="C47" s="481" t="s">
        <v>414</v>
      </c>
      <c r="D47" s="91" t="s">
        <v>3337</v>
      </c>
      <c r="E47" s="92">
        <v>44274</v>
      </c>
      <c r="F47" s="94">
        <f t="shared" si="35"/>
        <v>44287</v>
      </c>
      <c r="G47" s="94">
        <f t="shared" si="36"/>
        <v>44291</v>
      </c>
      <c r="H47" s="94">
        <f t="shared" si="37"/>
        <v>44295</v>
      </c>
      <c r="I47" s="94">
        <f t="shared" si="38"/>
        <v>44297</v>
      </c>
      <c r="J47" s="94">
        <f t="shared" si="39"/>
        <v>44303</v>
      </c>
      <c r="K47" s="5"/>
    </row>
    <row r="48" spans="1:11" hidden="1"/>
    <row r="49" spans="1:11" s="14" customFormat="1" ht="30" hidden="1">
      <c r="A49" s="77"/>
      <c r="B49" s="77"/>
      <c r="C49" s="494"/>
      <c r="D49" s="495"/>
      <c r="E49" s="85" t="s">
        <v>98</v>
      </c>
      <c r="F49" s="86" t="s">
        <v>3289</v>
      </c>
      <c r="G49" s="86" t="s">
        <v>654</v>
      </c>
      <c r="H49" s="86" t="s">
        <v>721</v>
      </c>
      <c r="I49" s="86" t="s">
        <v>729</v>
      </c>
      <c r="J49" s="87"/>
      <c r="K49" s="5"/>
    </row>
    <row r="50" spans="1:11" s="14" customFormat="1" ht="20.25" hidden="1" thickBot="1">
      <c r="A50" s="348" t="s">
        <v>1712</v>
      </c>
      <c r="B50" s="348"/>
      <c r="C50" s="496"/>
      <c r="D50" s="149" t="s">
        <v>3338</v>
      </c>
      <c r="E50" s="89"/>
      <c r="F50" s="90" t="s">
        <v>3040</v>
      </c>
      <c r="G50" s="90" t="s">
        <v>3290</v>
      </c>
      <c r="H50" s="90" t="s">
        <v>3029</v>
      </c>
      <c r="I50" s="90" t="s">
        <v>3030</v>
      </c>
      <c r="J50" s="1100" t="s">
        <v>1720</v>
      </c>
      <c r="K50" s="1117" t="s">
        <v>3038</v>
      </c>
    </row>
    <row r="51" spans="1:11" s="14" customFormat="1" ht="20.25" hidden="1" thickTop="1">
      <c r="A51" s="77"/>
      <c r="B51" s="77"/>
      <c r="C51" s="481" t="s">
        <v>2178</v>
      </c>
      <c r="D51" s="91" t="s">
        <v>3339</v>
      </c>
      <c r="E51" s="92">
        <v>44281</v>
      </c>
      <c r="F51" s="94">
        <f t="shared" si="35"/>
        <v>44294</v>
      </c>
      <c r="G51" s="94">
        <f t="shared" si="36"/>
        <v>44298</v>
      </c>
      <c r="H51" s="94">
        <f t="shared" si="37"/>
        <v>44302</v>
      </c>
      <c r="I51" s="94">
        <f t="shared" si="38"/>
        <v>44304</v>
      </c>
      <c r="J51" s="425"/>
      <c r="K51" s="131"/>
    </row>
    <row r="52" spans="1:11" s="14" customFormat="1" ht="19.5" hidden="1">
      <c r="A52" s="77"/>
      <c r="B52" s="77"/>
      <c r="C52" s="481" t="s">
        <v>2619</v>
      </c>
      <c r="D52" s="91" t="s">
        <v>3340</v>
      </c>
      <c r="E52" s="92">
        <v>44289</v>
      </c>
      <c r="F52" s="94">
        <f t="shared" si="35"/>
        <v>44302</v>
      </c>
      <c r="G52" s="94">
        <f t="shared" si="36"/>
        <v>44306</v>
      </c>
      <c r="H52" s="94">
        <f t="shared" si="37"/>
        <v>44310</v>
      </c>
      <c r="I52" s="94">
        <f t="shared" si="38"/>
        <v>44312</v>
      </c>
      <c r="J52" s="425"/>
      <c r="K52" s="131"/>
    </row>
    <row r="53" spans="1:11" s="14" customFormat="1" ht="19.5" hidden="1">
      <c r="A53" s="77"/>
      <c r="B53" s="77"/>
      <c r="C53" s="481" t="s">
        <v>3295</v>
      </c>
      <c r="D53" s="91" t="s">
        <v>3341</v>
      </c>
      <c r="E53" s="92">
        <v>44297</v>
      </c>
      <c r="F53" s="94">
        <f t="shared" ref="F53:F61" si="40">E53+13</f>
        <v>44310</v>
      </c>
      <c r="G53" s="94">
        <f t="shared" ref="G53:G61" si="41">E53+17</f>
        <v>44314</v>
      </c>
      <c r="H53" s="94">
        <f t="shared" ref="H53:H61" si="42">E53+21</f>
        <v>44318</v>
      </c>
      <c r="I53" s="94">
        <f t="shared" ref="I53:I61" si="43">E53+23</f>
        <v>44320</v>
      </c>
      <c r="J53" s="425"/>
      <c r="K53" s="131"/>
    </row>
    <row r="54" spans="1:11" s="14" customFormat="1" ht="20.25" hidden="1" thickTop="1">
      <c r="A54" s="77"/>
      <c r="B54" s="77"/>
      <c r="C54" s="481" t="s">
        <v>2247</v>
      </c>
      <c r="D54" s="91" t="s">
        <v>3342</v>
      </c>
      <c r="E54" s="92">
        <v>44305</v>
      </c>
      <c r="F54" s="94">
        <f t="shared" si="40"/>
        <v>44318</v>
      </c>
      <c r="G54" s="94">
        <f t="shared" si="41"/>
        <v>44322</v>
      </c>
      <c r="H54" s="94">
        <f t="shared" si="42"/>
        <v>44326</v>
      </c>
      <c r="I54" s="94">
        <f t="shared" si="43"/>
        <v>44328</v>
      </c>
      <c r="J54" s="425"/>
      <c r="K54" s="131"/>
    </row>
    <row r="55" spans="1:11" s="14" customFormat="1" ht="19.5" hidden="1">
      <c r="A55" s="77"/>
      <c r="B55" s="77"/>
      <c r="C55" s="481" t="s">
        <v>3298</v>
      </c>
      <c r="D55" s="91" t="s">
        <v>3343</v>
      </c>
      <c r="E55" s="92">
        <v>44313</v>
      </c>
      <c r="F55" s="94">
        <f t="shared" si="40"/>
        <v>44326</v>
      </c>
      <c r="G55" s="94">
        <f t="shared" si="41"/>
        <v>44330</v>
      </c>
      <c r="H55" s="94">
        <f t="shared" si="42"/>
        <v>44334</v>
      </c>
      <c r="I55" s="94">
        <f t="shared" si="43"/>
        <v>44336</v>
      </c>
      <c r="J55" s="452" t="s">
        <v>3344</v>
      </c>
      <c r="K55" s="131"/>
    </row>
    <row r="56" spans="1:11" s="14" customFormat="1" ht="20.25" hidden="1" thickTop="1">
      <c r="A56" s="77"/>
      <c r="B56" s="77"/>
      <c r="C56" s="481" t="s">
        <v>2176</v>
      </c>
      <c r="D56" s="91" t="s">
        <v>3345</v>
      </c>
      <c r="E56" s="92">
        <v>44319</v>
      </c>
      <c r="F56" s="94">
        <f t="shared" si="40"/>
        <v>44332</v>
      </c>
      <c r="G56" s="94">
        <f t="shared" si="41"/>
        <v>44336</v>
      </c>
      <c r="H56" s="94">
        <f t="shared" si="42"/>
        <v>44340</v>
      </c>
      <c r="I56" s="94">
        <f t="shared" si="43"/>
        <v>44342</v>
      </c>
      <c r="J56" s="452" t="s">
        <v>3346</v>
      </c>
      <c r="K56" s="131"/>
    </row>
    <row r="57" spans="1:11" s="14" customFormat="1" ht="19.5" hidden="1">
      <c r="A57" s="77"/>
      <c r="B57" s="77"/>
      <c r="C57" s="481" t="s">
        <v>2328</v>
      </c>
      <c r="D57" s="91" t="s">
        <v>3347</v>
      </c>
      <c r="E57" s="92">
        <v>44327</v>
      </c>
      <c r="F57" s="94">
        <f t="shared" si="40"/>
        <v>44340</v>
      </c>
      <c r="G57" s="94">
        <f t="shared" si="41"/>
        <v>44344</v>
      </c>
      <c r="H57" s="94">
        <f t="shared" si="42"/>
        <v>44348</v>
      </c>
      <c r="I57" s="94">
        <f t="shared" si="43"/>
        <v>44350</v>
      </c>
      <c r="J57" s="425"/>
      <c r="K57" s="131"/>
    </row>
    <row r="58" spans="1:11" s="14" customFormat="1" ht="19.5" hidden="1">
      <c r="A58" s="77"/>
      <c r="B58" s="77"/>
      <c r="C58" s="481" t="s">
        <v>2963</v>
      </c>
      <c r="D58" s="91" t="s">
        <v>3348</v>
      </c>
      <c r="E58" s="92">
        <v>44333</v>
      </c>
      <c r="F58" s="94">
        <f t="shared" si="40"/>
        <v>44346</v>
      </c>
      <c r="G58" s="94">
        <f t="shared" si="41"/>
        <v>44350</v>
      </c>
      <c r="H58" s="94">
        <f t="shared" si="42"/>
        <v>44354</v>
      </c>
      <c r="I58" s="94">
        <f t="shared" si="43"/>
        <v>44356</v>
      </c>
      <c r="J58" s="425"/>
      <c r="K58" s="131"/>
    </row>
    <row r="59" spans="1:11" s="14" customFormat="1" ht="20.25" hidden="1" thickTop="1">
      <c r="A59" s="77"/>
      <c r="B59" s="77"/>
      <c r="C59" s="481" t="s">
        <v>131</v>
      </c>
      <c r="D59" s="91" t="s">
        <v>3349</v>
      </c>
      <c r="E59" s="92">
        <v>44359</v>
      </c>
      <c r="F59" s="94">
        <f t="shared" si="40"/>
        <v>44372</v>
      </c>
      <c r="G59" s="94">
        <f t="shared" si="41"/>
        <v>44376</v>
      </c>
      <c r="H59" s="94">
        <f t="shared" si="42"/>
        <v>44380</v>
      </c>
      <c r="I59" s="94">
        <f t="shared" si="43"/>
        <v>44382</v>
      </c>
      <c r="J59" s="1099">
        <v>44337</v>
      </c>
      <c r="K59" s="1118">
        <v>44339</v>
      </c>
    </row>
    <row r="60" spans="1:11" s="14" customFormat="1" ht="19.5" hidden="1">
      <c r="A60" s="77" t="s">
        <v>135</v>
      </c>
      <c r="B60" s="77"/>
      <c r="C60" s="1102" t="s">
        <v>2120</v>
      </c>
      <c r="D60" s="91" t="s">
        <v>3350</v>
      </c>
      <c r="E60" s="92">
        <v>44351</v>
      </c>
      <c r="F60" s="94">
        <f t="shared" si="40"/>
        <v>44364</v>
      </c>
      <c r="G60" s="94">
        <f t="shared" si="41"/>
        <v>44368</v>
      </c>
      <c r="H60" s="94">
        <f t="shared" si="42"/>
        <v>44372</v>
      </c>
      <c r="I60" s="94">
        <f t="shared" si="43"/>
        <v>44374</v>
      </c>
      <c r="J60" s="1099">
        <v>44344</v>
      </c>
      <c r="K60" s="1118">
        <v>44346</v>
      </c>
    </row>
    <row r="61" spans="1:11" s="14" customFormat="1" ht="20.25" hidden="1" thickTop="1">
      <c r="A61" s="77" t="s">
        <v>2120</v>
      </c>
      <c r="B61" s="77"/>
      <c r="C61" s="1102" t="s">
        <v>135</v>
      </c>
      <c r="D61" s="91" t="s">
        <v>3351</v>
      </c>
      <c r="E61" s="92">
        <v>44375</v>
      </c>
      <c r="F61" s="94">
        <f t="shared" si="40"/>
        <v>44388</v>
      </c>
      <c r="G61" s="94">
        <f t="shared" si="41"/>
        <v>44392</v>
      </c>
      <c r="H61" s="94">
        <f t="shared" si="42"/>
        <v>44396</v>
      </c>
      <c r="I61" s="94">
        <f t="shared" si="43"/>
        <v>44398</v>
      </c>
      <c r="J61" s="1099">
        <f t="shared" ref="J61:J77" si="44">J60+7</f>
        <v>44351</v>
      </c>
      <c r="K61" s="1118">
        <v>44353</v>
      </c>
    </row>
    <row r="62" spans="1:11" s="14" customFormat="1" ht="19.5" hidden="1">
      <c r="A62" s="77"/>
      <c r="B62" s="77"/>
      <c r="C62" s="1102" t="s">
        <v>2186</v>
      </c>
      <c r="D62" s="91" t="s">
        <v>3352</v>
      </c>
      <c r="E62" s="92">
        <v>44360</v>
      </c>
      <c r="F62" s="94">
        <f t="shared" ref="F62:F69" si="45">E62+13</f>
        <v>44373</v>
      </c>
      <c r="G62" s="94">
        <f t="shared" ref="G62:G69" si="46">E62+17</f>
        <v>44377</v>
      </c>
      <c r="H62" s="94">
        <f t="shared" ref="H62:H69" si="47">E62+21</f>
        <v>44381</v>
      </c>
      <c r="I62" s="94">
        <f t="shared" ref="I62:I69" si="48">E62+23</f>
        <v>44383</v>
      </c>
      <c r="J62" s="1099">
        <f t="shared" si="44"/>
        <v>44358</v>
      </c>
      <c r="K62" s="1118">
        <f t="shared" ref="K62:K77" si="49">K61+7</f>
        <v>44360</v>
      </c>
    </row>
    <row r="63" spans="1:11" s="14" customFormat="1" ht="19.5" hidden="1">
      <c r="A63" s="77"/>
      <c r="B63" s="77"/>
      <c r="C63" s="1102" t="s">
        <v>414</v>
      </c>
      <c r="D63" s="91" t="s">
        <v>3353</v>
      </c>
      <c r="E63" s="92">
        <v>44388</v>
      </c>
      <c r="F63" s="94">
        <f t="shared" si="45"/>
        <v>44401</v>
      </c>
      <c r="G63" s="94">
        <f t="shared" si="46"/>
        <v>44405</v>
      </c>
      <c r="H63" s="94">
        <f t="shared" si="47"/>
        <v>44409</v>
      </c>
      <c r="I63" s="94">
        <f t="shared" si="48"/>
        <v>44411</v>
      </c>
      <c r="J63" s="1099">
        <f t="shared" si="44"/>
        <v>44365</v>
      </c>
      <c r="K63" s="1118">
        <f t="shared" si="49"/>
        <v>44367</v>
      </c>
    </row>
    <row r="64" spans="1:11" s="14" customFormat="1" ht="19.5" hidden="1">
      <c r="A64" s="77" t="s">
        <v>3354</v>
      </c>
      <c r="B64" s="77"/>
      <c r="C64" s="1102" t="s">
        <v>3295</v>
      </c>
      <c r="D64" s="91" t="s">
        <v>3355</v>
      </c>
      <c r="E64" s="92">
        <v>44390</v>
      </c>
      <c r="F64" s="94">
        <f t="shared" si="45"/>
        <v>44403</v>
      </c>
      <c r="G64" s="94">
        <f t="shared" si="46"/>
        <v>44407</v>
      </c>
      <c r="H64" s="94">
        <f t="shared" si="47"/>
        <v>44411</v>
      </c>
      <c r="I64" s="94">
        <f t="shared" si="48"/>
        <v>44413</v>
      </c>
      <c r="J64" s="1099">
        <f t="shared" si="44"/>
        <v>44372</v>
      </c>
      <c r="K64" s="1118">
        <f t="shared" si="49"/>
        <v>44374</v>
      </c>
    </row>
    <row r="65" spans="1:11" s="14" customFormat="1" ht="20.25" hidden="1" thickTop="1">
      <c r="A65" s="77" t="s">
        <v>3356</v>
      </c>
      <c r="B65" s="77"/>
      <c r="C65" s="1102" t="s">
        <v>2178</v>
      </c>
      <c r="D65" s="91" t="s">
        <v>3357</v>
      </c>
      <c r="E65" s="92">
        <v>44403</v>
      </c>
      <c r="F65" s="94">
        <f t="shared" si="45"/>
        <v>44416</v>
      </c>
      <c r="G65" s="94">
        <f t="shared" si="46"/>
        <v>44420</v>
      </c>
      <c r="H65" s="94">
        <f t="shared" si="47"/>
        <v>44424</v>
      </c>
      <c r="I65" s="94">
        <f t="shared" si="48"/>
        <v>44426</v>
      </c>
      <c r="J65" s="1099">
        <f t="shared" si="44"/>
        <v>44379</v>
      </c>
      <c r="K65" s="1118">
        <f t="shared" si="49"/>
        <v>44381</v>
      </c>
    </row>
    <row r="66" spans="1:11" s="14" customFormat="1" ht="19.5" hidden="1">
      <c r="A66" s="77" t="s">
        <v>3358</v>
      </c>
      <c r="B66" s="77"/>
      <c r="C66" s="1102" t="s">
        <v>2247</v>
      </c>
      <c r="D66" s="91" t="s">
        <v>3359</v>
      </c>
      <c r="E66" s="92">
        <v>44404</v>
      </c>
      <c r="F66" s="94">
        <f t="shared" si="45"/>
        <v>44417</v>
      </c>
      <c r="G66" s="94">
        <f t="shared" si="46"/>
        <v>44421</v>
      </c>
      <c r="H66" s="94">
        <f t="shared" si="47"/>
        <v>44425</v>
      </c>
      <c r="I66" s="94">
        <f t="shared" si="48"/>
        <v>44427</v>
      </c>
      <c r="J66" s="1099">
        <f t="shared" si="44"/>
        <v>44386</v>
      </c>
      <c r="K66" s="1118">
        <f t="shared" si="49"/>
        <v>44388</v>
      </c>
    </row>
    <row r="67" spans="1:11" s="14" customFormat="1" ht="19.5" hidden="1">
      <c r="A67" s="77" t="s">
        <v>3360</v>
      </c>
      <c r="B67" s="77"/>
      <c r="C67" s="1102" t="s">
        <v>2619</v>
      </c>
      <c r="D67" s="91" t="s">
        <v>3361</v>
      </c>
      <c r="E67" s="92">
        <v>44400</v>
      </c>
      <c r="F67" s="94">
        <f t="shared" si="45"/>
        <v>44413</v>
      </c>
      <c r="G67" s="94">
        <f t="shared" si="46"/>
        <v>44417</v>
      </c>
      <c r="H67" s="94">
        <f t="shared" si="47"/>
        <v>44421</v>
      </c>
      <c r="I67" s="94">
        <f t="shared" si="48"/>
        <v>44423</v>
      </c>
      <c r="J67" s="1099">
        <f t="shared" si="44"/>
        <v>44393</v>
      </c>
      <c r="K67" s="1118">
        <f t="shared" si="49"/>
        <v>44395</v>
      </c>
    </row>
    <row r="68" spans="1:11" s="14" customFormat="1" ht="19.5" hidden="1">
      <c r="A68" s="77"/>
      <c r="B68" s="77"/>
      <c r="C68" s="481" t="s">
        <v>3298</v>
      </c>
      <c r="D68" s="91" t="s">
        <v>3362</v>
      </c>
      <c r="E68" s="92">
        <v>44414</v>
      </c>
      <c r="F68" s="94">
        <f t="shared" si="45"/>
        <v>44427</v>
      </c>
      <c r="G68" s="94">
        <f t="shared" si="46"/>
        <v>44431</v>
      </c>
      <c r="H68" s="94">
        <f t="shared" si="47"/>
        <v>44435</v>
      </c>
      <c r="I68" s="94">
        <f t="shared" si="48"/>
        <v>44437</v>
      </c>
      <c r="J68" s="1099">
        <f t="shared" si="44"/>
        <v>44400</v>
      </c>
      <c r="K68" s="1118">
        <f t="shared" si="49"/>
        <v>44402</v>
      </c>
    </row>
    <row r="69" spans="1:11" s="14" customFormat="1" ht="19.5" hidden="1">
      <c r="A69" s="77"/>
      <c r="B69" s="77"/>
      <c r="C69" s="481" t="s">
        <v>2176</v>
      </c>
      <c r="D69" s="91" t="s">
        <v>3363</v>
      </c>
      <c r="E69" s="92">
        <v>44419</v>
      </c>
      <c r="F69" s="94">
        <f t="shared" si="45"/>
        <v>44432</v>
      </c>
      <c r="G69" s="94">
        <f t="shared" si="46"/>
        <v>44436</v>
      </c>
      <c r="H69" s="94">
        <f t="shared" si="47"/>
        <v>44440</v>
      </c>
      <c r="I69" s="94">
        <f t="shared" si="48"/>
        <v>44442</v>
      </c>
      <c r="J69" s="1099">
        <f t="shared" si="44"/>
        <v>44407</v>
      </c>
      <c r="K69" s="1118">
        <f t="shared" si="49"/>
        <v>44409</v>
      </c>
    </row>
    <row r="70" spans="1:11" s="14" customFormat="1" ht="19.5" hidden="1">
      <c r="A70" s="77"/>
      <c r="B70" s="77"/>
      <c r="C70" s="481" t="s">
        <v>2328</v>
      </c>
      <c r="D70" s="91" t="s">
        <v>3364</v>
      </c>
      <c r="E70" s="92">
        <v>44426</v>
      </c>
      <c r="F70" s="94">
        <f t="shared" ref="F70:F73" si="50">E70+13</f>
        <v>44439</v>
      </c>
      <c r="G70" s="94">
        <f t="shared" ref="G70:G73" si="51">E70+17</f>
        <v>44443</v>
      </c>
      <c r="H70" s="94">
        <f t="shared" ref="H70:H73" si="52">E70+21</f>
        <v>44447</v>
      </c>
      <c r="I70" s="94">
        <f t="shared" ref="I70:I73" si="53">E70+23</f>
        <v>44449</v>
      </c>
      <c r="J70" s="1099">
        <f t="shared" si="44"/>
        <v>44414</v>
      </c>
      <c r="K70" s="1118">
        <f t="shared" si="49"/>
        <v>44416</v>
      </c>
    </row>
    <row r="71" spans="1:11" s="14" customFormat="1" ht="19.5" hidden="1">
      <c r="A71" s="77"/>
      <c r="B71" s="77"/>
      <c r="C71" s="481" t="s">
        <v>2963</v>
      </c>
      <c r="D71" s="91" t="s">
        <v>3365</v>
      </c>
      <c r="E71" s="92">
        <v>44433</v>
      </c>
      <c r="F71" s="94">
        <f t="shared" si="50"/>
        <v>44446</v>
      </c>
      <c r="G71" s="94">
        <f t="shared" si="51"/>
        <v>44450</v>
      </c>
      <c r="H71" s="94">
        <f t="shared" si="52"/>
        <v>44454</v>
      </c>
      <c r="I71" s="94">
        <f t="shared" si="53"/>
        <v>44456</v>
      </c>
      <c r="J71" s="1099">
        <f t="shared" si="44"/>
        <v>44421</v>
      </c>
      <c r="K71" s="1118">
        <f t="shared" si="49"/>
        <v>44423</v>
      </c>
    </row>
    <row r="72" spans="1:11" s="14" customFormat="1" ht="20.25" hidden="1" thickTop="1">
      <c r="A72" s="77"/>
      <c r="B72" s="77"/>
      <c r="C72" s="481" t="s">
        <v>2120</v>
      </c>
      <c r="D72" s="91" t="s">
        <v>3366</v>
      </c>
      <c r="E72" s="92">
        <v>44445</v>
      </c>
      <c r="F72" s="94">
        <f t="shared" si="50"/>
        <v>44458</v>
      </c>
      <c r="G72" s="94">
        <f t="shared" si="51"/>
        <v>44462</v>
      </c>
      <c r="H72" s="94">
        <f t="shared" si="52"/>
        <v>44466</v>
      </c>
      <c r="I72" s="94">
        <f t="shared" si="53"/>
        <v>44468</v>
      </c>
      <c r="J72" s="1099">
        <f t="shared" si="44"/>
        <v>44428</v>
      </c>
      <c r="K72" s="1118">
        <f t="shared" si="49"/>
        <v>44430</v>
      </c>
    </row>
    <row r="73" spans="1:11" s="14" customFormat="1" ht="19.5" hidden="1">
      <c r="A73" s="77"/>
      <c r="B73" s="77"/>
      <c r="C73" s="481" t="s">
        <v>131</v>
      </c>
      <c r="D73" s="91" t="s">
        <v>3367</v>
      </c>
      <c r="E73" s="92">
        <v>44450</v>
      </c>
      <c r="F73" s="94">
        <f t="shared" si="50"/>
        <v>44463</v>
      </c>
      <c r="G73" s="94">
        <f t="shared" si="51"/>
        <v>44467</v>
      </c>
      <c r="H73" s="94">
        <f t="shared" si="52"/>
        <v>44471</v>
      </c>
      <c r="I73" s="94">
        <f t="shared" si="53"/>
        <v>44473</v>
      </c>
      <c r="J73" s="1099">
        <f t="shared" si="44"/>
        <v>44435</v>
      </c>
      <c r="K73" s="1118">
        <f t="shared" si="49"/>
        <v>44437</v>
      </c>
    </row>
    <row r="74" spans="1:11" s="14" customFormat="1" ht="19.5" hidden="1">
      <c r="A74" s="77"/>
      <c r="B74" s="77"/>
      <c r="C74" s="893" t="s">
        <v>406</v>
      </c>
      <c r="D74" s="91" t="s">
        <v>3368</v>
      </c>
      <c r="E74" s="92">
        <v>44442</v>
      </c>
      <c r="F74" s="524"/>
      <c r="G74" s="524"/>
      <c r="H74" s="524"/>
      <c r="I74" s="524"/>
      <c r="J74" s="1099">
        <f t="shared" si="44"/>
        <v>44442</v>
      </c>
      <c r="K74" s="1118">
        <f t="shared" si="49"/>
        <v>44444</v>
      </c>
    </row>
    <row r="75" spans="1:11" s="14" customFormat="1" ht="19.5" hidden="1">
      <c r="A75" s="77"/>
      <c r="B75" s="77"/>
      <c r="C75" s="481" t="s">
        <v>2186</v>
      </c>
      <c r="D75" s="91" t="s">
        <v>3369</v>
      </c>
      <c r="E75" s="92">
        <v>44482</v>
      </c>
      <c r="F75" s="94">
        <f>E75+13</f>
        <v>44495</v>
      </c>
      <c r="G75" s="94">
        <f>E75+17</f>
        <v>44499</v>
      </c>
      <c r="H75" s="94">
        <f>E75+21</f>
        <v>44503</v>
      </c>
      <c r="I75" s="94">
        <f>E75+23</f>
        <v>44505</v>
      </c>
      <c r="J75" s="1099">
        <f t="shared" si="44"/>
        <v>44449</v>
      </c>
      <c r="K75" s="1118">
        <f t="shared" si="49"/>
        <v>44451</v>
      </c>
    </row>
    <row r="76" spans="1:11" s="14" customFormat="1" ht="19.5" hidden="1">
      <c r="A76" s="77"/>
      <c r="B76" s="77"/>
      <c r="C76" s="893" t="s">
        <v>406</v>
      </c>
      <c r="D76" s="91" t="s">
        <v>3370</v>
      </c>
      <c r="E76" s="92"/>
      <c r="F76" s="524"/>
      <c r="G76" s="524"/>
      <c r="H76" s="524"/>
      <c r="I76" s="524"/>
      <c r="J76" s="1099">
        <f t="shared" si="44"/>
        <v>44456</v>
      </c>
      <c r="K76" s="1118">
        <f t="shared" si="49"/>
        <v>44458</v>
      </c>
    </row>
    <row r="77" spans="1:11" s="14" customFormat="1" ht="20.25" hidden="1" thickTop="1">
      <c r="A77" s="77"/>
      <c r="B77" s="77"/>
      <c r="C77" s="481" t="s">
        <v>135</v>
      </c>
      <c r="D77" s="91" t="s">
        <v>3371</v>
      </c>
      <c r="E77" s="92">
        <v>44492</v>
      </c>
      <c r="F77" s="94">
        <f t="shared" ref="F77:F82" si="54">E77+13</f>
        <v>44505</v>
      </c>
      <c r="G77" s="94">
        <f t="shared" ref="G77:G82" si="55">E77+17</f>
        <v>44509</v>
      </c>
      <c r="H77" s="94">
        <f t="shared" ref="H77:H82" si="56">E77+21</f>
        <v>44513</v>
      </c>
      <c r="I77" s="94">
        <f t="shared" ref="I77:I82" si="57">E77+23</f>
        <v>44515</v>
      </c>
      <c r="J77" s="1099">
        <f t="shared" si="44"/>
        <v>44463</v>
      </c>
      <c r="K77" s="1118">
        <f t="shared" si="49"/>
        <v>44465</v>
      </c>
    </row>
    <row r="78" spans="1:11" s="14" customFormat="1" ht="19.5" hidden="1">
      <c r="A78" s="77"/>
      <c r="B78" s="77"/>
      <c r="C78" s="481" t="s">
        <v>414</v>
      </c>
      <c r="D78" s="91" t="s">
        <v>3372</v>
      </c>
      <c r="E78" s="92">
        <v>44490</v>
      </c>
      <c r="F78" s="94">
        <f t="shared" si="54"/>
        <v>44503</v>
      </c>
      <c r="G78" s="94">
        <f t="shared" si="55"/>
        <v>44507</v>
      </c>
      <c r="H78" s="94">
        <f t="shared" si="56"/>
        <v>44511</v>
      </c>
      <c r="I78" s="94">
        <f t="shared" si="57"/>
        <v>44513</v>
      </c>
      <c r="J78" s="1099">
        <f t="shared" ref="J78:K82" si="58">J77+7</f>
        <v>44470</v>
      </c>
      <c r="K78" s="1118">
        <f t="shared" si="58"/>
        <v>44472</v>
      </c>
    </row>
    <row r="79" spans="1:11" s="14" customFormat="1" ht="19.5" hidden="1">
      <c r="A79" s="77"/>
      <c r="B79" s="77"/>
      <c r="C79" s="481" t="s">
        <v>3295</v>
      </c>
      <c r="D79" s="91" t="s">
        <v>3373</v>
      </c>
      <c r="E79" s="92">
        <v>44496</v>
      </c>
      <c r="F79" s="94">
        <f t="shared" si="54"/>
        <v>44509</v>
      </c>
      <c r="G79" s="94">
        <f t="shared" si="55"/>
        <v>44513</v>
      </c>
      <c r="H79" s="94">
        <f t="shared" si="56"/>
        <v>44517</v>
      </c>
      <c r="I79" s="94">
        <f t="shared" si="57"/>
        <v>44519</v>
      </c>
      <c r="J79" s="1099">
        <f t="shared" si="58"/>
        <v>44477</v>
      </c>
      <c r="K79" s="1118">
        <f t="shared" si="58"/>
        <v>44479</v>
      </c>
    </row>
    <row r="80" spans="1:11" s="14" customFormat="1" ht="19.5" hidden="1">
      <c r="A80" s="77"/>
      <c r="B80" s="77"/>
      <c r="C80" s="481" t="s">
        <v>2619</v>
      </c>
      <c r="D80" s="91" t="s">
        <v>3374</v>
      </c>
      <c r="E80" s="92">
        <v>44500</v>
      </c>
      <c r="F80" s="94">
        <f t="shared" si="54"/>
        <v>44513</v>
      </c>
      <c r="G80" s="94">
        <f t="shared" si="55"/>
        <v>44517</v>
      </c>
      <c r="H80" s="94">
        <f t="shared" si="56"/>
        <v>44521</v>
      </c>
      <c r="I80" s="94">
        <f t="shared" si="57"/>
        <v>44523</v>
      </c>
      <c r="J80" s="1099">
        <f t="shared" si="58"/>
        <v>44484</v>
      </c>
      <c r="K80" s="1118">
        <f t="shared" si="58"/>
        <v>44486</v>
      </c>
    </row>
    <row r="81" spans="1:11" s="14" customFormat="1" ht="20.25" hidden="1" thickTop="1">
      <c r="A81" s="77"/>
      <c r="B81" s="77"/>
      <c r="C81" s="481" t="s">
        <v>2247</v>
      </c>
      <c r="D81" s="91" t="s">
        <v>3375</v>
      </c>
      <c r="E81" s="92">
        <v>44507</v>
      </c>
      <c r="F81" s="94">
        <f t="shared" si="54"/>
        <v>44520</v>
      </c>
      <c r="G81" s="94">
        <f t="shared" si="55"/>
        <v>44524</v>
      </c>
      <c r="H81" s="94">
        <f t="shared" si="56"/>
        <v>44528</v>
      </c>
      <c r="I81" s="94">
        <f t="shared" si="57"/>
        <v>44530</v>
      </c>
      <c r="J81" s="1099">
        <f t="shared" si="58"/>
        <v>44491</v>
      </c>
      <c r="K81" s="1118">
        <f t="shared" si="58"/>
        <v>44493</v>
      </c>
    </row>
    <row r="82" spans="1:11" s="14" customFormat="1" ht="19.5" hidden="1">
      <c r="A82" s="77"/>
      <c r="B82" s="77"/>
      <c r="C82" s="481" t="s">
        <v>2178</v>
      </c>
      <c r="D82" s="91" t="s">
        <v>3376</v>
      </c>
      <c r="E82" s="92">
        <v>44510</v>
      </c>
      <c r="F82" s="94">
        <f t="shared" si="54"/>
        <v>44523</v>
      </c>
      <c r="G82" s="94">
        <f t="shared" si="55"/>
        <v>44527</v>
      </c>
      <c r="H82" s="94">
        <f t="shared" si="56"/>
        <v>44531</v>
      </c>
      <c r="I82" s="94">
        <f t="shared" si="57"/>
        <v>44533</v>
      </c>
      <c r="J82" s="1099">
        <f t="shared" si="58"/>
        <v>44498</v>
      </c>
      <c r="K82" s="1118">
        <f t="shared" si="58"/>
        <v>44500</v>
      </c>
    </row>
    <row r="83" spans="1:11" s="14" customFormat="1" ht="19.5" hidden="1">
      <c r="A83" s="77"/>
      <c r="B83" s="77"/>
      <c r="C83" s="481" t="s">
        <v>3298</v>
      </c>
      <c r="D83" s="91" t="s">
        <v>3377</v>
      </c>
      <c r="E83" s="92">
        <v>44516</v>
      </c>
      <c r="F83" s="94">
        <f t="shared" ref="F83:F86" si="59">E83+13</f>
        <v>44529</v>
      </c>
      <c r="G83" s="94">
        <f t="shared" ref="G83:G86" si="60">E83+17</f>
        <v>44533</v>
      </c>
      <c r="H83" s="94">
        <f t="shared" ref="H83:H86" si="61">E83+21</f>
        <v>44537</v>
      </c>
      <c r="I83" s="94">
        <f t="shared" ref="I83:I86" si="62">E83+23</f>
        <v>44539</v>
      </c>
      <c r="J83" s="1099">
        <f t="shared" ref="J83:K83" si="63">J82+7</f>
        <v>44505</v>
      </c>
      <c r="K83" s="1118">
        <f t="shared" si="63"/>
        <v>44507</v>
      </c>
    </row>
    <row r="84" spans="1:11" s="14" customFormat="1" ht="19.5" hidden="1">
      <c r="A84" s="77"/>
      <c r="B84" s="77"/>
      <c r="C84" s="481" t="s">
        <v>2176</v>
      </c>
      <c r="D84" s="91" t="s">
        <v>3378</v>
      </c>
      <c r="E84" s="92">
        <v>44529</v>
      </c>
      <c r="F84" s="94">
        <f t="shared" si="59"/>
        <v>44542</v>
      </c>
      <c r="G84" s="94">
        <f t="shared" si="60"/>
        <v>44546</v>
      </c>
      <c r="H84" s="94">
        <f t="shared" si="61"/>
        <v>44550</v>
      </c>
      <c r="I84" s="94">
        <f t="shared" si="62"/>
        <v>44552</v>
      </c>
      <c r="J84" s="1099">
        <f t="shared" ref="J84:K84" si="64">J83+7</f>
        <v>44512</v>
      </c>
      <c r="K84" s="1118">
        <f t="shared" si="64"/>
        <v>44514</v>
      </c>
    </row>
    <row r="85" spans="1:11" s="14" customFormat="1" ht="19.5" hidden="1">
      <c r="A85" s="77"/>
      <c r="B85" s="77"/>
      <c r="C85" s="481" t="s">
        <v>2328</v>
      </c>
      <c r="D85" s="91" t="s">
        <v>3379</v>
      </c>
      <c r="E85" s="92">
        <v>44531</v>
      </c>
      <c r="F85" s="94">
        <f t="shared" si="59"/>
        <v>44544</v>
      </c>
      <c r="G85" s="94">
        <f t="shared" si="60"/>
        <v>44548</v>
      </c>
      <c r="H85" s="94">
        <f t="shared" si="61"/>
        <v>44552</v>
      </c>
      <c r="I85" s="94">
        <f t="shared" si="62"/>
        <v>44554</v>
      </c>
      <c r="J85" s="1099">
        <f t="shared" ref="J85:K85" si="65">J84+7</f>
        <v>44519</v>
      </c>
      <c r="K85" s="1118">
        <f t="shared" si="65"/>
        <v>44521</v>
      </c>
    </row>
    <row r="86" spans="1:11" s="14" customFormat="1" ht="19.5" hidden="1">
      <c r="A86" s="77"/>
      <c r="B86" s="77"/>
      <c r="C86" s="481" t="s">
        <v>2963</v>
      </c>
      <c r="D86" s="91" t="s">
        <v>3380</v>
      </c>
      <c r="E86" s="92">
        <v>44538</v>
      </c>
      <c r="F86" s="94">
        <f t="shared" si="59"/>
        <v>44551</v>
      </c>
      <c r="G86" s="94">
        <f t="shared" si="60"/>
        <v>44555</v>
      </c>
      <c r="H86" s="94">
        <f t="shared" si="61"/>
        <v>44559</v>
      </c>
      <c r="I86" s="94">
        <f t="shared" si="62"/>
        <v>44561</v>
      </c>
      <c r="J86" s="1099">
        <f t="shared" ref="J86:K86" si="66">J85+7</f>
        <v>44526</v>
      </c>
      <c r="K86" s="1118">
        <f t="shared" si="66"/>
        <v>44528</v>
      </c>
    </row>
    <row r="87" spans="1:11" s="14" customFormat="1" ht="20.25" hidden="1" thickTop="1">
      <c r="A87" s="77"/>
      <c r="B87" s="77"/>
      <c r="C87" s="481" t="s">
        <v>2120</v>
      </c>
      <c r="D87" s="91" t="s">
        <v>3381</v>
      </c>
      <c r="E87" s="92">
        <v>44542</v>
      </c>
      <c r="F87" s="94">
        <f t="shared" ref="F87" si="67">E87+13</f>
        <v>44555</v>
      </c>
      <c r="G87" s="94">
        <f t="shared" ref="G87" si="68">E87+17</f>
        <v>44559</v>
      </c>
      <c r="H87" s="94">
        <f t="shared" ref="H87" si="69">E87+21</f>
        <v>44563</v>
      </c>
      <c r="I87" s="94">
        <f t="shared" ref="I87" si="70">E87+23</f>
        <v>44565</v>
      </c>
      <c r="J87" s="1099">
        <f t="shared" ref="J87:K87" si="71">J86+7</f>
        <v>44533</v>
      </c>
      <c r="K87" s="1118">
        <f t="shared" si="71"/>
        <v>44535</v>
      </c>
    </row>
    <row r="88" spans="1:11" s="14" customFormat="1" ht="19.5" hidden="1">
      <c r="A88" s="77"/>
      <c r="B88" s="77"/>
      <c r="C88" s="481" t="s">
        <v>131</v>
      </c>
      <c r="D88" s="91" t="s">
        <v>3382</v>
      </c>
      <c r="E88" s="92">
        <v>44550</v>
      </c>
      <c r="F88" s="94">
        <f t="shared" ref="F88:F93" si="72">E88+13</f>
        <v>44563</v>
      </c>
      <c r="G88" s="94">
        <f t="shared" ref="G88:G93" si="73">E88+17</f>
        <v>44567</v>
      </c>
      <c r="H88" s="94">
        <f t="shared" ref="H88:H93" si="74">E88+21</f>
        <v>44571</v>
      </c>
      <c r="I88" s="94">
        <f t="shared" ref="I88:I93" si="75">E88+23</f>
        <v>44573</v>
      </c>
      <c r="J88" s="1099">
        <f t="shared" ref="J88:K88" si="76">J87+7</f>
        <v>44540</v>
      </c>
      <c r="K88" s="1118">
        <f t="shared" si="76"/>
        <v>44542</v>
      </c>
    </row>
    <row r="89" spans="1:11" s="14" customFormat="1" ht="19.5" hidden="1">
      <c r="A89" s="77"/>
      <c r="B89" s="77"/>
      <c r="C89" s="893" t="s">
        <v>406</v>
      </c>
      <c r="D89" s="91" t="s">
        <v>3383</v>
      </c>
      <c r="E89" s="92">
        <v>44547</v>
      </c>
      <c r="F89" s="524"/>
      <c r="G89" s="524"/>
      <c r="H89" s="524"/>
      <c r="I89" s="524"/>
      <c r="J89" s="1099">
        <f t="shared" ref="J89:K89" si="77">J88+7</f>
        <v>44547</v>
      </c>
      <c r="K89" s="1118">
        <f t="shared" si="77"/>
        <v>44549</v>
      </c>
    </row>
    <row r="90" spans="1:11" s="14" customFormat="1" ht="19.5" hidden="1">
      <c r="A90" s="77"/>
      <c r="B90" s="77"/>
      <c r="C90" s="893" t="s">
        <v>406</v>
      </c>
      <c r="D90" s="91" t="s">
        <v>3384</v>
      </c>
      <c r="E90" s="92">
        <v>44554</v>
      </c>
      <c r="F90" s="524"/>
      <c r="G90" s="524"/>
      <c r="H90" s="524"/>
      <c r="I90" s="524"/>
      <c r="J90" s="1099">
        <f t="shared" ref="J90:K90" si="78">J89+7</f>
        <v>44554</v>
      </c>
      <c r="K90" s="1118">
        <f t="shared" si="78"/>
        <v>44556</v>
      </c>
    </row>
    <row r="91" spans="1:11" s="14" customFormat="1" ht="20.25" hidden="1" thickTop="1">
      <c r="A91" s="77"/>
      <c r="B91" s="77"/>
      <c r="C91" s="481" t="s">
        <v>2186</v>
      </c>
      <c r="D91" s="91" t="s">
        <v>3385</v>
      </c>
      <c r="E91" s="92">
        <v>44577</v>
      </c>
      <c r="F91" s="94">
        <f t="shared" si="72"/>
        <v>44590</v>
      </c>
      <c r="G91" s="94">
        <f t="shared" si="73"/>
        <v>44594</v>
      </c>
      <c r="H91" s="94">
        <f t="shared" si="74"/>
        <v>44598</v>
      </c>
      <c r="I91" s="94">
        <f t="shared" si="75"/>
        <v>44600</v>
      </c>
      <c r="J91" s="1099">
        <f t="shared" ref="J91:K91" si="79">J90+7</f>
        <v>44561</v>
      </c>
      <c r="K91" s="1118">
        <f t="shared" si="79"/>
        <v>44563</v>
      </c>
    </row>
    <row r="92" spans="1:11" s="14" customFormat="1" ht="19.5" hidden="1">
      <c r="A92" s="77" t="s">
        <v>414</v>
      </c>
      <c r="B92" s="77"/>
      <c r="C92" s="481" t="s">
        <v>296</v>
      </c>
      <c r="D92" s="91" t="s">
        <v>3386</v>
      </c>
      <c r="E92" s="92">
        <v>44581</v>
      </c>
      <c r="F92" s="94">
        <f t="shared" si="72"/>
        <v>44594</v>
      </c>
      <c r="G92" s="94">
        <f t="shared" si="73"/>
        <v>44598</v>
      </c>
      <c r="H92" s="94">
        <f t="shared" si="74"/>
        <v>44602</v>
      </c>
      <c r="I92" s="94">
        <f t="shared" si="75"/>
        <v>44604</v>
      </c>
      <c r="J92" s="1099">
        <f t="shared" ref="J92:K92" si="80">J91+7</f>
        <v>44568</v>
      </c>
      <c r="K92" s="1118">
        <f t="shared" si="80"/>
        <v>44570</v>
      </c>
    </row>
    <row r="93" spans="1:11" s="14" customFormat="1" ht="19.5" hidden="1">
      <c r="A93" s="77"/>
      <c r="B93" s="77"/>
      <c r="C93" s="481" t="s">
        <v>135</v>
      </c>
      <c r="D93" s="91" t="s">
        <v>3387</v>
      </c>
      <c r="E93" s="92">
        <v>44586</v>
      </c>
      <c r="F93" s="94">
        <f t="shared" si="72"/>
        <v>44599</v>
      </c>
      <c r="G93" s="94">
        <f t="shared" si="73"/>
        <v>44603</v>
      </c>
      <c r="H93" s="94">
        <f t="shared" si="74"/>
        <v>44607</v>
      </c>
      <c r="I93" s="94">
        <f t="shared" si="75"/>
        <v>44609</v>
      </c>
      <c r="J93" s="1099">
        <f t="shared" ref="J93:K93" si="81">J92+7</f>
        <v>44575</v>
      </c>
      <c r="K93" s="1118">
        <f t="shared" si="81"/>
        <v>44577</v>
      </c>
    </row>
    <row r="94" spans="1:11" s="14" customFormat="1" ht="20.25" hidden="1" thickTop="1">
      <c r="A94" s="77"/>
      <c r="B94" s="77"/>
      <c r="C94" s="481" t="s">
        <v>3295</v>
      </c>
      <c r="D94" s="91" t="s">
        <v>3388</v>
      </c>
      <c r="E94" s="92">
        <v>44592</v>
      </c>
      <c r="F94" s="94">
        <f t="shared" ref="F94:F98" si="82">E94+13</f>
        <v>44605</v>
      </c>
      <c r="G94" s="94">
        <f t="shared" ref="G94:G98" si="83">E94+17</f>
        <v>44609</v>
      </c>
      <c r="H94" s="94">
        <f t="shared" ref="H94:H98" si="84">E94+21</f>
        <v>44613</v>
      </c>
      <c r="I94" s="94">
        <f t="shared" ref="I94:I98" si="85">E94+23</f>
        <v>44615</v>
      </c>
      <c r="J94" s="1099">
        <f t="shared" ref="J94:K94" si="86">J93+7</f>
        <v>44582</v>
      </c>
      <c r="K94" s="1118">
        <f t="shared" si="86"/>
        <v>44584</v>
      </c>
    </row>
    <row r="95" spans="1:11" s="14" customFormat="1" ht="19.5" hidden="1">
      <c r="A95" s="77"/>
      <c r="B95" s="77"/>
      <c r="C95" s="481" t="s">
        <v>2619</v>
      </c>
      <c r="D95" s="91" t="s">
        <v>3389</v>
      </c>
      <c r="E95" s="92">
        <v>44597</v>
      </c>
      <c r="F95" s="94">
        <f t="shared" si="82"/>
        <v>44610</v>
      </c>
      <c r="G95" s="94">
        <f t="shared" si="83"/>
        <v>44614</v>
      </c>
      <c r="H95" s="94">
        <f t="shared" si="84"/>
        <v>44618</v>
      </c>
      <c r="I95" s="94">
        <f t="shared" si="85"/>
        <v>44620</v>
      </c>
      <c r="J95" s="1099">
        <f t="shared" ref="J95:K95" si="87">J94+7</f>
        <v>44589</v>
      </c>
      <c r="K95" s="1118">
        <f t="shared" si="87"/>
        <v>44591</v>
      </c>
    </row>
    <row r="96" spans="1:11" s="14" customFormat="1" ht="19.5" hidden="1">
      <c r="A96" s="77"/>
      <c r="B96" s="77"/>
      <c r="C96" s="481" t="s">
        <v>2247</v>
      </c>
      <c r="D96" s="91" t="s">
        <v>3390</v>
      </c>
      <c r="E96" s="92">
        <v>44605</v>
      </c>
      <c r="F96" s="94">
        <f t="shared" si="82"/>
        <v>44618</v>
      </c>
      <c r="G96" s="94">
        <f t="shared" si="83"/>
        <v>44622</v>
      </c>
      <c r="H96" s="94">
        <f t="shared" si="84"/>
        <v>44626</v>
      </c>
      <c r="I96" s="94">
        <f t="shared" si="85"/>
        <v>44628</v>
      </c>
      <c r="J96" s="1099">
        <f t="shared" ref="J96:K96" si="88">J95+7</f>
        <v>44596</v>
      </c>
      <c r="K96" s="1118">
        <f t="shared" si="88"/>
        <v>44598</v>
      </c>
    </row>
    <row r="97" spans="1:11" s="14" customFormat="1" ht="19.5" hidden="1">
      <c r="A97" s="77"/>
      <c r="B97" s="77"/>
      <c r="C97" s="893" t="s">
        <v>406</v>
      </c>
      <c r="D97" s="91" t="s">
        <v>3391</v>
      </c>
      <c r="E97" s="1234"/>
      <c r="F97" s="524"/>
      <c r="G97" s="524"/>
      <c r="H97" s="524"/>
      <c r="I97" s="524"/>
      <c r="J97" s="1099">
        <f t="shared" ref="J97:K99" si="89">J96+7</f>
        <v>44603</v>
      </c>
      <c r="K97" s="1118">
        <f t="shared" si="89"/>
        <v>44605</v>
      </c>
    </row>
    <row r="98" spans="1:11" s="14" customFormat="1" ht="19.5" hidden="1">
      <c r="A98" s="77"/>
      <c r="B98" s="77"/>
      <c r="C98" s="481" t="s">
        <v>2178</v>
      </c>
      <c r="D98" s="91" t="s">
        <v>3392</v>
      </c>
      <c r="E98" s="92">
        <v>44611</v>
      </c>
      <c r="F98" s="94">
        <f t="shared" si="82"/>
        <v>44624</v>
      </c>
      <c r="G98" s="94">
        <f t="shared" si="83"/>
        <v>44628</v>
      </c>
      <c r="H98" s="94">
        <f t="shared" si="84"/>
        <v>44632</v>
      </c>
      <c r="I98" s="94">
        <f t="shared" si="85"/>
        <v>44634</v>
      </c>
      <c r="J98" s="1099">
        <f t="shared" ref="J98:K98" si="90">J97+7</f>
        <v>44610</v>
      </c>
      <c r="K98" s="1118">
        <f t="shared" si="90"/>
        <v>44612</v>
      </c>
    </row>
    <row r="99" spans="1:11" s="14" customFormat="1" ht="20.25" hidden="1" thickTop="1">
      <c r="A99" s="77"/>
      <c r="B99" s="77"/>
      <c r="C99" s="481" t="s">
        <v>3298</v>
      </c>
      <c r="D99" s="91" t="s">
        <v>3393</v>
      </c>
      <c r="E99" s="92">
        <v>44620</v>
      </c>
      <c r="F99" s="94">
        <f t="shared" ref="F99" si="91">E99+13</f>
        <v>44633</v>
      </c>
      <c r="G99" s="94">
        <f t="shared" ref="G99" si="92">E99+17</f>
        <v>44637</v>
      </c>
      <c r="H99" s="94">
        <f t="shared" ref="H99" si="93">E99+21</f>
        <v>44641</v>
      </c>
      <c r="I99" s="94">
        <f t="shared" ref="I99" si="94">E99+23</f>
        <v>44643</v>
      </c>
      <c r="J99" s="1099">
        <f t="shared" si="89"/>
        <v>44617</v>
      </c>
      <c r="K99" s="1118">
        <f t="shared" si="89"/>
        <v>44619</v>
      </c>
    </row>
    <row r="100" spans="1:11" s="14" customFormat="1" ht="19.5" hidden="1">
      <c r="A100" s="77"/>
      <c r="B100" s="77"/>
      <c r="C100" s="893" t="s">
        <v>406</v>
      </c>
      <c r="D100" s="91" t="s">
        <v>3394</v>
      </c>
      <c r="E100" s="1234"/>
      <c r="F100" s="524"/>
      <c r="G100" s="524"/>
      <c r="H100" s="524"/>
      <c r="I100" s="524"/>
      <c r="J100" s="1099">
        <f t="shared" ref="J100:K100" si="95">J99+7</f>
        <v>44624</v>
      </c>
      <c r="K100" s="1118">
        <f t="shared" si="95"/>
        <v>44626</v>
      </c>
    </row>
    <row r="101" spans="1:11" s="14" customFormat="1" ht="19.5" hidden="1">
      <c r="A101" s="77"/>
      <c r="B101" s="77"/>
      <c r="C101" s="481" t="s">
        <v>2176</v>
      </c>
      <c r="D101" s="91" t="s">
        <v>3395</v>
      </c>
      <c r="E101" s="92">
        <v>44631</v>
      </c>
      <c r="F101" s="94">
        <f t="shared" ref="F101:F103" si="96">E101+13</f>
        <v>44644</v>
      </c>
      <c r="G101" s="94">
        <f t="shared" ref="G101:G103" si="97">E101+17</f>
        <v>44648</v>
      </c>
      <c r="H101" s="94">
        <f t="shared" ref="H101:H103" si="98">E101+21</f>
        <v>44652</v>
      </c>
      <c r="I101" s="94">
        <f t="shared" ref="I101:I103" si="99">E101+23</f>
        <v>44654</v>
      </c>
      <c r="J101" s="1099">
        <f t="shared" ref="J101:K101" si="100">J100+7</f>
        <v>44631</v>
      </c>
      <c r="K101" s="1118">
        <f t="shared" si="100"/>
        <v>44633</v>
      </c>
    </row>
    <row r="102" spans="1:11" s="14" customFormat="1" ht="20.25" hidden="1" thickTop="1">
      <c r="A102" s="77"/>
      <c r="B102" s="77"/>
      <c r="C102" s="481" t="s">
        <v>2328</v>
      </c>
      <c r="D102" s="91" t="s">
        <v>3396</v>
      </c>
      <c r="E102" s="92">
        <v>44639</v>
      </c>
      <c r="F102" s="94">
        <f t="shared" si="96"/>
        <v>44652</v>
      </c>
      <c r="G102" s="94">
        <f t="shared" si="97"/>
        <v>44656</v>
      </c>
      <c r="H102" s="94">
        <f t="shared" si="98"/>
        <v>44660</v>
      </c>
      <c r="I102" s="94">
        <f t="shared" si="99"/>
        <v>44662</v>
      </c>
      <c r="J102" s="1099">
        <f t="shared" ref="J102:K102" si="101">J101+7</f>
        <v>44638</v>
      </c>
      <c r="K102" s="1118">
        <f t="shared" si="101"/>
        <v>44640</v>
      </c>
    </row>
    <row r="103" spans="1:11" s="14" customFormat="1" ht="19.5" hidden="1">
      <c r="A103" s="77"/>
      <c r="B103" s="77"/>
      <c r="C103" s="481" t="s">
        <v>2963</v>
      </c>
      <c r="D103" s="91" t="s">
        <v>3397</v>
      </c>
      <c r="E103" s="92">
        <v>44280</v>
      </c>
      <c r="F103" s="94">
        <f t="shared" si="96"/>
        <v>44293</v>
      </c>
      <c r="G103" s="94">
        <f t="shared" si="97"/>
        <v>44297</v>
      </c>
      <c r="H103" s="94">
        <f t="shared" si="98"/>
        <v>44301</v>
      </c>
      <c r="I103" s="94">
        <f t="shared" si="99"/>
        <v>44303</v>
      </c>
      <c r="J103" s="1099">
        <f t="shared" ref="J103:K103" si="102">J102+7</f>
        <v>44645</v>
      </c>
      <c r="K103" s="1118">
        <f t="shared" si="102"/>
        <v>44647</v>
      </c>
    </row>
    <row r="104" spans="1:11" s="14" customFormat="1" ht="19.5" hidden="1">
      <c r="A104" s="77"/>
      <c r="B104" s="77"/>
      <c r="C104" s="481" t="s">
        <v>2120</v>
      </c>
      <c r="D104" s="91" t="s">
        <v>3398</v>
      </c>
      <c r="E104" s="92">
        <v>44654</v>
      </c>
      <c r="F104" s="94">
        <f t="shared" ref="F104:F108" si="103">E104+13</f>
        <v>44667</v>
      </c>
      <c r="G104" s="94">
        <f t="shared" ref="G104:G108" si="104">E104+17</f>
        <v>44671</v>
      </c>
      <c r="H104" s="94">
        <f t="shared" ref="H104:H108" si="105">E104+21</f>
        <v>44675</v>
      </c>
      <c r="I104" s="94">
        <f t="shared" ref="I104:I108" si="106">E104+23</f>
        <v>44677</v>
      </c>
      <c r="J104" s="1099">
        <f t="shared" ref="J104:K104" si="107">J103+7</f>
        <v>44652</v>
      </c>
      <c r="K104" s="1118">
        <f t="shared" si="107"/>
        <v>44654</v>
      </c>
    </row>
    <row r="105" spans="1:11" s="14" customFormat="1" ht="19.5" hidden="1">
      <c r="A105" s="77"/>
      <c r="B105" s="77"/>
      <c r="C105" s="481" t="s">
        <v>131</v>
      </c>
      <c r="D105" s="91" t="s">
        <v>3399</v>
      </c>
      <c r="E105" s="92">
        <v>44662</v>
      </c>
      <c r="F105" s="94">
        <f t="shared" si="103"/>
        <v>44675</v>
      </c>
      <c r="G105" s="94">
        <f t="shared" si="104"/>
        <v>44679</v>
      </c>
      <c r="H105" s="94">
        <f t="shared" si="105"/>
        <v>44683</v>
      </c>
      <c r="I105" s="94">
        <f t="shared" si="106"/>
        <v>44685</v>
      </c>
      <c r="J105" s="1099">
        <f t="shared" ref="J105:K105" si="108">J104+7</f>
        <v>44659</v>
      </c>
      <c r="K105" s="1118">
        <f t="shared" si="108"/>
        <v>44661</v>
      </c>
    </row>
    <row r="106" spans="1:11" s="14" customFormat="1" ht="20.25" hidden="1" thickTop="1">
      <c r="A106" s="77"/>
      <c r="B106" s="77"/>
      <c r="C106" s="481" t="s">
        <v>2186</v>
      </c>
      <c r="D106" s="91" t="s">
        <v>3400</v>
      </c>
      <c r="E106" s="92">
        <v>44670</v>
      </c>
      <c r="F106" s="94">
        <f t="shared" si="103"/>
        <v>44683</v>
      </c>
      <c r="G106" s="94">
        <f t="shared" si="104"/>
        <v>44687</v>
      </c>
      <c r="H106" s="94">
        <f t="shared" si="105"/>
        <v>44691</v>
      </c>
      <c r="I106" s="94">
        <f t="shared" si="106"/>
        <v>44693</v>
      </c>
      <c r="J106" s="1099">
        <f t="shared" ref="J106:K106" si="109">J105+7</f>
        <v>44666</v>
      </c>
      <c r="K106" s="1118">
        <f t="shared" si="109"/>
        <v>44668</v>
      </c>
    </row>
    <row r="107" spans="1:11" s="14" customFormat="1" ht="19.5" hidden="1">
      <c r="A107" s="77"/>
      <c r="B107" s="77"/>
      <c r="C107" s="481" t="s">
        <v>296</v>
      </c>
      <c r="D107" s="91" t="s">
        <v>3401</v>
      </c>
      <c r="E107" s="92">
        <v>44679</v>
      </c>
      <c r="F107" s="94">
        <f t="shared" si="103"/>
        <v>44692</v>
      </c>
      <c r="G107" s="94">
        <f t="shared" si="104"/>
        <v>44696</v>
      </c>
      <c r="H107" s="94">
        <f t="shared" si="105"/>
        <v>44700</v>
      </c>
      <c r="I107" s="94">
        <f t="shared" si="106"/>
        <v>44702</v>
      </c>
      <c r="J107" s="1099">
        <f t="shared" ref="J107:K107" si="110">J106+7</f>
        <v>44673</v>
      </c>
      <c r="K107" s="1118">
        <f t="shared" si="110"/>
        <v>44675</v>
      </c>
    </row>
    <row r="108" spans="1:11" s="14" customFormat="1" ht="19.5" hidden="1">
      <c r="A108" s="77"/>
      <c r="B108" s="77"/>
      <c r="C108" s="481" t="s">
        <v>135</v>
      </c>
      <c r="D108" s="91" t="s">
        <v>3402</v>
      </c>
      <c r="E108" s="92">
        <v>44683</v>
      </c>
      <c r="F108" s="94">
        <f t="shared" si="103"/>
        <v>44696</v>
      </c>
      <c r="G108" s="94">
        <f t="shared" si="104"/>
        <v>44700</v>
      </c>
      <c r="H108" s="94">
        <f t="shared" si="105"/>
        <v>44704</v>
      </c>
      <c r="I108" s="94">
        <f t="shared" si="106"/>
        <v>44706</v>
      </c>
      <c r="J108" s="1099">
        <f t="shared" ref="J108:K108" si="111">J107+7</f>
        <v>44680</v>
      </c>
      <c r="K108" s="1118">
        <f t="shared" si="111"/>
        <v>44682</v>
      </c>
    </row>
    <row r="109" spans="1:11" s="14" customFormat="1" ht="19.5" hidden="1">
      <c r="A109" s="77"/>
      <c r="B109" s="77"/>
      <c r="C109" s="481" t="s">
        <v>3295</v>
      </c>
      <c r="D109" s="91" t="s">
        <v>3403</v>
      </c>
      <c r="E109" s="92">
        <v>44322</v>
      </c>
      <c r="F109" s="94">
        <f t="shared" ref="F109:F112" si="112">E109+13</f>
        <v>44335</v>
      </c>
      <c r="G109" s="94">
        <f t="shared" ref="G109:G112" si="113">E109+17</f>
        <v>44339</v>
      </c>
      <c r="H109" s="94">
        <f t="shared" ref="H109:H112" si="114">E109+21</f>
        <v>44343</v>
      </c>
      <c r="I109" s="94">
        <f t="shared" ref="I109:I112" si="115">E109+23</f>
        <v>44345</v>
      </c>
      <c r="J109" s="1099">
        <f t="shared" ref="J109:K109" si="116">J108+7</f>
        <v>44687</v>
      </c>
      <c r="K109" s="1118">
        <f t="shared" si="116"/>
        <v>44689</v>
      </c>
    </row>
    <row r="110" spans="1:11" s="14" customFormat="1" ht="19.5" hidden="1">
      <c r="A110" s="77"/>
      <c r="B110" s="77"/>
      <c r="C110" s="481" t="s">
        <v>2619</v>
      </c>
      <c r="D110" s="91" t="s">
        <v>3404</v>
      </c>
      <c r="E110" s="92">
        <v>44696</v>
      </c>
      <c r="F110" s="94">
        <f t="shared" si="112"/>
        <v>44709</v>
      </c>
      <c r="G110" s="94">
        <f t="shared" si="113"/>
        <v>44713</v>
      </c>
      <c r="H110" s="94">
        <f t="shared" si="114"/>
        <v>44717</v>
      </c>
      <c r="I110" s="94">
        <f t="shared" si="115"/>
        <v>44719</v>
      </c>
      <c r="J110" s="1099">
        <f t="shared" ref="J110:K110" si="117">J109+7</f>
        <v>44694</v>
      </c>
      <c r="K110" s="1118">
        <f t="shared" si="117"/>
        <v>44696</v>
      </c>
    </row>
    <row r="111" spans="1:11" s="14" customFormat="1" ht="19.5" hidden="1">
      <c r="A111" s="77" t="s">
        <v>2247</v>
      </c>
      <c r="B111" s="77"/>
      <c r="C111" s="893" t="s">
        <v>406</v>
      </c>
      <c r="D111" s="91" t="s">
        <v>3405</v>
      </c>
      <c r="E111" s="92">
        <v>44336</v>
      </c>
      <c r="F111" s="524"/>
      <c r="G111" s="524"/>
      <c r="H111" s="524"/>
      <c r="I111" s="524"/>
      <c r="J111" s="1099">
        <f t="shared" ref="J111:K111" si="118">J110+7</f>
        <v>44701</v>
      </c>
      <c r="K111" s="1118">
        <f t="shared" si="118"/>
        <v>44703</v>
      </c>
    </row>
    <row r="112" spans="1:11" s="14" customFormat="1" ht="20.25" hidden="1" thickTop="1">
      <c r="A112" s="77"/>
      <c r="B112" s="77"/>
      <c r="C112" s="481" t="s">
        <v>2247</v>
      </c>
      <c r="D112" s="91" t="s">
        <v>3406</v>
      </c>
      <c r="E112" s="92">
        <v>44709</v>
      </c>
      <c r="F112" s="94">
        <f t="shared" si="112"/>
        <v>44722</v>
      </c>
      <c r="G112" s="94">
        <f t="shared" si="113"/>
        <v>44726</v>
      </c>
      <c r="H112" s="94">
        <f t="shared" si="114"/>
        <v>44730</v>
      </c>
      <c r="I112" s="94">
        <f t="shared" si="115"/>
        <v>44732</v>
      </c>
      <c r="J112" s="1099">
        <f t="shared" ref="J112:K112" si="119">J111+7</f>
        <v>44708</v>
      </c>
      <c r="K112" s="1118">
        <f t="shared" si="119"/>
        <v>44710</v>
      </c>
    </row>
    <row r="113" spans="1:11" s="14" customFormat="1" ht="19.5" hidden="1">
      <c r="A113" s="77"/>
      <c r="B113" s="77"/>
      <c r="C113" s="481" t="s">
        <v>2178</v>
      </c>
      <c r="D113" s="91" t="s">
        <v>3407</v>
      </c>
      <c r="E113" s="92">
        <v>44719</v>
      </c>
      <c r="F113" s="94">
        <f t="shared" ref="F113:F117" si="120">E113+13</f>
        <v>44732</v>
      </c>
      <c r="G113" s="94">
        <f t="shared" ref="G113:G117" si="121">E113+17</f>
        <v>44736</v>
      </c>
      <c r="H113" s="94">
        <f t="shared" ref="H113:H117" si="122">E113+21</f>
        <v>44740</v>
      </c>
      <c r="I113" s="94">
        <f t="shared" ref="I113:I117" si="123">E113+23</f>
        <v>44742</v>
      </c>
      <c r="J113" s="1099">
        <f t="shared" ref="J113:K113" si="124">J112+7</f>
        <v>44715</v>
      </c>
      <c r="K113" s="1118">
        <f t="shared" si="124"/>
        <v>44717</v>
      </c>
    </row>
    <row r="114" spans="1:11" s="14" customFormat="1" ht="20.25" hidden="1" thickTop="1">
      <c r="A114" s="77"/>
      <c r="B114" s="77"/>
      <c r="C114" s="481" t="s">
        <v>3298</v>
      </c>
      <c r="D114" s="91" t="s">
        <v>3408</v>
      </c>
      <c r="E114" s="92">
        <v>44728</v>
      </c>
      <c r="F114" s="94">
        <f t="shared" si="120"/>
        <v>44741</v>
      </c>
      <c r="G114" s="94">
        <f t="shared" si="121"/>
        <v>44745</v>
      </c>
      <c r="H114" s="94">
        <f t="shared" si="122"/>
        <v>44749</v>
      </c>
      <c r="I114" s="94">
        <f t="shared" si="123"/>
        <v>44751</v>
      </c>
      <c r="J114" s="1099">
        <f t="shared" ref="J114:K114" si="125">J113+7</f>
        <v>44722</v>
      </c>
      <c r="K114" s="1118">
        <f t="shared" si="125"/>
        <v>44724</v>
      </c>
    </row>
    <row r="115" spans="1:11" s="14" customFormat="1" ht="19.5" hidden="1">
      <c r="A115" s="77"/>
      <c r="B115" s="77"/>
      <c r="C115" s="481" t="s">
        <v>2176</v>
      </c>
      <c r="D115" s="91" t="s">
        <v>3409</v>
      </c>
      <c r="E115" s="92">
        <v>44734</v>
      </c>
      <c r="F115" s="94">
        <f t="shared" si="120"/>
        <v>44747</v>
      </c>
      <c r="G115" s="94">
        <f t="shared" si="121"/>
        <v>44751</v>
      </c>
      <c r="H115" s="94">
        <f t="shared" si="122"/>
        <v>44755</v>
      </c>
      <c r="I115" s="94">
        <f t="shared" si="123"/>
        <v>44757</v>
      </c>
      <c r="J115" s="1099">
        <f t="shared" ref="J115:K115" si="126">J114+7</f>
        <v>44729</v>
      </c>
      <c r="K115" s="1118">
        <f t="shared" si="126"/>
        <v>44731</v>
      </c>
    </row>
    <row r="116" spans="1:11" s="14" customFormat="1" ht="19.5" hidden="1">
      <c r="A116" s="77"/>
      <c r="B116" s="77"/>
      <c r="C116" s="481" t="s">
        <v>2328</v>
      </c>
      <c r="D116" s="91" t="s">
        <v>3410</v>
      </c>
      <c r="E116" s="92">
        <v>44740</v>
      </c>
      <c r="F116" s="94">
        <f t="shared" si="120"/>
        <v>44753</v>
      </c>
      <c r="G116" s="94">
        <f t="shared" si="121"/>
        <v>44757</v>
      </c>
      <c r="H116" s="94">
        <f t="shared" si="122"/>
        <v>44761</v>
      </c>
      <c r="I116" s="94">
        <f t="shared" si="123"/>
        <v>44763</v>
      </c>
      <c r="J116" s="1099">
        <f t="shared" ref="J116:K117" si="127">J115+7</f>
        <v>44736</v>
      </c>
      <c r="K116" s="1118">
        <f t="shared" si="127"/>
        <v>44738</v>
      </c>
    </row>
    <row r="117" spans="1:11" s="14" customFormat="1" ht="20.25" hidden="1" thickTop="1">
      <c r="A117" s="77"/>
      <c r="B117" s="77"/>
      <c r="C117" s="481" t="s">
        <v>2963</v>
      </c>
      <c r="D117" s="91" t="s">
        <v>3411</v>
      </c>
      <c r="E117" s="92">
        <v>44757</v>
      </c>
      <c r="F117" s="94">
        <f t="shared" si="120"/>
        <v>44770</v>
      </c>
      <c r="G117" s="94">
        <f t="shared" si="121"/>
        <v>44774</v>
      </c>
      <c r="H117" s="94">
        <f t="shared" si="122"/>
        <v>44778</v>
      </c>
      <c r="I117" s="94">
        <f t="shared" si="123"/>
        <v>44780</v>
      </c>
      <c r="J117" s="1099">
        <f t="shared" si="127"/>
        <v>44743</v>
      </c>
      <c r="K117" s="1118">
        <f t="shared" si="127"/>
        <v>44745</v>
      </c>
    </row>
    <row r="118" spans="1:11" s="14" customFormat="1" ht="19.5" hidden="1">
      <c r="A118" s="77"/>
      <c r="B118" s="77"/>
      <c r="C118" s="481" t="s">
        <v>2120</v>
      </c>
      <c r="D118" s="91" t="s">
        <v>3412</v>
      </c>
      <c r="E118" s="92">
        <v>44760</v>
      </c>
      <c r="F118" s="94">
        <f t="shared" ref="F118:F126" si="128">E118+13</f>
        <v>44773</v>
      </c>
      <c r="G118" s="94">
        <f t="shared" ref="G118:G126" si="129">E118+17</f>
        <v>44777</v>
      </c>
      <c r="H118" s="94">
        <f t="shared" ref="H118:H126" si="130">E118+21</f>
        <v>44781</v>
      </c>
      <c r="I118" s="94">
        <f t="shared" ref="I118:I126" si="131">E118+23</f>
        <v>44783</v>
      </c>
      <c r="J118" s="1099">
        <f t="shared" ref="J118:K118" si="132">J117+7</f>
        <v>44750</v>
      </c>
      <c r="K118" s="1118">
        <f t="shared" si="132"/>
        <v>44752</v>
      </c>
    </row>
    <row r="119" spans="1:11" s="14" customFormat="1" ht="19.5" hidden="1">
      <c r="A119" s="77"/>
      <c r="B119" s="77"/>
      <c r="C119" s="481" t="s">
        <v>131</v>
      </c>
      <c r="D119" s="91" t="s">
        <v>3413</v>
      </c>
      <c r="E119" s="92">
        <v>44767</v>
      </c>
      <c r="F119" s="94">
        <f t="shared" si="128"/>
        <v>44780</v>
      </c>
      <c r="G119" s="94">
        <f t="shared" si="129"/>
        <v>44784</v>
      </c>
      <c r="H119" s="94">
        <f t="shared" si="130"/>
        <v>44788</v>
      </c>
      <c r="I119" s="94">
        <f t="shared" si="131"/>
        <v>44790</v>
      </c>
      <c r="J119" s="1099">
        <f t="shared" ref="J119:K119" si="133">J118+7</f>
        <v>44757</v>
      </c>
      <c r="K119" s="1118">
        <f t="shared" si="133"/>
        <v>44759</v>
      </c>
    </row>
    <row r="120" spans="1:11" s="14" customFormat="1" ht="19.5" hidden="1">
      <c r="A120" s="77"/>
      <c r="B120" s="77"/>
      <c r="C120" s="481" t="s">
        <v>2186</v>
      </c>
      <c r="D120" s="91" t="s">
        <v>3414</v>
      </c>
      <c r="E120" s="92">
        <v>44771</v>
      </c>
      <c r="F120" s="94">
        <f t="shared" si="128"/>
        <v>44784</v>
      </c>
      <c r="G120" s="94">
        <f t="shared" si="129"/>
        <v>44788</v>
      </c>
      <c r="H120" s="94">
        <f t="shared" si="130"/>
        <v>44792</v>
      </c>
      <c r="I120" s="94">
        <f t="shared" si="131"/>
        <v>44794</v>
      </c>
      <c r="J120" s="1099">
        <f t="shared" ref="J120:K120" si="134">J119+7</f>
        <v>44764</v>
      </c>
      <c r="K120" s="1118">
        <f t="shared" si="134"/>
        <v>44766</v>
      </c>
    </row>
    <row r="121" spans="1:11" s="14" customFormat="1" ht="20.25" hidden="1" thickTop="1">
      <c r="A121" s="77"/>
      <c r="B121" s="77"/>
      <c r="C121" s="481" t="s">
        <v>296</v>
      </c>
      <c r="D121" s="91" t="s">
        <v>3415</v>
      </c>
      <c r="E121" s="92">
        <v>44777</v>
      </c>
      <c r="F121" s="94">
        <f t="shared" si="128"/>
        <v>44790</v>
      </c>
      <c r="G121" s="94">
        <f t="shared" si="129"/>
        <v>44794</v>
      </c>
      <c r="H121" s="94">
        <f t="shared" si="130"/>
        <v>44798</v>
      </c>
      <c r="I121" s="94">
        <f t="shared" si="131"/>
        <v>44800</v>
      </c>
      <c r="J121" s="1099">
        <f t="shared" ref="J121:K121" si="135">J120+7</f>
        <v>44771</v>
      </c>
      <c r="K121" s="1118">
        <f t="shared" si="135"/>
        <v>44773</v>
      </c>
    </row>
    <row r="122" spans="1:11" s="14" customFormat="1" ht="19.5" hidden="1">
      <c r="A122" s="77" t="s">
        <v>135</v>
      </c>
      <c r="B122" s="77"/>
      <c r="C122" s="481" t="s">
        <v>2188</v>
      </c>
      <c r="D122" s="91" t="s">
        <v>3416</v>
      </c>
      <c r="E122" s="92">
        <v>44781</v>
      </c>
      <c r="F122" s="94">
        <f t="shared" si="128"/>
        <v>44794</v>
      </c>
      <c r="G122" s="94">
        <f t="shared" si="129"/>
        <v>44798</v>
      </c>
      <c r="H122" s="94">
        <f t="shared" si="130"/>
        <v>44802</v>
      </c>
      <c r="I122" s="94">
        <f t="shared" si="131"/>
        <v>44804</v>
      </c>
      <c r="J122" s="1099">
        <f t="shared" ref="J122:K122" si="136">J121+7</f>
        <v>44778</v>
      </c>
      <c r="K122" s="1118">
        <f t="shared" si="136"/>
        <v>44780</v>
      </c>
    </row>
    <row r="123" spans="1:11" s="14" customFormat="1" ht="19.5" hidden="1">
      <c r="A123" s="77"/>
      <c r="B123" s="77"/>
      <c r="C123" s="481" t="s">
        <v>3295</v>
      </c>
      <c r="D123" s="91" t="s">
        <v>3417</v>
      </c>
      <c r="E123" s="92">
        <v>44786</v>
      </c>
      <c r="F123" s="94">
        <f t="shared" si="128"/>
        <v>44799</v>
      </c>
      <c r="G123" s="94">
        <f t="shared" si="129"/>
        <v>44803</v>
      </c>
      <c r="H123" s="94">
        <f t="shared" si="130"/>
        <v>44807</v>
      </c>
      <c r="I123" s="94">
        <f t="shared" si="131"/>
        <v>44809</v>
      </c>
      <c r="J123" s="1099">
        <f t="shared" ref="J123:K123" si="137">J122+7</f>
        <v>44785</v>
      </c>
      <c r="K123" s="1118">
        <f t="shared" si="137"/>
        <v>44787</v>
      </c>
    </row>
    <row r="124" spans="1:11" s="14" customFormat="1" ht="19.5" hidden="1">
      <c r="A124" s="77"/>
      <c r="B124" s="77"/>
      <c r="C124" s="481" t="s">
        <v>2619</v>
      </c>
      <c r="D124" s="91" t="s">
        <v>3418</v>
      </c>
      <c r="E124" s="92">
        <v>44795</v>
      </c>
      <c r="F124" s="94">
        <f t="shared" si="128"/>
        <v>44808</v>
      </c>
      <c r="G124" s="94">
        <f t="shared" si="129"/>
        <v>44812</v>
      </c>
      <c r="H124" s="94">
        <f t="shared" si="130"/>
        <v>44816</v>
      </c>
      <c r="I124" s="94">
        <f t="shared" si="131"/>
        <v>44818</v>
      </c>
      <c r="J124" s="1099">
        <f t="shared" ref="J124:K124" si="138">J123+7</f>
        <v>44792</v>
      </c>
      <c r="K124" s="1118">
        <f t="shared" si="138"/>
        <v>44794</v>
      </c>
    </row>
    <row r="125" spans="1:11" s="14" customFormat="1" ht="19.5" hidden="1">
      <c r="A125" s="77"/>
      <c r="B125" s="77"/>
      <c r="C125" s="893" t="s">
        <v>3419</v>
      </c>
      <c r="D125" s="91" t="s">
        <v>3420</v>
      </c>
      <c r="E125" s="1234"/>
      <c r="F125" s="524"/>
      <c r="G125" s="524"/>
      <c r="H125" s="524"/>
      <c r="I125" s="524"/>
      <c r="J125" s="1099">
        <v>44799</v>
      </c>
      <c r="K125" s="1118">
        <v>44801</v>
      </c>
    </row>
    <row r="126" spans="1:11" s="14" customFormat="1" ht="20.25" hidden="1" thickTop="1">
      <c r="A126" s="77"/>
      <c r="B126" s="77"/>
      <c r="C126" s="481" t="s">
        <v>2247</v>
      </c>
      <c r="D126" s="91" t="s">
        <v>3421</v>
      </c>
      <c r="E126" s="92">
        <v>44807</v>
      </c>
      <c r="F126" s="94">
        <f t="shared" si="128"/>
        <v>44820</v>
      </c>
      <c r="G126" s="94">
        <f t="shared" si="129"/>
        <v>44824</v>
      </c>
      <c r="H126" s="94">
        <f t="shared" si="130"/>
        <v>44828</v>
      </c>
      <c r="I126" s="94">
        <f t="shared" si="131"/>
        <v>44830</v>
      </c>
      <c r="J126" s="1099">
        <f t="shared" ref="J126:K126" si="139">J125+7</f>
        <v>44806</v>
      </c>
      <c r="K126" s="1118">
        <f t="shared" si="139"/>
        <v>44808</v>
      </c>
    </row>
    <row r="127" spans="1:11" s="14" customFormat="1" ht="19.5" hidden="1">
      <c r="A127" s="77"/>
      <c r="B127" s="77"/>
      <c r="C127" s="481" t="s">
        <v>2178</v>
      </c>
      <c r="D127" s="91" t="s">
        <v>3422</v>
      </c>
      <c r="E127" s="92">
        <v>44815</v>
      </c>
      <c r="F127" s="94">
        <f>E127+13</f>
        <v>44828</v>
      </c>
      <c r="G127" s="94">
        <f>E127+17</f>
        <v>44832</v>
      </c>
      <c r="H127" s="94">
        <f>E127+21</f>
        <v>44836</v>
      </c>
      <c r="I127" s="94">
        <f>E127+23</f>
        <v>44838</v>
      </c>
      <c r="J127" s="1099">
        <f t="shared" ref="J127:K127" si="140">J126+7</f>
        <v>44813</v>
      </c>
      <c r="K127" s="1118">
        <f t="shared" si="140"/>
        <v>44815</v>
      </c>
    </row>
    <row r="128" spans="1:11" s="14" customFormat="1" ht="19.5" hidden="1">
      <c r="A128" s="77"/>
      <c r="B128" s="77"/>
      <c r="C128" s="481" t="s">
        <v>3298</v>
      </c>
      <c r="D128" s="91" t="s">
        <v>3423</v>
      </c>
      <c r="E128" s="92">
        <v>44824</v>
      </c>
      <c r="F128" s="94">
        <f>E128+13</f>
        <v>44837</v>
      </c>
      <c r="G128" s="94">
        <f>E128+17</f>
        <v>44841</v>
      </c>
      <c r="H128" s="94">
        <f>E128+21</f>
        <v>44845</v>
      </c>
      <c r="I128" s="94">
        <f>E128+23</f>
        <v>44847</v>
      </c>
      <c r="J128" s="1099">
        <f t="shared" ref="J128:K128" si="141">J127+7</f>
        <v>44820</v>
      </c>
      <c r="K128" s="1118">
        <f t="shared" si="141"/>
        <v>44822</v>
      </c>
    </row>
    <row r="129" spans="1:11" s="14" customFormat="1" ht="20.25" hidden="1" thickTop="1">
      <c r="A129" s="77"/>
      <c r="B129" s="77"/>
      <c r="C129" s="481" t="s">
        <v>2176</v>
      </c>
      <c r="D129" s="91" t="s">
        <v>3424</v>
      </c>
      <c r="E129" s="92">
        <v>44835</v>
      </c>
      <c r="F129" s="94">
        <f>E129+13</f>
        <v>44848</v>
      </c>
      <c r="G129" s="94">
        <f>E129+17</f>
        <v>44852</v>
      </c>
      <c r="H129" s="94">
        <f>E129+21</f>
        <v>44856</v>
      </c>
      <c r="I129" s="94">
        <f>E129+23</f>
        <v>44858</v>
      </c>
      <c r="J129" s="1099">
        <f t="shared" ref="J129:K129" si="142">J128+7</f>
        <v>44827</v>
      </c>
      <c r="K129" s="1118">
        <f t="shared" si="142"/>
        <v>44829</v>
      </c>
    </row>
    <row r="130" spans="1:11" s="14" customFormat="1" ht="19.5" hidden="1">
      <c r="A130" s="77"/>
      <c r="B130" s="77"/>
      <c r="C130" s="481" t="s">
        <v>2328</v>
      </c>
      <c r="D130" s="91" t="s">
        <v>3425</v>
      </c>
      <c r="E130" s="92">
        <v>44838</v>
      </c>
      <c r="F130" s="94">
        <f>E130+13</f>
        <v>44851</v>
      </c>
      <c r="G130" s="94">
        <f>E130+17</f>
        <v>44855</v>
      </c>
      <c r="H130" s="94">
        <f>E130+21</f>
        <v>44859</v>
      </c>
      <c r="I130" s="94">
        <f>E130+23</f>
        <v>44861</v>
      </c>
      <c r="J130" s="1099">
        <f t="shared" ref="J130:K130" si="143">J129+7</f>
        <v>44834</v>
      </c>
      <c r="K130" s="1118">
        <f t="shared" si="143"/>
        <v>44836</v>
      </c>
    </row>
    <row r="131" spans="1:11" s="14" customFormat="1" ht="19.5" hidden="1">
      <c r="A131" s="77"/>
      <c r="B131" s="77"/>
      <c r="C131" s="481" t="s">
        <v>2963</v>
      </c>
      <c r="D131" s="91" t="s">
        <v>3426</v>
      </c>
      <c r="E131" s="92">
        <v>44846</v>
      </c>
      <c r="F131" s="94">
        <f>E131+13</f>
        <v>44859</v>
      </c>
      <c r="G131" s="94">
        <f>E131+17</f>
        <v>44863</v>
      </c>
      <c r="H131" s="94">
        <f>E131+21</f>
        <v>44867</v>
      </c>
      <c r="I131" s="94">
        <f>E131+23</f>
        <v>44869</v>
      </c>
      <c r="J131" s="1099">
        <f t="shared" ref="J131:K131" si="144">J130+7</f>
        <v>44841</v>
      </c>
      <c r="K131" s="1118">
        <f t="shared" si="144"/>
        <v>44843</v>
      </c>
    </row>
    <row r="132" spans="1:11" s="14" customFormat="1" ht="19.5" hidden="1">
      <c r="A132" s="77"/>
      <c r="B132" s="77"/>
      <c r="C132" s="893" t="s">
        <v>406</v>
      </c>
      <c r="D132" s="91" t="s">
        <v>3427</v>
      </c>
      <c r="E132" s="92">
        <v>44848</v>
      </c>
      <c r="F132" s="524"/>
      <c r="G132" s="524"/>
      <c r="H132" s="524"/>
      <c r="I132" s="524"/>
      <c r="J132" s="1099">
        <f t="shared" ref="J132:K132" si="145">J131+7</f>
        <v>44848</v>
      </c>
      <c r="K132" s="1118">
        <f t="shared" si="145"/>
        <v>44850</v>
      </c>
    </row>
    <row r="133" spans="1:11" s="14" customFormat="1" ht="20.25" hidden="1" thickTop="1">
      <c r="A133" s="77"/>
      <c r="B133" s="77"/>
      <c r="C133" s="893" t="s">
        <v>406</v>
      </c>
      <c r="D133" s="91" t="s">
        <v>3428</v>
      </c>
      <c r="E133" s="92">
        <v>44855</v>
      </c>
      <c r="F133" s="1368"/>
      <c r="G133" s="1368"/>
      <c r="H133" s="1368"/>
      <c r="I133" s="1368"/>
      <c r="J133" s="1099">
        <f t="shared" ref="J133:K133" si="146">J132+7</f>
        <v>44855</v>
      </c>
      <c r="K133" s="1118">
        <f t="shared" si="146"/>
        <v>44857</v>
      </c>
    </row>
    <row r="134" spans="1:11" s="14" customFormat="1" ht="19.5" hidden="1">
      <c r="A134" s="77"/>
      <c r="B134" s="77"/>
      <c r="C134" s="481" t="s">
        <v>131</v>
      </c>
      <c r="D134" s="91" t="s">
        <v>3429</v>
      </c>
      <c r="E134" s="92">
        <v>44865</v>
      </c>
      <c r="F134" s="94">
        <f t="shared" ref="F134:F137" si="147">E134+13</f>
        <v>44878</v>
      </c>
      <c r="G134" s="94">
        <f t="shared" ref="G134:G137" si="148">E134+17</f>
        <v>44882</v>
      </c>
      <c r="H134" s="94">
        <f t="shared" ref="H134:H137" si="149">E134+21</f>
        <v>44886</v>
      </c>
      <c r="I134" s="94">
        <f t="shared" ref="I134:I137" si="150">E134+23</f>
        <v>44888</v>
      </c>
      <c r="J134" s="1099">
        <f t="shared" ref="J134:K134" si="151">J133+7</f>
        <v>44862</v>
      </c>
      <c r="K134" s="1118">
        <f t="shared" si="151"/>
        <v>44864</v>
      </c>
    </row>
    <row r="135" spans="1:11" s="14" customFormat="1" ht="20.25" hidden="1" thickTop="1">
      <c r="A135" s="77"/>
      <c r="B135" s="77"/>
      <c r="C135" s="481" t="s">
        <v>2186</v>
      </c>
      <c r="D135" s="91" t="s">
        <v>3430</v>
      </c>
      <c r="E135" s="92">
        <v>44874</v>
      </c>
      <c r="F135" s="94">
        <f t="shared" si="147"/>
        <v>44887</v>
      </c>
      <c r="G135" s="94">
        <f t="shared" si="148"/>
        <v>44891</v>
      </c>
      <c r="H135" s="94">
        <f t="shared" si="149"/>
        <v>44895</v>
      </c>
      <c r="I135" s="94">
        <f t="shared" si="150"/>
        <v>44897</v>
      </c>
      <c r="J135" s="1099">
        <f t="shared" ref="J135:K135" si="152">J134+7</f>
        <v>44869</v>
      </c>
      <c r="K135" s="1118">
        <f t="shared" si="152"/>
        <v>44871</v>
      </c>
    </row>
    <row r="136" spans="1:11" s="14" customFormat="1" ht="19.5" hidden="1">
      <c r="A136" s="77" t="s">
        <v>296</v>
      </c>
      <c r="B136" s="77"/>
      <c r="C136" s="481" t="s">
        <v>3431</v>
      </c>
      <c r="D136" s="91" t="s">
        <v>3432</v>
      </c>
      <c r="E136" s="92">
        <v>44878</v>
      </c>
      <c r="F136" s="94">
        <f t="shared" si="147"/>
        <v>44891</v>
      </c>
      <c r="G136" s="94">
        <f t="shared" si="148"/>
        <v>44895</v>
      </c>
      <c r="H136" s="94">
        <f t="shared" si="149"/>
        <v>44899</v>
      </c>
      <c r="I136" s="94">
        <f t="shared" si="150"/>
        <v>44901</v>
      </c>
      <c r="J136" s="1099">
        <f t="shared" ref="J136:K136" si="153">J135+7</f>
        <v>44876</v>
      </c>
      <c r="K136" s="1118">
        <f t="shared" si="153"/>
        <v>44878</v>
      </c>
    </row>
    <row r="137" spans="1:11" s="14" customFormat="1" ht="19.5" hidden="1">
      <c r="A137" s="77" t="s">
        <v>3433</v>
      </c>
      <c r="B137" s="77"/>
      <c r="C137" s="481" t="s">
        <v>3434</v>
      </c>
      <c r="D137" s="91" t="s">
        <v>3435</v>
      </c>
      <c r="E137" s="92">
        <v>44884</v>
      </c>
      <c r="F137" s="94">
        <f t="shared" si="147"/>
        <v>44897</v>
      </c>
      <c r="G137" s="94">
        <f t="shared" si="148"/>
        <v>44901</v>
      </c>
      <c r="H137" s="94">
        <f t="shared" si="149"/>
        <v>44905</v>
      </c>
      <c r="I137" s="94">
        <f t="shared" si="150"/>
        <v>44907</v>
      </c>
      <c r="J137" s="1099">
        <f t="shared" ref="J137:K137" si="154">J136+7</f>
        <v>44883</v>
      </c>
      <c r="K137" s="1118">
        <f t="shared" si="154"/>
        <v>44885</v>
      </c>
    </row>
    <row r="138" spans="1:11" s="14" customFormat="1" ht="19.5" hidden="1">
      <c r="A138" s="77" t="s">
        <v>3295</v>
      </c>
      <c r="B138" s="77"/>
      <c r="C138" s="893" t="s">
        <v>406</v>
      </c>
      <c r="D138" s="91" t="s">
        <v>3436</v>
      </c>
      <c r="E138" s="92">
        <v>44890</v>
      </c>
      <c r="F138" s="524"/>
      <c r="G138" s="524"/>
      <c r="H138" s="524"/>
      <c r="I138" s="524"/>
      <c r="J138" s="1099">
        <f t="shared" ref="J138:K138" si="155">J137+7</f>
        <v>44890</v>
      </c>
      <c r="K138" s="1118">
        <f t="shared" si="155"/>
        <v>44892</v>
      </c>
    </row>
    <row r="139" spans="1:11" s="14" customFormat="1" ht="19.5" hidden="1">
      <c r="A139" s="77"/>
      <c r="B139" s="77"/>
      <c r="C139" s="481" t="s">
        <v>2623</v>
      </c>
      <c r="D139" s="91" t="s">
        <v>3437</v>
      </c>
      <c r="E139" s="92">
        <v>44897</v>
      </c>
      <c r="F139" s="94">
        <f t="shared" ref="F139:F147" si="156">E139+13</f>
        <v>44910</v>
      </c>
      <c r="G139" s="94">
        <f t="shared" ref="G139:G147" si="157">E139+17</f>
        <v>44914</v>
      </c>
      <c r="H139" s="94">
        <f t="shared" ref="H139:H147" si="158">E139+21</f>
        <v>44918</v>
      </c>
      <c r="I139" s="94">
        <f t="shared" ref="I139:I147" si="159">E139+23</f>
        <v>44920</v>
      </c>
      <c r="J139" s="1099">
        <f t="shared" ref="J139:K143" si="160">J138+7</f>
        <v>44897</v>
      </c>
      <c r="K139" s="1118">
        <f t="shared" si="160"/>
        <v>44899</v>
      </c>
    </row>
    <row r="140" spans="1:11" s="14" customFormat="1" ht="19.5" hidden="1">
      <c r="A140" s="77"/>
      <c r="B140" s="77"/>
      <c r="C140" s="481" t="s">
        <v>2247</v>
      </c>
      <c r="D140" s="91" t="s">
        <v>3438</v>
      </c>
      <c r="E140" s="92">
        <v>44907</v>
      </c>
      <c r="F140" s="94">
        <f t="shared" si="156"/>
        <v>44920</v>
      </c>
      <c r="G140" s="94">
        <f t="shared" si="157"/>
        <v>44924</v>
      </c>
      <c r="H140" s="94">
        <f t="shared" si="158"/>
        <v>44928</v>
      </c>
      <c r="I140" s="94">
        <f t="shared" si="159"/>
        <v>44930</v>
      </c>
      <c r="J140" s="1099">
        <f t="shared" si="160"/>
        <v>44904</v>
      </c>
      <c r="K140" s="1118">
        <f t="shared" si="160"/>
        <v>44906</v>
      </c>
    </row>
    <row r="141" spans="1:11" s="14" customFormat="1" ht="20.25" hidden="1" thickTop="1">
      <c r="A141" s="77" t="s">
        <v>3439</v>
      </c>
      <c r="B141" s="77"/>
      <c r="C141" s="481" t="s">
        <v>3295</v>
      </c>
      <c r="D141" s="91" t="s">
        <v>3440</v>
      </c>
      <c r="E141" s="92">
        <v>44913</v>
      </c>
      <c r="F141" s="94">
        <f t="shared" si="156"/>
        <v>44926</v>
      </c>
      <c r="G141" s="94">
        <f t="shared" si="157"/>
        <v>44930</v>
      </c>
      <c r="H141" s="94">
        <f t="shared" si="158"/>
        <v>44934</v>
      </c>
      <c r="I141" s="94">
        <f t="shared" si="159"/>
        <v>44936</v>
      </c>
      <c r="J141" s="1099">
        <f t="shared" si="160"/>
        <v>44911</v>
      </c>
      <c r="K141" s="1118">
        <f t="shared" si="160"/>
        <v>44913</v>
      </c>
    </row>
    <row r="142" spans="1:11" s="14" customFormat="1" ht="19.5" hidden="1">
      <c r="A142" s="77" t="s">
        <v>3441</v>
      </c>
      <c r="B142" s="77"/>
      <c r="C142" s="481" t="s">
        <v>3298</v>
      </c>
      <c r="D142" s="91" t="s">
        <v>3442</v>
      </c>
      <c r="E142" s="92">
        <v>44918</v>
      </c>
      <c r="F142" s="94">
        <f t="shared" si="156"/>
        <v>44931</v>
      </c>
      <c r="G142" s="94">
        <f t="shared" si="157"/>
        <v>44935</v>
      </c>
      <c r="H142" s="94">
        <f t="shared" si="158"/>
        <v>44939</v>
      </c>
      <c r="I142" s="94">
        <f t="shared" si="159"/>
        <v>44941</v>
      </c>
      <c r="J142" s="1099">
        <f t="shared" si="160"/>
        <v>44918</v>
      </c>
      <c r="K142" s="1118">
        <f t="shared" si="160"/>
        <v>44920</v>
      </c>
    </row>
    <row r="143" spans="1:11" s="14" customFormat="1" ht="19.5" hidden="1">
      <c r="A143" s="77"/>
      <c r="B143" s="77"/>
      <c r="C143" s="481" t="s">
        <v>2176</v>
      </c>
      <c r="D143" s="91" t="s">
        <v>3443</v>
      </c>
      <c r="E143" s="92">
        <v>44925</v>
      </c>
      <c r="F143" s="94">
        <f t="shared" si="156"/>
        <v>44938</v>
      </c>
      <c r="G143" s="94">
        <f t="shared" si="157"/>
        <v>44942</v>
      </c>
      <c r="H143" s="94">
        <f t="shared" si="158"/>
        <v>44946</v>
      </c>
      <c r="I143" s="94">
        <f t="shared" si="159"/>
        <v>44948</v>
      </c>
      <c r="J143" s="1099">
        <f t="shared" si="160"/>
        <v>44925</v>
      </c>
      <c r="K143" s="1118">
        <f t="shared" si="160"/>
        <v>44927</v>
      </c>
    </row>
    <row r="144" spans="1:11" s="14" customFormat="1" ht="20.25" hidden="1" thickTop="1">
      <c r="A144" s="77"/>
      <c r="B144" s="77"/>
      <c r="C144" s="481" t="s">
        <v>2328</v>
      </c>
      <c r="D144" s="91" t="s">
        <v>3444</v>
      </c>
      <c r="E144" s="92">
        <v>44940</v>
      </c>
      <c r="F144" s="94">
        <f t="shared" si="156"/>
        <v>44953</v>
      </c>
      <c r="G144" s="94">
        <f t="shared" si="157"/>
        <v>44957</v>
      </c>
      <c r="H144" s="94">
        <f t="shared" si="158"/>
        <v>44961</v>
      </c>
      <c r="I144" s="94">
        <f t="shared" si="159"/>
        <v>44963</v>
      </c>
      <c r="J144" s="1099">
        <f t="shared" ref="J144:K147" si="161">J143+7</f>
        <v>44932</v>
      </c>
      <c r="K144" s="1118">
        <f t="shared" si="161"/>
        <v>44934</v>
      </c>
    </row>
    <row r="145" spans="1:11" s="14" customFormat="1" ht="19.5" hidden="1">
      <c r="A145" s="77"/>
      <c r="B145" s="77"/>
      <c r="C145" s="481" t="s">
        <v>2963</v>
      </c>
      <c r="D145" s="91" t="s">
        <v>3445</v>
      </c>
      <c r="E145" s="92">
        <v>44947</v>
      </c>
      <c r="F145" s="94">
        <f t="shared" si="156"/>
        <v>44960</v>
      </c>
      <c r="G145" s="94">
        <f t="shared" si="157"/>
        <v>44964</v>
      </c>
      <c r="H145" s="94">
        <f t="shared" si="158"/>
        <v>44968</v>
      </c>
      <c r="I145" s="94">
        <f t="shared" si="159"/>
        <v>44970</v>
      </c>
      <c r="J145" s="1099">
        <f t="shared" si="161"/>
        <v>44939</v>
      </c>
      <c r="K145" s="1118">
        <f t="shared" si="161"/>
        <v>44941</v>
      </c>
    </row>
    <row r="146" spans="1:11" s="14" customFormat="1" ht="19.5" hidden="1">
      <c r="A146" s="77"/>
      <c r="B146" s="77"/>
      <c r="C146" s="481" t="s">
        <v>2257</v>
      </c>
      <c r="D146" s="91" t="s">
        <v>3446</v>
      </c>
      <c r="E146" s="92">
        <v>44953</v>
      </c>
      <c r="F146" s="94">
        <f t="shared" si="156"/>
        <v>44966</v>
      </c>
      <c r="G146" s="94">
        <f t="shared" si="157"/>
        <v>44970</v>
      </c>
      <c r="H146" s="94">
        <f t="shared" si="158"/>
        <v>44974</v>
      </c>
      <c r="I146" s="94">
        <f t="shared" si="159"/>
        <v>44976</v>
      </c>
      <c r="J146" s="1099">
        <f t="shared" si="161"/>
        <v>44946</v>
      </c>
      <c r="K146" s="1118">
        <f t="shared" si="161"/>
        <v>44948</v>
      </c>
    </row>
    <row r="147" spans="1:11" s="14" customFormat="1" ht="20.25" hidden="1" thickTop="1">
      <c r="A147" s="77"/>
      <c r="B147" s="77"/>
      <c r="C147" s="481" t="s">
        <v>131</v>
      </c>
      <c r="D147" s="91" t="s">
        <v>3447</v>
      </c>
      <c r="E147" s="92">
        <v>44958</v>
      </c>
      <c r="F147" s="94">
        <f t="shared" si="156"/>
        <v>44971</v>
      </c>
      <c r="G147" s="94">
        <f t="shared" si="157"/>
        <v>44975</v>
      </c>
      <c r="H147" s="94">
        <f t="shared" si="158"/>
        <v>44979</v>
      </c>
      <c r="I147" s="94">
        <f t="shared" si="159"/>
        <v>44981</v>
      </c>
      <c r="J147" s="1099">
        <f t="shared" si="161"/>
        <v>44953</v>
      </c>
      <c r="K147" s="1118">
        <f t="shared" si="161"/>
        <v>44955</v>
      </c>
    </row>
    <row r="148" spans="1:11" s="14" customFormat="1" ht="19.5" hidden="1">
      <c r="A148" s="77"/>
      <c r="B148" s="77"/>
      <c r="C148" s="893" t="s">
        <v>3448</v>
      </c>
      <c r="D148" s="91" t="s">
        <v>3449</v>
      </c>
      <c r="E148" s="92">
        <v>44962</v>
      </c>
      <c r="F148" s="94">
        <f t="shared" ref="F148" si="162">E148+13</f>
        <v>44975</v>
      </c>
      <c r="G148" s="94">
        <f t="shared" ref="G148" si="163">E148+17</f>
        <v>44979</v>
      </c>
      <c r="H148" s="94">
        <f t="shared" ref="H148" si="164">E148+21</f>
        <v>44983</v>
      </c>
      <c r="I148" s="94">
        <f t="shared" ref="I148" si="165">E148+23</f>
        <v>44985</v>
      </c>
      <c r="J148" s="1099">
        <f t="shared" ref="J148:K148" si="166">J147+7</f>
        <v>44960</v>
      </c>
      <c r="K148" s="1118">
        <f t="shared" si="166"/>
        <v>44962</v>
      </c>
    </row>
    <row r="149" spans="1:11" s="14" customFormat="1" ht="19.5" hidden="1">
      <c r="A149" s="77"/>
      <c r="B149" s="77"/>
      <c r="C149" s="481" t="s">
        <v>2186</v>
      </c>
      <c r="D149" s="91" t="s">
        <v>3450</v>
      </c>
      <c r="E149" s="92">
        <v>44969</v>
      </c>
      <c r="F149" s="94">
        <f t="shared" ref="F149:F152" si="167">E149+13</f>
        <v>44982</v>
      </c>
      <c r="G149" s="94">
        <f t="shared" ref="G149:G152" si="168">E149+17</f>
        <v>44986</v>
      </c>
      <c r="H149" s="94">
        <f t="shared" ref="H149:H152" si="169">E149+21</f>
        <v>44990</v>
      </c>
      <c r="I149" s="94">
        <f t="shared" ref="I149:I152" si="170">E149+23</f>
        <v>44992</v>
      </c>
      <c r="J149" s="1099">
        <f t="shared" ref="J149:K149" si="171">J148+7</f>
        <v>44967</v>
      </c>
      <c r="K149" s="1118">
        <f t="shared" si="171"/>
        <v>44969</v>
      </c>
    </row>
    <row r="150" spans="1:11" s="14" customFormat="1" ht="19.5" hidden="1">
      <c r="A150" s="77"/>
      <c r="B150" s="77"/>
      <c r="C150" s="481" t="s">
        <v>169</v>
      </c>
      <c r="D150" s="91" t="s">
        <v>3451</v>
      </c>
      <c r="E150" s="92">
        <v>44976</v>
      </c>
      <c r="F150" s="94">
        <f t="shared" si="167"/>
        <v>44989</v>
      </c>
      <c r="G150" s="94">
        <f t="shared" si="168"/>
        <v>44993</v>
      </c>
      <c r="H150" s="94">
        <f t="shared" si="169"/>
        <v>44997</v>
      </c>
      <c r="I150" s="94">
        <f t="shared" si="170"/>
        <v>44999</v>
      </c>
      <c r="J150" s="1099">
        <f t="shared" ref="J150:K150" si="172">J149+7</f>
        <v>44974</v>
      </c>
      <c r="K150" s="1118">
        <f t="shared" si="172"/>
        <v>44976</v>
      </c>
    </row>
    <row r="151" spans="1:11" s="14" customFormat="1" ht="20.25" hidden="1" thickTop="1">
      <c r="A151" s="77"/>
      <c r="B151" s="77"/>
      <c r="C151" s="481" t="s">
        <v>2315</v>
      </c>
      <c r="D151" s="91" t="s">
        <v>3452</v>
      </c>
      <c r="E151" s="92">
        <v>44982</v>
      </c>
      <c r="F151" s="94">
        <f t="shared" si="167"/>
        <v>44995</v>
      </c>
      <c r="G151" s="94">
        <f t="shared" si="168"/>
        <v>44999</v>
      </c>
      <c r="H151" s="94">
        <f t="shared" si="169"/>
        <v>45003</v>
      </c>
      <c r="I151" s="94">
        <f t="shared" si="170"/>
        <v>45005</v>
      </c>
      <c r="J151" s="1099">
        <f t="shared" ref="J151:K151" si="173">J150+7</f>
        <v>44981</v>
      </c>
      <c r="K151" s="1118">
        <f t="shared" si="173"/>
        <v>44983</v>
      </c>
    </row>
    <row r="152" spans="1:11" s="14" customFormat="1" ht="19.5" hidden="1">
      <c r="A152" s="77"/>
      <c r="B152" s="77"/>
      <c r="C152" s="481" t="s">
        <v>2623</v>
      </c>
      <c r="D152" s="91" t="s">
        <v>3453</v>
      </c>
      <c r="E152" s="92">
        <v>44988</v>
      </c>
      <c r="F152" s="94">
        <f t="shared" si="167"/>
        <v>45001</v>
      </c>
      <c r="G152" s="94">
        <f t="shared" si="168"/>
        <v>45005</v>
      </c>
      <c r="H152" s="94">
        <f t="shared" si="169"/>
        <v>45009</v>
      </c>
      <c r="I152" s="94">
        <f t="shared" si="170"/>
        <v>45011</v>
      </c>
      <c r="J152" s="1099">
        <f t="shared" ref="J152:K152" si="174">J151+7</f>
        <v>44988</v>
      </c>
      <c r="K152" s="1118">
        <f t="shared" si="174"/>
        <v>44990</v>
      </c>
    </row>
    <row r="153" spans="1:11" s="14" customFormat="1" ht="19.5" hidden="1">
      <c r="A153" s="77"/>
      <c r="B153" s="77"/>
      <c r="C153" s="481" t="s">
        <v>2247</v>
      </c>
      <c r="D153" s="91" t="s">
        <v>3454</v>
      </c>
      <c r="E153" s="92">
        <v>44998</v>
      </c>
      <c r="F153" s="94">
        <f t="shared" ref="F153:F160" si="175">E153+13</f>
        <v>45011</v>
      </c>
      <c r="G153" s="94">
        <f t="shared" ref="G153:G160" si="176">E153+17</f>
        <v>45015</v>
      </c>
      <c r="H153" s="94">
        <f t="shared" ref="H153:H160" si="177">E153+21</f>
        <v>45019</v>
      </c>
      <c r="I153" s="94">
        <f t="shared" ref="I153:I160" si="178">E153+23</f>
        <v>45021</v>
      </c>
      <c r="J153" s="1099">
        <f t="shared" ref="J153:K160" si="179">J152+7</f>
        <v>44995</v>
      </c>
      <c r="K153" s="1118">
        <f t="shared" si="179"/>
        <v>44997</v>
      </c>
    </row>
    <row r="154" spans="1:11" s="14" customFormat="1" ht="19.5" hidden="1">
      <c r="A154" s="77"/>
      <c r="B154" s="77"/>
      <c r="C154" s="481" t="s">
        <v>135</v>
      </c>
      <c r="D154" s="91" t="s">
        <v>3455</v>
      </c>
      <c r="E154" s="92">
        <v>45002</v>
      </c>
      <c r="F154" s="94">
        <f t="shared" si="175"/>
        <v>45015</v>
      </c>
      <c r="G154" s="94">
        <f t="shared" si="176"/>
        <v>45019</v>
      </c>
      <c r="H154" s="94">
        <f t="shared" si="177"/>
        <v>45023</v>
      </c>
      <c r="I154" s="94">
        <f t="shared" si="178"/>
        <v>45025</v>
      </c>
      <c r="J154" s="1099">
        <f t="shared" si="179"/>
        <v>45002</v>
      </c>
      <c r="K154" s="1118">
        <f t="shared" si="179"/>
        <v>45004</v>
      </c>
    </row>
    <row r="155" spans="1:11" s="14" customFormat="1" ht="19.5" hidden="1">
      <c r="A155" s="77"/>
      <c r="B155" s="77"/>
      <c r="C155" s="481" t="s">
        <v>3295</v>
      </c>
      <c r="D155" s="91" t="s">
        <v>3456</v>
      </c>
      <c r="E155" s="92">
        <v>45009</v>
      </c>
      <c r="F155" s="94">
        <f t="shared" si="175"/>
        <v>45022</v>
      </c>
      <c r="G155" s="94">
        <f t="shared" si="176"/>
        <v>45026</v>
      </c>
      <c r="H155" s="94">
        <f t="shared" si="177"/>
        <v>45030</v>
      </c>
      <c r="I155" s="94">
        <f t="shared" si="178"/>
        <v>45032</v>
      </c>
      <c r="J155" s="1099">
        <f t="shared" si="179"/>
        <v>45009</v>
      </c>
      <c r="K155" s="1118">
        <f t="shared" si="179"/>
        <v>45011</v>
      </c>
    </row>
    <row r="156" spans="1:11" s="14" customFormat="1" ht="20.25" hidden="1" thickTop="1">
      <c r="A156" s="77" t="s">
        <v>3298</v>
      </c>
      <c r="B156" s="77"/>
      <c r="C156" s="1528" t="s">
        <v>2176</v>
      </c>
      <c r="D156" s="91" t="s">
        <v>3457</v>
      </c>
      <c r="E156" s="92">
        <v>45018</v>
      </c>
      <c r="F156" s="94">
        <f t="shared" si="175"/>
        <v>45031</v>
      </c>
      <c r="G156" s="94">
        <f t="shared" si="176"/>
        <v>45035</v>
      </c>
      <c r="H156" s="94">
        <f t="shared" si="177"/>
        <v>45039</v>
      </c>
      <c r="I156" s="94">
        <f t="shared" si="178"/>
        <v>45041</v>
      </c>
      <c r="J156" s="1099">
        <f t="shared" si="179"/>
        <v>45016</v>
      </c>
      <c r="K156" s="1118">
        <f t="shared" si="179"/>
        <v>45018</v>
      </c>
    </row>
    <row r="157" spans="1:11" s="14" customFormat="1" ht="19.5" hidden="1">
      <c r="A157" s="77" t="s">
        <v>2176</v>
      </c>
      <c r="B157" s="77"/>
      <c r="C157" s="1528" t="s">
        <v>3298</v>
      </c>
      <c r="D157" s="91" t="s">
        <v>3458</v>
      </c>
      <c r="E157" s="92">
        <v>45024</v>
      </c>
      <c r="F157" s="94">
        <f t="shared" si="175"/>
        <v>45037</v>
      </c>
      <c r="G157" s="94">
        <f t="shared" si="176"/>
        <v>45041</v>
      </c>
      <c r="H157" s="94">
        <f t="shared" si="177"/>
        <v>45045</v>
      </c>
      <c r="I157" s="94">
        <f t="shared" si="178"/>
        <v>45047</v>
      </c>
      <c r="J157" s="1099">
        <f t="shared" si="179"/>
        <v>45023</v>
      </c>
      <c r="K157" s="1118">
        <f t="shared" si="179"/>
        <v>45025</v>
      </c>
    </row>
    <row r="158" spans="1:11" s="14" customFormat="1" ht="19.5" hidden="1">
      <c r="A158" s="77"/>
      <c r="B158" s="77"/>
      <c r="C158" s="481" t="s">
        <v>3459</v>
      </c>
      <c r="D158" s="91" t="s">
        <v>3460</v>
      </c>
      <c r="E158" s="92">
        <v>45031</v>
      </c>
      <c r="F158" s="94">
        <f t="shared" si="175"/>
        <v>45044</v>
      </c>
      <c r="G158" s="94">
        <f t="shared" si="176"/>
        <v>45048</v>
      </c>
      <c r="H158" s="94">
        <f t="shared" si="177"/>
        <v>45052</v>
      </c>
      <c r="I158" s="94">
        <f t="shared" si="178"/>
        <v>45054</v>
      </c>
      <c r="J158" s="1099">
        <f t="shared" si="179"/>
        <v>45030</v>
      </c>
      <c r="K158" s="1118">
        <f t="shared" si="179"/>
        <v>45032</v>
      </c>
    </row>
    <row r="159" spans="1:11" s="14" customFormat="1" ht="20.25" hidden="1" thickTop="1">
      <c r="A159" s="77"/>
      <c r="B159" s="77"/>
      <c r="C159" s="481" t="s">
        <v>2328</v>
      </c>
      <c r="D159" s="91" t="s">
        <v>3461</v>
      </c>
      <c r="E159" s="92">
        <v>45040</v>
      </c>
      <c r="F159" s="94">
        <f t="shared" si="175"/>
        <v>45053</v>
      </c>
      <c r="G159" s="94">
        <f t="shared" si="176"/>
        <v>45057</v>
      </c>
      <c r="H159" s="94">
        <f t="shared" si="177"/>
        <v>45061</v>
      </c>
      <c r="I159" s="94">
        <f t="shared" si="178"/>
        <v>45063</v>
      </c>
      <c r="J159" s="1099">
        <f t="shared" si="179"/>
        <v>45037</v>
      </c>
      <c r="K159" s="1118">
        <f t="shared" si="179"/>
        <v>45039</v>
      </c>
    </row>
    <row r="160" spans="1:11" s="14" customFormat="1" ht="19.5" hidden="1">
      <c r="A160" s="77"/>
      <c r="B160" s="77"/>
      <c r="C160" s="481" t="s">
        <v>2963</v>
      </c>
      <c r="D160" s="91" t="s">
        <v>3462</v>
      </c>
      <c r="E160" s="92">
        <v>45046</v>
      </c>
      <c r="F160" s="94">
        <f t="shared" si="175"/>
        <v>45059</v>
      </c>
      <c r="G160" s="94">
        <f t="shared" si="176"/>
        <v>45063</v>
      </c>
      <c r="H160" s="94">
        <f t="shared" si="177"/>
        <v>45067</v>
      </c>
      <c r="I160" s="94">
        <f t="shared" si="178"/>
        <v>45069</v>
      </c>
      <c r="J160" s="1099">
        <f t="shared" si="179"/>
        <v>45044</v>
      </c>
      <c r="K160" s="1118">
        <f t="shared" si="179"/>
        <v>45046</v>
      </c>
    </row>
    <row r="161" spans="1:11" s="14" customFormat="1" ht="19.5" hidden="1">
      <c r="A161" s="77"/>
      <c r="B161" s="77"/>
      <c r="C161" s="481" t="s">
        <v>2257</v>
      </c>
      <c r="D161" s="91" t="s">
        <v>3463</v>
      </c>
      <c r="E161" s="92">
        <v>45052</v>
      </c>
      <c r="F161" s="94">
        <f>E161+13</f>
        <v>45065</v>
      </c>
      <c r="G161" s="94">
        <f>E161+17</f>
        <v>45069</v>
      </c>
      <c r="H161" s="94">
        <f>E161+21</f>
        <v>45073</v>
      </c>
      <c r="I161" s="94">
        <f>E161+23</f>
        <v>45075</v>
      </c>
      <c r="J161" s="1099">
        <f t="shared" ref="J161:K164" si="180">J160+7</f>
        <v>45051</v>
      </c>
      <c r="K161" s="1118">
        <f t="shared" si="180"/>
        <v>45053</v>
      </c>
    </row>
    <row r="162" spans="1:11" s="14" customFormat="1" ht="19.5" hidden="1">
      <c r="A162" s="77"/>
      <c r="B162" s="77"/>
      <c r="C162" s="481" t="s">
        <v>131</v>
      </c>
      <c r="D162" s="91" t="s">
        <v>3464</v>
      </c>
      <c r="E162" s="92">
        <v>45060</v>
      </c>
      <c r="F162" s="94">
        <f>E162+13</f>
        <v>45073</v>
      </c>
      <c r="G162" s="94">
        <f>E162+17</f>
        <v>45077</v>
      </c>
      <c r="H162" s="94">
        <f>E162+21</f>
        <v>45081</v>
      </c>
      <c r="I162" s="94">
        <f>E162+23</f>
        <v>45083</v>
      </c>
      <c r="J162" s="1099">
        <f t="shared" si="180"/>
        <v>45058</v>
      </c>
      <c r="K162" s="1118">
        <f t="shared" si="180"/>
        <v>45060</v>
      </c>
    </row>
    <row r="163" spans="1:11" s="14" customFormat="1" ht="20.25" hidden="1" thickTop="1">
      <c r="A163" s="77"/>
      <c r="B163" s="77"/>
      <c r="C163" s="481" t="s">
        <v>3448</v>
      </c>
      <c r="D163" s="91" t="s">
        <v>3465</v>
      </c>
      <c r="E163" s="92">
        <v>45067</v>
      </c>
      <c r="F163" s="94">
        <f>E163+13</f>
        <v>45080</v>
      </c>
      <c r="G163" s="94">
        <f>E163+17</f>
        <v>45084</v>
      </c>
      <c r="H163" s="94">
        <f>E163+21</f>
        <v>45088</v>
      </c>
      <c r="I163" s="94">
        <f>E163+23</f>
        <v>45090</v>
      </c>
      <c r="J163" s="1099">
        <f t="shared" si="180"/>
        <v>45065</v>
      </c>
      <c r="K163" s="1118">
        <f t="shared" si="180"/>
        <v>45067</v>
      </c>
    </row>
    <row r="164" spans="1:11" s="14" customFormat="1" ht="19.5" hidden="1">
      <c r="A164" s="77"/>
      <c r="B164" s="77"/>
      <c r="C164" s="481" t="s">
        <v>169</v>
      </c>
      <c r="D164" s="91" t="s">
        <v>3466</v>
      </c>
      <c r="E164" s="92">
        <v>45074</v>
      </c>
      <c r="F164" s="94">
        <f>E164+13</f>
        <v>45087</v>
      </c>
      <c r="G164" s="94">
        <f>E164+17</f>
        <v>45091</v>
      </c>
      <c r="H164" s="94">
        <f>E164+21</f>
        <v>45095</v>
      </c>
      <c r="I164" s="94">
        <f>E164+23</f>
        <v>45097</v>
      </c>
      <c r="J164" s="1099">
        <f t="shared" si="180"/>
        <v>45072</v>
      </c>
      <c r="K164" s="1118">
        <f t="shared" si="180"/>
        <v>45074</v>
      </c>
    </row>
    <row r="165" spans="1:11" s="14" customFormat="1" ht="19.5" hidden="1">
      <c r="A165" s="77"/>
      <c r="B165" s="77"/>
      <c r="C165" s="481" t="s">
        <v>2315</v>
      </c>
      <c r="D165" s="91" t="s">
        <v>3467</v>
      </c>
      <c r="E165" s="92">
        <v>45084</v>
      </c>
      <c r="F165" s="94">
        <f t="shared" ref="F165:F173" si="181">E165+13</f>
        <v>45097</v>
      </c>
      <c r="G165" s="94">
        <f t="shared" ref="G165:G173" si="182">E165+17</f>
        <v>45101</v>
      </c>
      <c r="H165" s="94">
        <f t="shared" ref="H165:H173" si="183">E165+21</f>
        <v>45105</v>
      </c>
      <c r="I165" s="94">
        <f t="shared" ref="I165:I173" si="184">E165+23</f>
        <v>45107</v>
      </c>
      <c r="J165" s="1099">
        <f t="shared" ref="J165:K165" si="185">J164+7</f>
        <v>45079</v>
      </c>
      <c r="K165" s="1118">
        <f t="shared" si="185"/>
        <v>45081</v>
      </c>
    </row>
    <row r="166" spans="1:11" s="14" customFormat="1" ht="20.25" hidden="1" thickTop="1">
      <c r="A166" s="77"/>
      <c r="B166" s="77"/>
      <c r="C166" s="481" t="s">
        <v>2247</v>
      </c>
      <c r="D166" s="91" t="s">
        <v>3468</v>
      </c>
      <c r="E166" s="92">
        <v>45091</v>
      </c>
      <c r="F166" s="94">
        <f t="shared" si="181"/>
        <v>45104</v>
      </c>
      <c r="G166" s="94">
        <f t="shared" si="182"/>
        <v>45108</v>
      </c>
      <c r="H166" s="94">
        <f t="shared" si="183"/>
        <v>45112</v>
      </c>
      <c r="I166" s="94">
        <f t="shared" si="184"/>
        <v>45114</v>
      </c>
      <c r="J166" s="1099">
        <f t="shared" ref="J166:K166" si="186">J165+7</f>
        <v>45086</v>
      </c>
      <c r="K166" s="1118">
        <f t="shared" si="186"/>
        <v>45088</v>
      </c>
    </row>
    <row r="167" spans="1:11" s="14" customFormat="1" ht="19.5" hidden="1">
      <c r="A167" s="77"/>
      <c r="B167" s="77"/>
      <c r="C167" s="481" t="s">
        <v>135</v>
      </c>
      <c r="D167" s="91" t="s">
        <v>3469</v>
      </c>
      <c r="E167" s="92">
        <v>45095</v>
      </c>
      <c r="F167" s="94">
        <f t="shared" si="181"/>
        <v>45108</v>
      </c>
      <c r="G167" s="94">
        <f t="shared" si="182"/>
        <v>45112</v>
      </c>
      <c r="H167" s="94">
        <f t="shared" si="183"/>
        <v>45116</v>
      </c>
      <c r="I167" s="94">
        <f t="shared" si="184"/>
        <v>45118</v>
      </c>
      <c r="J167" s="1099">
        <f t="shared" ref="J167:K167" si="187">J166+7</f>
        <v>45093</v>
      </c>
      <c r="K167" s="1118">
        <f t="shared" si="187"/>
        <v>45095</v>
      </c>
    </row>
    <row r="168" spans="1:11" s="14" customFormat="1" ht="19.5" hidden="1">
      <c r="A168" s="77"/>
      <c r="B168" s="77"/>
      <c r="C168" s="481" t="s">
        <v>2226</v>
      </c>
      <c r="D168" s="91" t="s">
        <v>3470</v>
      </c>
      <c r="E168" s="92">
        <v>45102</v>
      </c>
      <c r="F168" s="94">
        <f t="shared" si="181"/>
        <v>45115</v>
      </c>
      <c r="G168" s="94">
        <f t="shared" si="182"/>
        <v>45119</v>
      </c>
      <c r="H168" s="94">
        <f t="shared" si="183"/>
        <v>45123</v>
      </c>
      <c r="I168" s="94">
        <f t="shared" si="184"/>
        <v>45125</v>
      </c>
      <c r="J168" s="1099">
        <f t="shared" ref="J168:K168" si="188">J167+7</f>
        <v>45100</v>
      </c>
      <c r="K168" s="1118">
        <f t="shared" si="188"/>
        <v>45102</v>
      </c>
    </row>
    <row r="169" spans="1:11" s="14" customFormat="1" ht="20.25" hidden="1" thickTop="1">
      <c r="A169" s="77"/>
      <c r="B169" s="77"/>
      <c r="C169" s="481" t="s">
        <v>3295</v>
      </c>
      <c r="D169" s="91" t="s">
        <v>3471</v>
      </c>
      <c r="E169" s="92">
        <v>45109</v>
      </c>
      <c r="F169" s="94">
        <f t="shared" si="181"/>
        <v>45122</v>
      </c>
      <c r="G169" s="94">
        <f t="shared" si="182"/>
        <v>45126</v>
      </c>
      <c r="H169" s="94">
        <f t="shared" si="183"/>
        <v>45130</v>
      </c>
      <c r="I169" s="94">
        <f t="shared" si="184"/>
        <v>45132</v>
      </c>
      <c r="J169" s="1099">
        <f t="shared" ref="J169:K169" si="189">J168+7</f>
        <v>45107</v>
      </c>
      <c r="K169" s="1118">
        <f t="shared" si="189"/>
        <v>45109</v>
      </c>
    </row>
    <row r="170" spans="1:11" s="14" customFormat="1" ht="19.5" hidden="1">
      <c r="A170" s="77"/>
      <c r="B170" s="77"/>
      <c r="C170" s="481" t="s">
        <v>3472</v>
      </c>
      <c r="D170" s="91" t="s">
        <v>3473</v>
      </c>
      <c r="E170" s="92">
        <v>45114</v>
      </c>
      <c r="F170" s="94">
        <f t="shared" si="181"/>
        <v>45127</v>
      </c>
      <c r="G170" s="94">
        <f t="shared" si="182"/>
        <v>45131</v>
      </c>
      <c r="H170" s="94">
        <f t="shared" si="183"/>
        <v>45135</v>
      </c>
      <c r="I170" s="94">
        <f t="shared" si="184"/>
        <v>45137</v>
      </c>
      <c r="J170" s="1099">
        <f t="shared" ref="J170:K170" si="190">J169+7</f>
        <v>45114</v>
      </c>
      <c r="K170" s="1118">
        <f t="shared" si="190"/>
        <v>45116</v>
      </c>
    </row>
    <row r="171" spans="1:11" s="14" customFormat="1" ht="20.25" hidden="1" thickTop="1">
      <c r="A171" s="77"/>
      <c r="B171" s="77"/>
      <c r="C171" s="481" t="s">
        <v>3298</v>
      </c>
      <c r="D171" s="91" t="s">
        <v>3474</v>
      </c>
      <c r="E171" s="92">
        <v>45121</v>
      </c>
      <c r="F171" s="94">
        <f t="shared" si="181"/>
        <v>45134</v>
      </c>
      <c r="G171" s="94">
        <f t="shared" si="182"/>
        <v>45138</v>
      </c>
      <c r="H171" s="94">
        <f t="shared" si="183"/>
        <v>45142</v>
      </c>
      <c r="I171" s="94">
        <f t="shared" si="184"/>
        <v>45144</v>
      </c>
      <c r="J171" s="1099">
        <f t="shared" ref="J171:K171" si="191">J170+7</f>
        <v>45121</v>
      </c>
      <c r="K171" s="1118">
        <f t="shared" si="191"/>
        <v>45123</v>
      </c>
    </row>
    <row r="172" spans="1:11" s="14" customFormat="1" ht="19.5" hidden="1">
      <c r="A172" s="77"/>
      <c r="B172" s="77"/>
      <c r="C172" s="481" t="s">
        <v>3459</v>
      </c>
      <c r="D172" s="91" t="s">
        <v>3475</v>
      </c>
      <c r="E172" s="92">
        <v>45130</v>
      </c>
      <c r="F172" s="94">
        <f t="shared" si="181"/>
        <v>45143</v>
      </c>
      <c r="G172" s="94">
        <f t="shared" si="182"/>
        <v>45147</v>
      </c>
      <c r="H172" s="94">
        <f t="shared" si="183"/>
        <v>45151</v>
      </c>
      <c r="I172" s="94">
        <f t="shared" si="184"/>
        <v>45153</v>
      </c>
      <c r="J172" s="1099">
        <f t="shared" ref="J172:K172" si="192">J171+7</f>
        <v>45128</v>
      </c>
      <c r="K172" s="1118">
        <f t="shared" si="192"/>
        <v>45130</v>
      </c>
    </row>
    <row r="173" spans="1:11" s="14" customFormat="1" ht="19.5" hidden="1">
      <c r="A173" s="77"/>
      <c r="B173" s="77"/>
      <c r="C173" s="481" t="s">
        <v>2328</v>
      </c>
      <c r="D173" s="91" t="s">
        <v>3476</v>
      </c>
      <c r="E173" s="92">
        <v>45135</v>
      </c>
      <c r="F173" s="94">
        <f t="shared" si="181"/>
        <v>45148</v>
      </c>
      <c r="G173" s="94">
        <f t="shared" si="182"/>
        <v>45152</v>
      </c>
      <c r="H173" s="94">
        <f t="shared" si="183"/>
        <v>45156</v>
      </c>
      <c r="I173" s="94">
        <f t="shared" si="184"/>
        <v>45158</v>
      </c>
      <c r="J173" s="1099">
        <f t="shared" ref="J173:K173" si="193">J172+7</f>
        <v>45135</v>
      </c>
      <c r="K173" s="1118">
        <f t="shared" si="193"/>
        <v>45137</v>
      </c>
    </row>
    <row r="174" spans="1:11" s="14" customFormat="1" ht="20.25" hidden="1" thickTop="1">
      <c r="A174" s="77"/>
      <c r="B174" s="77"/>
      <c r="C174" s="481" t="s">
        <v>2963</v>
      </c>
      <c r="D174" s="91" t="s">
        <v>3477</v>
      </c>
      <c r="E174" s="92">
        <v>45143</v>
      </c>
      <c r="F174" s="94">
        <f t="shared" ref="F174:F180" si="194">E174+13</f>
        <v>45156</v>
      </c>
      <c r="G174" s="94">
        <f t="shared" ref="G174:G180" si="195">E174+17</f>
        <v>45160</v>
      </c>
      <c r="H174" s="94">
        <f t="shared" ref="H174:H180" si="196">E174+21</f>
        <v>45164</v>
      </c>
      <c r="I174" s="94">
        <f t="shared" ref="I174:I180" si="197">E174+23</f>
        <v>45166</v>
      </c>
      <c r="J174" s="1099">
        <f t="shared" ref="J174:K180" si="198">J173+7</f>
        <v>45142</v>
      </c>
      <c r="K174" s="1118">
        <f t="shared" si="198"/>
        <v>45144</v>
      </c>
    </row>
    <row r="175" spans="1:11" s="14" customFormat="1" ht="19.5" hidden="1">
      <c r="A175" s="77"/>
      <c r="B175" s="77"/>
      <c r="C175" s="481" t="s">
        <v>2257</v>
      </c>
      <c r="D175" s="91" t="s">
        <v>3478</v>
      </c>
      <c r="E175" s="92">
        <v>45153</v>
      </c>
      <c r="F175" s="94">
        <f t="shared" si="194"/>
        <v>45166</v>
      </c>
      <c r="G175" s="94">
        <f t="shared" si="195"/>
        <v>45170</v>
      </c>
      <c r="H175" s="94">
        <f t="shared" si="196"/>
        <v>45174</v>
      </c>
      <c r="I175" s="94">
        <f t="shared" si="197"/>
        <v>45176</v>
      </c>
      <c r="J175" s="1099">
        <f t="shared" si="198"/>
        <v>45149</v>
      </c>
      <c r="K175" s="1118">
        <f t="shared" si="198"/>
        <v>45151</v>
      </c>
    </row>
    <row r="176" spans="1:11" s="14" customFormat="1" ht="20.25" hidden="1" thickTop="1">
      <c r="A176" s="77"/>
      <c r="B176" s="77"/>
      <c r="C176" s="481" t="s">
        <v>131</v>
      </c>
      <c r="D176" s="91" t="s">
        <v>3479</v>
      </c>
      <c r="E176" s="92">
        <v>45159</v>
      </c>
      <c r="F176" s="94">
        <f t="shared" si="194"/>
        <v>45172</v>
      </c>
      <c r="G176" s="94">
        <f t="shared" si="195"/>
        <v>45176</v>
      </c>
      <c r="H176" s="94">
        <f t="shared" si="196"/>
        <v>45180</v>
      </c>
      <c r="I176" s="94">
        <f t="shared" si="197"/>
        <v>45182</v>
      </c>
      <c r="J176" s="1099">
        <f t="shared" si="198"/>
        <v>45156</v>
      </c>
      <c r="K176" s="1118">
        <f t="shared" si="198"/>
        <v>45158</v>
      </c>
    </row>
    <row r="177" spans="1:11" s="14" customFormat="1" ht="19.5" hidden="1">
      <c r="A177" s="77"/>
      <c r="B177" s="77"/>
      <c r="C177" s="481" t="s">
        <v>3448</v>
      </c>
      <c r="D177" s="91" t="s">
        <v>3480</v>
      </c>
      <c r="E177" s="92">
        <v>45167</v>
      </c>
      <c r="F177" s="94">
        <f t="shared" si="194"/>
        <v>45180</v>
      </c>
      <c r="G177" s="94">
        <f t="shared" si="195"/>
        <v>45184</v>
      </c>
      <c r="H177" s="94">
        <f t="shared" si="196"/>
        <v>45188</v>
      </c>
      <c r="I177" s="94">
        <f t="shared" si="197"/>
        <v>45190</v>
      </c>
      <c r="J177" s="1099">
        <f t="shared" si="198"/>
        <v>45163</v>
      </c>
      <c r="K177" s="1118">
        <f t="shared" si="198"/>
        <v>45165</v>
      </c>
    </row>
    <row r="178" spans="1:11" s="14" customFormat="1" ht="19.5" hidden="1">
      <c r="A178" s="77"/>
      <c r="B178" s="77"/>
      <c r="C178" s="481" t="s">
        <v>169</v>
      </c>
      <c r="D178" s="91" t="s">
        <v>3481</v>
      </c>
      <c r="E178" s="92">
        <v>45172</v>
      </c>
      <c r="F178" s="94">
        <f t="shared" si="194"/>
        <v>45185</v>
      </c>
      <c r="G178" s="94">
        <f t="shared" si="195"/>
        <v>45189</v>
      </c>
      <c r="H178" s="94">
        <f t="shared" si="196"/>
        <v>45193</v>
      </c>
      <c r="I178" s="94">
        <f t="shared" si="197"/>
        <v>45195</v>
      </c>
      <c r="J178" s="1099">
        <f t="shared" si="198"/>
        <v>45170</v>
      </c>
      <c r="K178" s="1118">
        <f t="shared" si="198"/>
        <v>45172</v>
      </c>
    </row>
    <row r="179" spans="1:11" s="14" customFormat="1" ht="19.5" hidden="1">
      <c r="A179" s="77"/>
      <c r="B179" s="77"/>
      <c r="C179" s="481" t="s">
        <v>2315</v>
      </c>
      <c r="D179" s="91" t="s">
        <v>3482</v>
      </c>
      <c r="E179" s="92">
        <v>45178</v>
      </c>
      <c r="F179" s="94">
        <f t="shared" si="194"/>
        <v>45191</v>
      </c>
      <c r="G179" s="94">
        <f t="shared" si="195"/>
        <v>45195</v>
      </c>
      <c r="H179" s="94">
        <f t="shared" si="196"/>
        <v>45199</v>
      </c>
      <c r="I179" s="94">
        <f t="shared" si="197"/>
        <v>45201</v>
      </c>
      <c r="J179" s="1099">
        <f t="shared" si="198"/>
        <v>45177</v>
      </c>
      <c r="K179" s="1118">
        <f t="shared" si="198"/>
        <v>45179</v>
      </c>
    </row>
    <row r="180" spans="1:11" s="14" customFormat="1" ht="20.25" hidden="1" thickTop="1">
      <c r="A180" s="77"/>
      <c r="B180" s="77"/>
      <c r="C180" s="481" t="s">
        <v>2247</v>
      </c>
      <c r="D180" s="91" t="s">
        <v>3483</v>
      </c>
      <c r="E180" s="92">
        <v>45185</v>
      </c>
      <c r="F180" s="94">
        <f t="shared" si="194"/>
        <v>45198</v>
      </c>
      <c r="G180" s="94">
        <f t="shared" si="195"/>
        <v>45202</v>
      </c>
      <c r="H180" s="94">
        <f t="shared" si="196"/>
        <v>45206</v>
      </c>
      <c r="I180" s="94">
        <f t="shared" si="197"/>
        <v>45208</v>
      </c>
      <c r="J180" s="1099">
        <f t="shared" si="198"/>
        <v>45184</v>
      </c>
      <c r="K180" s="1118">
        <f t="shared" si="198"/>
        <v>45186</v>
      </c>
    </row>
    <row r="181" spans="1:11" s="14" customFormat="1" ht="19.5" hidden="1">
      <c r="A181" s="77"/>
      <c r="B181" s="77"/>
      <c r="C181" s="481" t="s">
        <v>135</v>
      </c>
      <c r="D181" s="91" t="s">
        <v>3484</v>
      </c>
      <c r="E181" s="92">
        <v>45191</v>
      </c>
      <c r="F181" s="94">
        <f t="shared" ref="F181:F186" si="199">E181+13</f>
        <v>45204</v>
      </c>
      <c r="G181" s="94">
        <f t="shared" ref="G181:G186" si="200">E181+17</f>
        <v>45208</v>
      </c>
      <c r="H181" s="94">
        <f t="shared" ref="H181:H186" si="201">E181+21</f>
        <v>45212</v>
      </c>
      <c r="I181" s="94">
        <f t="shared" ref="I181:I186" si="202">E181+23</f>
        <v>45214</v>
      </c>
      <c r="J181" s="1099">
        <f t="shared" ref="J181:K186" si="203">J180+7</f>
        <v>45191</v>
      </c>
      <c r="K181" s="1118">
        <f t="shared" si="203"/>
        <v>45193</v>
      </c>
    </row>
    <row r="182" spans="1:11" s="14" customFormat="1" ht="20.25" hidden="1" thickTop="1">
      <c r="A182" s="77"/>
      <c r="B182" s="77"/>
      <c r="C182" s="481" t="s">
        <v>2226</v>
      </c>
      <c r="D182" s="91" t="s">
        <v>3485</v>
      </c>
      <c r="E182" s="92">
        <v>45199</v>
      </c>
      <c r="F182" s="94">
        <f t="shared" si="199"/>
        <v>45212</v>
      </c>
      <c r="G182" s="94">
        <f t="shared" si="200"/>
        <v>45216</v>
      </c>
      <c r="H182" s="94">
        <f t="shared" si="201"/>
        <v>45220</v>
      </c>
      <c r="I182" s="94">
        <f t="shared" si="202"/>
        <v>45222</v>
      </c>
      <c r="J182" s="1099">
        <f t="shared" si="203"/>
        <v>45198</v>
      </c>
      <c r="K182" s="1118">
        <f t="shared" si="203"/>
        <v>45200</v>
      </c>
    </row>
    <row r="183" spans="1:11" s="14" customFormat="1" ht="19.5" hidden="1">
      <c r="A183" s="77"/>
      <c r="B183" s="77"/>
      <c r="C183" s="481" t="s">
        <v>3295</v>
      </c>
      <c r="D183" s="91" t="s">
        <v>3486</v>
      </c>
      <c r="E183" s="92">
        <v>45206</v>
      </c>
      <c r="F183" s="94">
        <f t="shared" si="199"/>
        <v>45219</v>
      </c>
      <c r="G183" s="94">
        <f t="shared" si="200"/>
        <v>45223</v>
      </c>
      <c r="H183" s="94">
        <f t="shared" si="201"/>
        <v>45227</v>
      </c>
      <c r="I183" s="94">
        <f t="shared" si="202"/>
        <v>45229</v>
      </c>
      <c r="J183" s="1099">
        <f t="shared" si="203"/>
        <v>45205</v>
      </c>
      <c r="K183" s="1118">
        <f t="shared" si="203"/>
        <v>45207</v>
      </c>
    </row>
    <row r="184" spans="1:11" s="14" customFormat="1" ht="19.5" hidden="1">
      <c r="A184" s="77"/>
      <c r="B184" s="77"/>
      <c r="C184" s="481" t="s">
        <v>3472</v>
      </c>
      <c r="D184" s="91" t="s">
        <v>3487</v>
      </c>
      <c r="E184" s="92">
        <v>45215</v>
      </c>
      <c r="F184" s="94">
        <f t="shared" si="199"/>
        <v>45228</v>
      </c>
      <c r="G184" s="94">
        <f t="shared" si="200"/>
        <v>45232</v>
      </c>
      <c r="H184" s="94">
        <f t="shared" si="201"/>
        <v>45236</v>
      </c>
      <c r="I184" s="94">
        <f t="shared" si="202"/>
        <v>45238</v>
      </c>
      <c r="J184" s="1099">
        <f t="shared" si="203"/>
        <v>45212</v>
      </c>
      <c r="K184" s="1118">
        <f t="shared" si="203"/>
        <v>45214</v>
      </c>
    </row>
    <row r="185" spans="1:11" s="14" customFormat="1" ht="19.5" hidden="1">
      <c r="A185" s="77"/>
      <c r="B185" s="77"/>
      <c r="C185" s="481" t="s">
        <v>3298</v>
      </c>
      <c r="D185" s="91" t="s">
        <v>3488</v>
      </c>
      <c r="E185" s="92">
        <v>45219</v>
      </c>
      <c r="F185" s="94">
        <f t="shared" si="199"/>
        <v>45232</v>
      </c>
      <c r="G185" s="94">
        <f t="shared" si="200"/>
        <v>45236</v>
      </c>
      <c r="H185" s="94">
        <f t="shared" si="201"/>
        <v>45240</v>
      </c>
      <c r="I185" s="94">
        <f t="shared" si="202"/>
        <v>45242</v>
      </c>
      <c r="J185" s="1099">
        <f t="shared" si="203"/>
        <v>45219</v>
      </c>
      <c r="K185" s="1118">
        <f t="shared" si="203"/>
        <v>45221</v>
      </c>
    </row>
    <row r="186" spans="1:11" s="14" customFormat="1" ht="20.25" hidden="1" thickTop="1">
      <c r="A186" s="77"/>
      <c r="B186" s="77"/>
      <c r="C186" s="481" t="s">
        <v>3459</v>
      </c>
      <c r="D186" s="91" t="s">
        <v>3489</v>
      </c>
      <c r="E186" s="92">
        <v>45226</v>
      </c>
      <c r="F186" s="94">
        <f t="shared" si="199"/>
        <v>45239</v>
      </c>
      <c r="G186" s="94">
        <f t="shared" si="200"/>
        <v>45243</v>
      </c>
      <c r="H186" s="94">
        <f t="shared" si="201"/>
        <v>45247</v>
      </c>
      <c r="I186" s="94">
        <f t="shared" si="202"/>
        <v>45249</v>
      </c>
      <c r="J186" s="1099">
        <f t="shared" si="203"/>
        <v>45226</v>
      </c>
      <c r="K186" s="1118">
        <f t="shared" si="203"/>
        <v>45228</v>
      </c>
    </row>
    <row r="187" spans="1:11" s="14" customFormat="1" ht="19.5" hidden="1">
      <c r="A187" s="77"/>
      <c r="B187" s="77"/>
      <c r="C187" s="1540" t="s">
        <v>2328</v>
      </c>
      <c r="D187" s="91" t="s">
        <v>3490</v>
      </c>
      <c r="E187" s="92">
        <v>45233</v>
      </c>
      <c r="F187" s="94">
        <f t="shared" ref="F187:F191" si="204">E187+13</f>
        <v>45246</v>
      </c>
      <c r="G187" s="94">
        <f t="shared" ref="G187:G191" si="205">E187+17</f>
        <v>45250</v>
      </c>
      <c r="H187" s="94">
        <f t="shared" ref="H187:H191" si="206">E187+21</f>
        <v>45254</v>
      </c>
      <c r="I187" s="94">
        <f t="shared" ref="I187:I191" si="207">E187+23</f>
        <v>45256</v>
      </c>
      <c r="J187" s="1099">
        <f t="shared" ref="J187:K187" si="208">J186+7</f>
        <v>45233</v>
      </c>
      <c r="K187" s="1118">
        <f t="shared" si="208"/>
        <v>45235</v>
      </c>
    </row>
    <row r="188" spans="1:11" s="14" customFormat="1" ht="19.5" hidden="1">
      <c r="A188" s="77"/>
      <c r="B188" s="77"/>
      <c r="C188" s="1540" t="s">
        <v>2963</v>
      </c>
      <c r="D188" s="91" t="s">
        <v>3491</v>
      </c>
      <c r="E188" s="92">
        <v>45240</v>
      </c>
      <c r="F188" s="94">
        <f t="shared" si="204"/>
        <v>45253</v>
      </c>
      <c r="G188" s="94">
        <f t="shared" si="205"/>
        <v>45257</v>
      </c>
      <c r="H188" s="94">
        <f t="shared" si="206"/>
        <v>45261</v>
      </c>
      <c r="I188" s="94">
        <f t="shared" si="207"/>
        <v>45263</v>
      </c>
      <c r="J188" s="1099">
        <f t="shared" ref="J188:K188" si="209">J187+7</f>
        <v>45240</v>
      </c>
      <c r="K188" s="1118">
        <f t="shared" si="209"/>
        <v>45242</v>
      </c>
    </row>
    <row r="189" spans="1:11" s="14" customFormat="1" ht="19.5" hidden="1">
      <c r="A189" s="77"/>
      <c r="B189" s="77"/>
      <c r="C189" s="1540" t="s">
        <v>2257</v>
      </c>
      <c r="D189" s="91" t="s">
        <v>3492</v>
      </c>
      <c r="E189" s="92">
        <v>45247</v>
      </c>
      <c r="F189" s="94">
        <f t="shared" si="204"/>
        <v>45260</v>
      </c>
      <c r="G189" s="94">
        <f t="shared" si="205"/>
        <v>45264</v>
      </c>
      <c r="H189" s="94">
        <f t="shared" si="206"/>
        <v>45268</v>
      </c>
      <c r="I189" s="94">
        <f t="shared" si="207"/>
        <v>45270</v>
      </c>
      <c r="J189" s="1099">
        <f t="shared" ref="J189:K189" si="210">J188+7</f>
        <v>45247</v>
      </c>
      <c r="K189" s="1118">
        <f t="shared" si="210"/>
        <v>45249</v>
      </c>
    </row>
    <row r="190" spans="1:11" s="14" customFormat="1" ht="20.25" hidden="1" thickTop="1">
      <c r="A190" s="77"/>
      <c r="B190" s="77"/>
      <c r="C190" s="1540" t="s">
        <v>131</v>
      </c>
      <c r="D190" s="91" t="s">
        <v>3493</v>
      </c>
      <c r="E190" s="92">
        <v>45255</v>
      </c>
      <c r="F190" s="94">
        <f t="shared" si="204"/>
        <v>45268</v>
      </c>
      <c r="G190" s="94">
        <f t="shared" si="205"/>
        <v>45272</v>
      </c>
      <c r="H190" s="94">
        <f t="shared" si="206"/>
        <v>45276</v>
      </c>
      <c r="I190" s="94">
        <f t="shared" si="207"/>
        <v>45278</v>
      </c>
      <c r="J190" s="1099">
        <f t="shared" ref="J190:K190" si="211">J189+7</f>
        <v>45254</v>
      </c>
      <c r="K190" s="1118">
        <f t="shared" si="211"/>
        <v>45256</v>
      </c>
    </row>
    <row r="191" spans="1:11" s="14" customFormat="1" ht="19.5" hidden="1">
      <c r="A191" s="77"/>
      <c r="B191" s="77"/>
      <c r="C191" s="1540" t="s">
        <v>3448</v>
      </c>
      <c r="D191" s="91" t="s">
        <v>3494</v>
      </c>
      <c r="E191" s="92">
        <v>45262</v>
      </c>
      <c r="F191" s="94">
        <f t="shared" si="204"/>
        <v>45275</v>
      </c>
      <c r="G191" s="94">
        <f t="shared" si="205"/>
        <v>45279</v>
      </c>
      <c r="H191" s="94">
        <f t="shared" si="206"/>
        <v>45283</v>
      </c>
      <c r="I191" s="94">
        <f t="shared" si="207"/>
        <v>45285</v>
      </c>
      <c r="J191" s="1099">
        <f t="shared" ref="J191:K191" si="212">J190+7</f>
        <v>45261</v>
      </c>
      <c r="K191" s="1118">
        <f t="shared" si="212"/>
        <v>45263</v>
      </c>
    </row>
    <row r="192" spans="1:11" s="14" customFormat="1" ht="19.5" hidden="1">
      <c r="A192" s="77"/>
      <c r="B192" s="77"/>
      <c r="C192" s="1531" t="s">
        <v>169</v>
      </c>
      <c r="D192" s="91" t="s">
        <v>3495</v>
      </c>
      <c r="E192" s="92">
        <v>45268</v>
      </c>
      <c r="F192" s="94">
        <f t="shared" ref="F192:F199" si="213">E192+13</f>
        <v>45281</v>
      </c>
      <c r="G192" s="94">
        <f t="shared" ref="G192:G199" si="214">E192+17</f>
        <v>45285</v>
      </c>
      <c r="H192" s="94">
        <f t="shared" ref="H192:H199" si="215">E192+21</f>
        <v>45289</v>
      </c>
      <c r="I192" s="94">
        <f t="shared" ref="I192:I199" si="216">E192+23</f>
        <v>45291</v>
      </c>
      <c r="J192" s="1099">
        <f t="shared" ref="J192:K195" si="217">J191+7</f>
        <v>45268</v>
      </c>
      <c r="K192" s="1118">
        <f t="shared" si="217"/>
        <v>45270</v>
      </c>
    </row>
    <row r="193" spans="1:11" s="14" customFormat="1" ht="19.5" hidden="1">
      <c r="A193" s="77"/>
      <c r="B193" s="77"/>
      <c r="C193" s="1531" t="s">
        <v>2315</v>
      </c>
      <c r="D193" s="91" t="s">
        <v>3496</v>
      </c>
      <c r="E193" s="1776">
        <v>45276</v>
      </c>
      <c r="F193" s="94">
        <f t="shared" si="213"/>
        <v>45289</v>
      </c>
      <c r="G193" s="94">
        <f t="shared" si="214"/>
        <v>45293</v>
      </c>
      <c r="H193" s="94">
        <f t="shared" si="215"/>
        <v>45297</v>
      </c>
      <c r="I193" s="94">
        <f t="shared" si="216"/>
        <v>45299</v>
      </c>
      <c r="J193" s="1099">
        <f t="shared" si="217"/>
        <v>45275</v>
      </c>
      <c r="K193" s="1118">
        <f t="shared" si="217"/>
        <v>45277</v>
      </c>
    </row>
    <row r="194" spans="1:11" s="14" customFormat="1" ht="20.25" hidden="1" thickTop="1">
      <c r="A194" s="77"/>
      <c r="B194" s="77"/>
      <c r="C194" s="1531" t="s">
        <v>2247</v>
      </c>
      <c r="D194" s="91" t="s">
        <v>3497</v>
      </c>
      <c r="E194" s="92">
        <v>45283</v>
      </c>
      <c r="F194" s="94">
        <f t="shared" si="213"/>
        <v>45296</v>
      </c>
      <c r="G194" s="94">
        <f t="shared" si="214"/>
        <v>45300</v>
      </c>
      <c r="H194" s="94">
        <f t="shared" si="215"/>
        <v>45304</v>
      </c>
      <c r="I194" s="94">
        <f t="shared" si="216"/>
        <v>45306</v>
      </c>
      <c r="J194" s="1099">
        <f t="shared" si="217"/>
        <v>45282</v>
      </c>
      <c r="K194" s="1118">
        <f t="shared" si="217"/>
        <v>45284</v>
      </c>
    </row>
    <row r="195" spans="1:11" s="14" customFormat="1" ht="19.5" hidden="1">
      <c r="A195" s="77"/>
      <c r="B195" s="77"/>
      <c r="C195" s="1701" t="s">
        <v>135</v>
      </c>
      <c r="D195" s="91" t="s">
        <v>3498</v>
      </c>
      <c r="E195" s="92">
        <v>44928</v>
      </c>
      <c r="F195" s="94">
        <f t="shared" si="213"/>
        <v>44941</v>
      </c>
      <c r="G195" s="94">
        <f t="shared" si="214"/>
        <v>44945</v>
      </c>
      <c r="H195" s="94">
        <f t="shared" si="215"/>
        <v>44949</v>
      </c>
      <c r="I195" s="94">
        <f t="shared" si="216"/>
        <v>44951</v>
      </c>
      <c r="J195" s="1099">
        <f t="shared" si="217"/>
        <v>45289</v>
      </c>
      <c r="K195" s="1118">
        <f t="shared" si="217"/>
        <v>45291</v>
      </c>
    </row>
    <row r="196" spans="1:11" s="14" customFormat="1" ht="20.25" hidden="1" thickTop="1">
      <c r="A196" s="77"/>
      <c r="B196" s="77"/>
      <c r="C196" s="1531" t="s">
        <v>296</v>
      </c>
      <c r="D196" s="91" t="s">
        <v>3499</v>
      </c>
      <c r="E196" s="92">
        <v>45300</v>
      </c>
      <c r="F196" s="94" t="s">
        <v>393</v>
      </c>
      <c r="G196" s="94">
        <f t="shared" si="214"/>
        <v>45317</v>
      </c>
      <c r="H196" s="94">
        <f t="shared" si="215"/>
        <v>45321</v>
      </c>
      <c r="I196" s="94">
        <f t="shared" si="216"/>
        <v>45323</v>
      </c>
      <c r="J196" s="1099">
        <f t="shared" ref="J196:K199" si="218">J195+7</f>
        <v>45296</v>
      </c>
      <c r="K196" s="1118">
        <f t="shared" si="218"/>
        <v>45298</v>
      </c>
    </row>
    <row r="197" spans="1:11" s="14" customFormat="1" ht="19.5" hidden="1">
      <c r="A197" s="77"/>
      <c r="B197" s="77"/>
      <c r="C197" s="1531" t="s">
        <v>3295</v>
      </c>
      <c r="D197" s="91" t="s">
        <v>3500</v>
      </c>
      <c r="E197" s="92">
        <v>45305</v>
      </c>
      <c r="F197" s="94" t="s">
        <v>393</v>
      </c>
      <c r="G197" s="94">
        <f t="shared" si="214"/>
        <v>45322</v>
      </c>
      <c r="H197" s="94">
        <f t="shared" si="215"/>
        <v>45326</v>
      </c>
      <c r="I197" s="94">
        <f t="shared" si="216"/>
        <v>45328</v>
      </c>
      <c r="J197" s="1099">
        <f t="shared" si="218"/>
        <v>45303</v>
      </c>
      <c r="K197" s="1118">
        <f t="shared" si="218"/>
        <v>45305</v>
      </c>
    </row>
    <row r="198" spans="1:11" s="14" customFormat="1" ht="19.5" hidden="1">
      <c r="A198" s="77"/>
      <c r="B198" s="77"/>
      <c r="C198" s="1531" t="s">
        <v>3472</v>
      </c>
      <c r="D198" s="91" t="s">
        <v>3501</v>
      </c>
      <c r="E198" s="92">
        <v>45313</v>
      </c>
      <c r="F198" s="94">
        <f t="shared" si="213"/>
        <v>45326</v>
      </c>
      <c r="G198" s="94">
        <f t="shared" si="214"/>
        <v>45330</v>
      </c>
      <c r="H198" s="94">
        <f t="shared" si="215"/>
        <v>45334</v>
      </c>
      <c r="I198" s="94">
        <f t="shared" si="216"/>
        <v>45336</v>
      </c>
      <c r="J198" s="1099">
        <f t="shared" si="218"/>
        <v>45310</v>
      </c>
      <c r="K198" s="1118">
        <f t="shared" si="218"/>
        <v>45312</v>
      </c>
    </row>
    <row r="199" spans="1:11" s="14" customFormat="1" ht="19.5" hidden="1">
      <c r="A199" s="77"/>
      <c r="B199" s="77"/>
      <c r="C199" s="1540" t="s">
        <v>3298</v>
      </c>
      <c r="D199" s="1706" t="s">
        <v>3502</v>
      </c>
      <c r="E199" s="92">
        <v>45318</v>
      </c>
      <c r="F199" s="94">
        <f t="shared" si="213"/>
        <v>45331</v>
      </c>
      <c r="G199" s="94">
        <f t="shared" si="214"/>
        <v>45335</v>
      </c>
      <c r="H199" s="94">
        <f t="shared" si="215"/>
        <v>45339</v>
      </c>
      <c r="I199" s="94">
        <f t="shared" si="216"/>
        <v>45341</v>
      </c>
      <c r="J199" s="1099">
        <f t="shared" si="218"/>
        <v>45317</v>
      </c>
      <c r="K199" s="1118">
        <f t="shared" si="218"/>
        <v>45319</v>
      </c>
    </row>
    <row r="200" spans="1:11" s="14" customFormat="1" ht="20.25" hidden="1" thickTop="1">
      <c r="A200" s="77"/>
      <c r="B200" s="77"/>
      <c r="C200" s="1540" t="s">
        <v>3459</v>
      </c>
      <c r="D200" s="1706" t="s">
        <v>3503</v>
      </c>
      <c r="E200" s="92">
        <v>45327</v>
      </c>
      <c r="F200" s="94">
        <f t="shared" ref="F200:F202" si="219">E200+13</f>
        <v>45340</v>
      </c>
      <c r="G200" s="94">
        <f t="shared" ref="G200:G202" si="220">E200+17</f>
        <v>45344</v>
      </c>
      <c r="H200" s="94">
        <f t="shared" ref="H200:H202" si="221">E200+21</f>
        <v>45348</v>
      </c>
      <c r="I200" s="94">
        <f t="shared" ref="I200:I202" si="222">E200+23</f>
        <v>45350</v>
      </c>
      <c r="J200" s="1099">
        <f t="shared" ref="J200:K200" si="223">J199+7</f>
        <v>45324</v>
      </c>
      <c r="K200" s="1118">
        <f t="shared" si="223"/>
        <v>45326</v>
      </c>
    </row>
    <row r="201" spans="1:11" s="14" customFormat="1" ht="19.5" hidden="1">
      <c r="A201" s="77"/>
      <c r="B201" s="77"/>
      <c r="C201" s="1540" t="s">
        <v>2328</v>
      </c>
      <c r="D201" s="1706" t="s">
        <v>3504</v>
      </c>
      <c r="E201" s="92">
        <v>45332</v>
      </c>
      <c r="F201" s="94">
        <f t="shared" si="219"/>
        <v>45345</v>
      </c>
      <c r="G201" s="94">
        <f t="shared" si="220"/>
        <v>45349</v>
      </c>
      <c r="H201" s="94">
        <f t="shared" si="221"/>
        <v>45353</v>
      </c>
      <c r="I201" s="94">
        <f t="shared" si="222"/>
        <v>45355</v>
      </c>
      <c r="J201" s="1099">
        <f t="shared" ref="J201:K201" si="224">J200+7</f>
        <v>45331</v>
      </c>
      <c r="K201" s="1118">
        <f t="shared" si="224"/>
        <v>45333</v>
      </c>
    </row>
    <row r="202" spans="1:11" s="14" customFormat="1" ht="20.25" hidden="1" thickTop="1">
      <c r="A202" s="77"/>
      <c r="B202" s="77"/>
      <c r="C202" s="1545" t="s">
        <v>2963</v>
      </c>
      <c r="D202" s="1706" t="s">
        <v>3505</v>
      </c>
      <c r="E202" s="92">
        <v>45340</v>
      </c>
      <c r="F202" s="94">
        <f t="shared" si="219"/>
        <v>45353</v>
      </c>
      <c r="G202" s="94">
        <f t="shared" si="220"/>
        <v>45357</v>
      </c>
      <c r="H202" s="94">
        <f t="shared" si="221"/>
        <v>45361</v>
      </c>
      <c r="I202" s="94">
        <f t="shared" si="222"/>
        <v>45363</v>
      </c>
      <c r="J202" s="1099">
        <f t="shared" ref="J202:K202" si="225">J201+7</f>
        <v>45338</v>
      </c>
      <c r="K202" s="1118">
        <f t="shared" si="225"/>
        <v>45340</v>
      </c>
    </row>
    <row r="203" spans="1:11" s="14" customFormat="1" ht="19.5" hidden="1">
      <c r="A203" s="77"/>
      <c r="B203" s="77"/>
      <c r="C203" s="1812" t="s">
        <v>406</v>
      </c>
      <c r="D203" s="1706" t="s">
        <v>3506</v>
      </c>
      <c r="E203" s="92">
        <v>45345</v>
      </c>
      <c r="F203" s="524"/>
      <c r="G203" s="524"/>
      <c r="H203" s="524"/>
      <c r="I203" s="552"/>
      <c r="J203" s="1099">
        <f t="shared" ref="J203:K203" si="226">J202+7</f>
        <v>45345</v>
      </c>
      <c r="K203" s="1118">
        <f t="shared" si="226"/>
        <v>45347</v>
      </c>
    </row>
    <row r="204" spans="1:11" s="14" customFormat="1" ht="30" hidden="1">
      <c r="A204" s="77"/>
      <c r="B204" s="77"/>
      <c r="C204" s="494"/>
      <c r="D204" s="495"/>
      <c r="E204" s="85" t="s">
        <v>98</v>
      </c>
      <c r="F204" s="86" t="s">
        <v>729</v>
      </c>
      <c r="G204" s="86" t="s">
        <v>721</v>
      </c>
      <c r="H204" s="86" t="s">
        <v>654</v>
      </c>
      <c r="I204" s="87"/>
      <c r="J204" s="87"/>
      <c r="K204" s="5"/>
    </row>
    <row r="205" spans="1:11" s="14" customFormat="1" ht="23.25" hidden="1" thickBot="1">
      <c r="A205" s="77"/>
      <c r="B205" s="77"/>
      <c r="C205" s="496"/>
      <c r="D205" s="149" t="s">
        <v>3338</v>
      </c>
      <c r="E205" s="89"/>
      <c r="F205" s="90" t="s">
        <v>2836</v>
      </c>
      <c r="G205" s="90" t="s">
        <v>3507</v>
      </c>
      <c r="H205" s="90" t="s">
        <v>2007</v>
      </c>
      <c r="I205" s="43"/>
      <c r="J205" s="1527" t="s">
        <v>1720</v>
      </c>
      <c r="K205" s="1117" t="s">
        <v>1721</v>
      </c>
    </row>
    <row r="206" spans="1:11" s="14" customFormat="1" ht="20.25" hidden="1" thickTop="1">
      <c r="A206" s="77"/>
      <c r="B206" s="77"/>
      <c r="C206" s="1705" t="s">
        <v>2186</v>
      </c>
      <c r="D206" s="1706" t="s">
        <v>3508</v>
      </c>
      <c r="E206" s="92">
        <v>45353</v>
      </c>
      <c r="F206" s="94">
        <f>E206+29</f>
        <v>45382</v>
      </c>
      <c r="G206" s="94">
        <f>E206+31</f>
        <v>45384</v>
      </c>
      <c r="H206" s="94">
        <f>E206+36</f>
        <v>45389</v>
      </c>
      <c r="I206" s="425"/>
      <c r="J206" s="1099">
        <f t="shared" ref="J206:K206" si="227">J203+7</f>
        <v>45352</v>
      </c>
      <c r="K206" s="1118">
        <f t="shared" si="227"/>
        <v>45354</v>
      </c>
    </row>
    <row r="207" spans="1:11" s="14" customFormat="1" ht="19.5" hidden="1">
      <c r="A207" s="77"/>
      <c r="B207" s="77"/>
      <c r="C207" s="1705" t="s">
        <v>2257</v>
      </c>
      <c r="D207" s="1706" t="s">
        <v>3509</v>
      </c>
      <c r="E207" s="92">
        <v>45360</v>
      </c>
      <c r="F207" s="94">
        <f t="shared" ref="F207:F214" si="228">E207+29</f>
        <v>45389</v>
      </c>
      <c r="G207" s="94">
        <f t="shared" ref="G207:G214" si="229">E207+31</f>
        <v>45391</v>
      </c>
      <c r="H207" s="94">
        <f t="shared" ref="H207:H214" si="230">E207+36</f>
        <v>45396</v>
      </c>
      <c r="I207" s="425"/>
      <c r="J207" s="1099">
        <f t="shared" ref="J207:K214" si="231">J206+7</f>
        <v>45359</v>
      </c>
      <c r="K207" s="1118">
        <f t="shared" si="231"/>
        <v>45361</v>
      </c>
    </row>
    <row r="208" spans="1:11" s="14" customFormat="1" ht="19.5" hidden="1">
      <c r="A208" s="77"/>
      <c r="B208" s="77"/>
      <c r="C208" s="1705" t="s">
        <v>131</v>
      </c>
      <c r="D208" s="1706" t="s">
        <v>3510</v>
      </c>
      <c r="E208" s="92">
        <v>45367</v>
      </c>
      <c r="F208" s="94">
        <f t="shared" si="228"/>
        <v>45396</v>
      </c>
      <c r="G208" s="94">
        <f t="shared" si="229"/>
        <v>45398</v>
      </c>
      <c r="H208" s="94">
        <f t="shared" si="230"/>
        <v>45403</v>
      </c>
      <c r="I208" s="425"/>
      <c r="J208" s="1099">
        <f t="shared" si="231"/>
        <v>45366</v>
      </c>
      <c r="K208" s="1118">
        <f t="shared" si="231"/>
        <v>45368</v>
      </c>
    </row>
    <row r="209" spans="1:11" s="14" customFormat="1" ht="20.25" hidden="1" thickTop="1">
      <c r="A209" s="77"/>
      <c r="B209" s="77"/>
      <c r="C209" s="1705" t="s">
        <v>2178</v>
      </c>
      <c r="D209" s="1706" t="s">
        <v>3511</v>
      </c>
      <c r="E209" s="92">
        <v>45376</v>
      </c>
      <c r="F209" s="94">
        <f t="shared" si="228"/>
        <v>45405</v>
      </c>
      <c r="G209" s="94">
        <f t="shared" si="229"/>
        <v>45407</v>
      </c>
      <c r="H209" s="94">
        <f t="shared" si="230"/>
        <v>45412</v>
      </c>
      <c r="I209" s="425"/>
      <c r="J209" s="1099">
        <f t="shared" si="231"/>
        <v>45373</v>
      </c>
      <c r="K209" s="1118">
        <f t="shared" si="231"/>
        <v>45375</v>
      </c>
    </row>
    <row r="210" spans="1:11" s="14" customFormat="1" ht="19.5" hidden="1">
      <c r="A210" s="77"/>
      <c r="B210" s="77"/>
      <c r="C210" s="1705" t="s">
        <v>3448</v>
      </c>
      <c r="D210" s="1706" t="s">
        <v>3512</v>
      </c>
      <c r="E210" s="92">
        <v>45388</v>
      </c>
      <c r="F210" s="94">
        <f t="shared" si="228"/>
        <v>45417</v>
      </c>
      <c r="G210" s="94">
        <f t="shared" si="229"/>
        <v>45419</v>
      </c>
      <c r="H210" s="94">
        <f t="shared" si="230"/>
        <v>45424</v>
      </c>
      <c r="I210" s="425"/>
      <c r="J210" s="1099">
        <f t="shared" si="231"/>
        <v>45380</v>
      </c>
      <c r="K210" s="1118">
        <f t="shared" si="231"/>
        <v>45382</v>
      </c>
    </row>
    <row r="211" spans="1:11" s="14" customFormat="1" ht="19.5" hidden="1">
      <c r="A211" s="77"/>
      <c r="B211" s="77"/>
      <c r="C211" s="1705" t="s">
        <v>2315</v>
      </c>
      <c r="D211" s="1706" t="s">
        <v>3513</v>
      </c>
      <c r="E211" s="92">
        <v>45395</v>
      </c>
      <c r="F211" s="94">
        <f t="shared" si="228"/>
        <v>45424</v>
      </c>
      <c r="G211" s="94">
        <f t="shared" si="229"/>
        <v>45426</v>
      </c>
      <c r="H211" s="94">
        <f t="shared" si="230"/>
        <v>45431</v>
      </c>
      <c r="I211" s="425"/>
      <c r="J211" s="1099">
        <f t="shared" si="231"/>
        <v>45387</v>
      </c>
      <c r="K211" s="1118">
        <f t="shared" si="231"/>
        <v>45389</v>
      </c>
    </row>
    <row r="212" spans="1:11" s="14" customFormat="1" ht="19.5" hidden="1">
      <c r="A212" s="77" t="s">
        <v>169</v>
      </c>
      <c r="B212" s="77"/>
      <c r="C212" s="1705" t="s">
        <v>2174</v>
      </c>
      <c r="D212" s="1706" t="s">
        <v>3514</v>
      </c>
      <c r="E212" s="92">
        <v>45405</v>
      </c>
      <c r="F212" s="94">
        <f t="shared" si="228"/>
        <v>45434</v>
      </c>
      <c r="G212" s="94">
        <f t="shared" si="229"/>
        <v>45436</v>
      </c>
      <c r="H212" s="94">
        <f t="shared" si="230"/>
        <v>45441</v>
      </c>
      <c r="I212" s="425"/>
      <c r="J212" s="1099">
        <f t="shared" si="231"/>
        <v>45394</v>
      </c>
      <c r="K212" s="1118">
        <f t="shared" si="231"/>
        <v>45396</v>
      </c>
    </row>
    <row r="213" spans="1:11" s="14" customFormat="1" ht="20.25" hidden="1" thickTop="1">
      <c r="A213" s="77" t="s">
        <v>2176</v>
      </c>
      <c r="B213" s="77"/>
      <c r="C213" s="1705" t="s">
        <v>2224</v>
      </c>
      <c r="D213" s="1706" t="s">
        <v>3515</v>
      </c>
      <c r="E213" s="92">
        <v>45410</v>
      </c>
      <c r="F213" s="94">
        <f t="shared" si="228"/>
        <v>45439</v>
      </c>
      <c r="G213" s="94">
        <f t="shared" si="229"/>
        <v>45441</v>
      </c>
      <c r="H213" s="94">
        <f t="shared" si="230"/>
        <v>45446</v>
      </c>
      <c r="I213" s="425"/>
      <c r="J213" s="1099">
        <f t="shared" si="231"/>
        <v>45401</v>
      </c>
      <c r="K213" s="1118">
        <f t="shared" si="231"/>
        <v>45403</v>
      </c>
    </row>
    <row r="214" spans="1:11" s="14" customFormat="1" ht="19.5" hidden="1">
      <c r="A214" s="77"/>
      <c r="B214" s="77"/>
      <c r="C214" s="1705" t="s">
        <v>2176</v>
      </c>
      <c r="D214" s="1706" t="s">
        <v>3516</v>
      </c>
      <c r="E214" s="92">
        <v>45419</v>
      </c>
      <c r="F214" s="94">
        <f t="shared" si="228"/>
        <v>45448</v>
      </c>
      <c r="G214" s="94">
        <f t="shared" si="229"/>
        <v>45450</v>
      </c>
      <c r="H214" s="94">
        <f t="shared" si="230"/>
        <v>45455</v>
      </c>
      <c r="I214" s="425"/>
      <c r="J214" s="1099">
        <f t="shared" si="231"/>
        <v>45408</v>
      </c>
      <c r="K214" s="1118">
        <f t="shared" si="231"/>
        <v>45410</v>
      </c>
    </row>
    <row r="215" spans="1:11" s="14" customFormat="1" ht="19.5" hidden="1">
      <c r="A215" s="77"/>
      <c r="B215" s="77"/>
      <c r="C215" s="1705" t="s">
        <v>296</v>
      </c>
      <c r="D215" s="1706" t="s">
        <v>3517</v>
      </c>
      <c r="E215" s="92">
        <v>45428</v>
      </c>
      <c r="F215" s="94">
        <f t="shared" ref="F215:F219" si="232">E215+29</f>
        <v>45457</v>
      </c>
      <c r="G215" s="94">
        <f t="shared" ref="G215:G219" si="233">E215+31</f>
        <v>45459</v>
      </c>
      <c r="H215" s="94">
        <f t="shared" ref="H215:H219" si="234">E215+36</f>
        <v>45464</v>
      </c>
      <c r="I215" s="425"/>
      <c r="J215" s="1099">
        <f t="shared" ref="J215:K215" si="235">J214+7</f>
        <v>45415</v>
      </c>
      <c r="K215" s="1118">
        <f t="shared" si="235"/>
        <v>45417</v>
      </c>
    </row>
    <row r="216" spans="1:11" s="14" customFormat="1" ht="19.5" hidden="1">
      <c r="A216" s="77"/>
      <c r="B216" s="77"/>
      <c r="C216" s="1705" t="s">
        <v>135</v>
      </c>
      <c r="D216" s="1706" t="s">
        <v>3518</v>
      </c>
      <c r="E216" s="92">
        <v>45432</v>
      </c>
      <c r="F216" s="94">
        <f t="shared" si="232"/>
        <v>45461</v>
      </c>
      <c r="G216" s="94">
        <f t="shared" si="233"/>
        <v>45463</v>
      </c>
      <c r="H216" s="94">
        <f t="shared" si="234"/>
        <v>45468</v>
      </c>
      <c r="I216" s="425"/>
      <c r="J216" s="1099">
        <f t="shared" ref="J216:K216" si="236">J215+7</f>
        <v>45422</v>
      </c>
      <c r="K216" s="1118">
        <f t="shared" si="236"/>
        <v>45424</v>
      </c>
    </row>
    <row r="217" spans="1:11" s="14" customFormat="1" ht="20.25" hidden="1" thickTop="1">
      <c r="A217" s="77"/>
      <c r="B217" s="77"/>
      <c r="C217" s="1705" t="s">
        <v>3295</v>
      </c>
      <c r="D217" s="1706" t="s">
        <v>3519</v>
      </c>
      <c r="E217" s="92">
        <v>45442</v>
      </c>
      <c r="F217" s="94">
        <f t="shared" si="232"/>
        <v>45471</v>
      </c>
      <c r="G217" s="94">
        <f t="shared" si="233"/>
        <v>45473</v>
      </c>
      <c r="H217" s="94">
        <f t="shared" si="234"/>
        <v>45478</v>
      </c>
      <c r="I217" s="425"/>
      <c r="J217" s="1099">
        <f t="shared" ref="J217:K217" si="237">J216+7</f>
        <v>45429</v>
      </c>
      <c r="K217" s="1118">
        <f t="shared" si="237"/>
        <v>45431</v>
      </c>
    </row>
    <row r="218" spans="1:11" s="14" customFormat="1" ht="19.5" hidden="1">
      <c r="A218" s="77"/>
      <c r="B218" s="77"/>
      <c r="C218" s="1705" t="s">
        <v>3472</v>
      </c>
      <c r="D218" s="1706" t="s">
        <v>3520</v>
      </c>
      <c r="E218" s="92">
        <v>45445</v>
      </c>
      <c r="F218" s="94">
        <f t="shared" si="232"/>
        <v>45474</v>
      </c>
      <c r="G218" s="94">
        <f t="shared" si="233"/>
        <v>45476</v>
      </c>
      <c r="H218" s="94">
        <f t="shared" si="234"/>
        <v>45481</v>
      </c>
      <c r="I218" s="425"/>
      <c r="J218" s="1099">
        <f t="shared" ref="J218:K218" si="238">J217+7</f>
        <v>45436</v>
      </c>
      <c r="K218" s="1118">
        <f t="shared" si="238"/>
        <v>45438</v>
      </c>
    </row>
    <row r="219" spans="1:11" s="14" customFormat="1" ht="20.25" hidden="1" thickTop="1">
      <c r="A219" s="77"/>
      <c r="B219" s="77"/>
      <c r="C219" s="1705" t="s">
        <v>3298</v>
      </c>
      <c r="D219" s="1706" t="s">
        <v>3521</v>
      </c>
      <c r="E219" s="92">
        <v>45451</v>
      </c>
      <c r="F219" s="94">
        <f t="shared" si="232"/>
        <v>45480</v>
      </c>
      <c r="G219" s="94">
        <f t="shared" si="233"/>
        <v>45482</v>
      </c>
      <c r="H219" s="94">
        <f t="shared" si="234"/>
        <v>45487</v>
      </c>
      <c r="I219" s="425"/>
      <c r="J219" s="1099">
        <f t="shared" ref="J219:K219" si="239">J218+7</f>
        <v>45443</v>
      </c>
      <c r="K219" s="1118">
        <f t="shared" si="239"/>
        <v>45445</v>
      </c>
    </row>
    <row r="220" spans="1:11" s="14" customFormat="1" ht="19.5" hidden="1">
      <c r="A220" s="77"/>
      <c r="B220" s="77"/>
      <c r="C220" s="1705" t="s">
        <v>3459</v>
      </c>
      <c r="D220" s="1706" t="s">
        <v>3522</v>
      </c>
      <c r="E220" s="92">
        <v>45457</v>
      </c>
      <c r="F220" s="94">
        <f t="shared" ref="F220:F224" si="240">E220+29</f>
        <v>45486</v>
      </c>
      <c r="G220" s="94">
        <f t="shared" ref="G220:G224" si="241">E220+31</f>
        <v>45488</v>
      </c>
      <c r="H220" s="94">
        <f t="shared" ref="H220:H224" si="242">E220+36</f>
        <v>45493</v>
      </c>
      <c r="I220" s="425"/>
      <c r="J220" s="1099">
        <f t="shared" ref="J220:K220" si="243">J219+7</f>
        <v>45450</v>
      </c>
      <c r="K220" s="1118">
        <f t="shared" si="243"/>
        <v>45452</v>
      </c>
    </row>
    <row r="221" spans="1:11" s="14" customFormat="1" ht="20.25" hidden="1" thickTop="1">
      <c r="A221" s="77"/>
      <c r="B221" s="77"/>
      <c r="C221" s="1705" t="s">
        <v>2186</v>
      </c>
      <c r="D221" s="1706" t="s">
        <v>3523</v>
      </c>
      <c r="E221" s="92">
        <v>45463</v>
      </c>
      <c r="F221" s="94">
        <f t="shared" si="240"/>
        <v>45492</v>
      </c>
      <c r="G221" s="94">
        <f t="shared" si="241"/>
        <v>45494</v>
      </c>
      <c r="H221" s="94">
        <f t="shared" si="242"/>
        <v>45499</v>
      </c>
      <c r="I221" s="425"/>
      <c r="J221" s="1099">
        <f t="shared" ref="J221:K221" si="244">J220+7</f>
        <v>45457</v>
      </c>
      <c r="K221" s="1118">
        <f t="shared" si="244"/>
        <v>45459</v>
      </c>
    </row>
    <row r="222" spans="1:11" s="14" customFormat="1" ht="19.5" hidden="1">
      <c r="A222" s="2165" t="s">
        <v>2257</v>
      </c>
      <c r="B222" s="2165"/>
      <c r="C222" s="1705" t="s">
        <v>2963</v>
      </c>
      <c r="D222" s="1706" t="s">
        <v>3524</v>
      </c>
      <c r="E222" s="92">
        <v>45467</v>
      </c>
      <c r="F222" s="94">
        <f t="shared" si="240"/>
        <v>45496</v>
      </c>
      <c r="G222" s="94">
        <f t="shared" si="241"/>
        <v>45498</v>
      </c>
      <c r="H222" s="94">
        <f t="shared" si="242"/>
        <v>45503</v>
      </c>
      <c r="I222" s="425"/>
      <c r="J222" s="1099">
        <f t="shared" ref="J222:K222" si="245">J221+7</f>
        <v>45464</v>
      </c>
      <c r="K222" s="1118">
        <f t="shared" si="245"/>
        <v>45466</v>
      </c>
    </row>
    <row r="223" spans="1:11" s="14" customFormat="1" ht="19.5" hidden="1">
      <c r="A223" s="77"/>
      <c r="B223" s="77"/>
      <c r="C223" s="1705" t="s">
        <v>131</v>
      </c>
      <c r="D223" s="1706" t="s">
        <v>3525</v>
      </c>
      <c r="E223" s="92">
        <v>45481</v>
      </c>
      <c r="F223" s="94">
        <f t="shared" si="240"/>
        <v>45510</v>
      </c>
      <c r="G223" s="94">
        <f t="shared" si="241"/>
        <v>45512</v>
      </c>
      <c r="H223" s="94">
        <f t="shared" si="242"/>
        <v>45517</v>
      </c>
      <c r="I223" s="425"/>
      <c r="J223" s="1099">
        <f t="shared" ref="J223:K223" si="246">J222+7</f>
        <v>45471</v>
      </c>
      <c r="K223" s="1118">
        <f t="shared" si="246"/>
        <v>45473</v>
      </c>
    </row>
    <row r="224" spans="1:11" s="14" customFormat="1" ht="20.25" hidden="1" thickTop="1">
      <c r="A224" s="77"/>
      <c r="B224" s="77"/>
      <c r="C224" s="1705" t="s">
        <v>2178</v>
      </c>
      <c r="D224" s="1706" t="s">
        <v>3526</v>
      </c>
      <c r="E224" s="92">
        <v>45488</v>
      </c>
      <c r="F224" s="94">
        <f t="shared" si="240"/>
        <v>45517</v>
      </c>
      <c r="G224" s="94">
        <f t="shared" si="241"/>
        <v>45519</v>
      </c>
      <c r="H224" s="94">
        <f t="shared" si="242"/>
        <v>45524</v>
      </c>
      <c r="I224" s="425"/>
      <c r="J224" s="1099">
        <f t="shared" ref="J224:K224" si="247">J223+7</f>
        <v>45478</v>
      </c>
      <c r="K224" s="1118">
        <f t="shared" si="247"/>
        <v>45480</v>
      </c>
    </row>
    <row r="225" spans="1:11" s="14" customFormat="1" ht="19.5" hidden="1">
      <c r="A225" s="77" t="s">
        <v>3448</v>
      </c>
      <c r="B225" s="77"/>
      <c r="C225" s="2171" t="s">
        <v>406</v>
      </c>
      <c r="D225" s="1706" t="s">
        <v>3527</v>
      </c>
      <c r="E225" s="92">
        <v>45485</v>
      </c>
      <c r="F225" s="524"/>
      <c r="G225" s="524"/>
      <c r="H225" s="524"/>
      <c r="I225" s="425"/>
      <c r="J225" s="1099">
        <f t="shared" ref="J225:K225" si="248">J224+7</f>
        <v>45485</v>
      </c>
      <c r="K225" s="1118">
        <f t="shared" si="248"/>
        <v>45487</v>
      </c>
    </row>
    <row r="226" spans="1:11" s="14" customFormat="1" ht="20.25" hidden="1" thickTop="1">
      <c r="A226" s="77"/>
      <c r="B226" s="77"/>
      <c r="C226" s="1705" t="s">
        <v>3448</v>
      </c>
      <c r="D226" s="1706" t="s">
        <v>3528</v>
      </c>
      <c r="E226" s="92">
        <v>45498</v>
      </c>
      <c r="F226" s="94">
        <f t="shared" ref="F226:F228" si="249">E226+29</f>
        <v>45527</v>
      </c>
      <c r="G226" s="94">
        <f t="shared" ref="G226:G228" si="250">E226+31</f>
        <v>45529</v>
      </c>
      <c r="H226" s="94">
        <f t="shared" ref="H226:H228" si="251">E226+36</f>
        <v>45534</v>
      </c>
      <c r="I226" s="425"/>
      <c r="J226" s="1099">
        <f t="shared" ref="J226:K226" si="252">J225+7</f>
        <v>45492</v>
      </c>
      <c r="K226" s="1118">
        <f t="shared" si="252"/>
        <v>45494</v>
      </c>
    </row>
    <row r="227" spans="1:11" s="14" customFormat="1" ht="19.5" hidden="1">
      <c r="A227" s="77"/>
      <c r="B227" s="77"/>
      <c r="C227" s="1705" t="s">
        <v>2315</v>
      </c>
      <c r="D227" s="1706" t="s">
        <v>3529</v>
      </c>
      <c r="E227" s="1776">
        <v>45510</v>
      </c>
      <c r="F227" s="94">
        <f t="shared" si="249"/>
        <v>45539</v>
      </c>
      <c r="G227" s="94">
        <f t="shared" si="250"/>
        <v>45541</v>
      </c>
      <c r="H227" s="94">
        <f t="shared" si="251"/>
        <v>45546</v>
      </c>
      <c r="I227" s="425"/>
      <c r="J227" s="1099">
        <f t="shared" ref="J227:K227" si="253">J226+7</f>
        <v>45499</v>
      </c>
      <c r="K227" s="1118">
        <f t="shared" si="253"/>
        <v>45501</v>
      </c>
    </row>
    <row r="228" spans="1:11" s="14" customFormat="1" ht="19.5" hidden="1">
      <c r="A228" s="77"/>
      <c r="B228" s="77"/>
      <c r="C228" s="1705" t="s">
        <v>2174</v>
      </c>
      <c r="D228" s="1706" t="s">
        <v>3530</v>
      </c>
      <c r="E228" s="92">
        <v>45514</v>
      </c>
      <c r="F228" s="94">
        <f t="shared" si="249"/>
        <v>45543</v>
      </c>
      <c r="G228" s="94">
        <f t="shared" si="250"/>
        <v>45545</v>
      </c>
      <c r="H228" s="94">
        <f t="shared" si="251"/>
        <v>45550</v>
      </c>
      <c r="I228" s="425"/>
      <c r="J228" s="1099">
        <f t="shared" ref="J228:K228" si="254">J227+7</f>
        <v>45506</v>
      </c>
      <c r="K228" s="1118">
        <f t="shared" si="254"/>
        <v>45508</v>
      </c>
    </row>
    <row r="229" spans="1:11" s="14" customFormat="1" ht="19.5" hidden="1">
      <c r="A229" s="77"/>
      <c r="B229" s="77"/>
      <c r="C229" s="1705" t="s">
        <v>2224</v>
      </c>
      <c r="D229" s="1706" t="s">
        <v>3531</v>
      </c>
      <c r="E229" s="92">
        <v>45521</v>
      </c>
      <c r="F229" s="94">
        <f t="shared" ref="F229:F237" si="255">E229+29</f>
        <v>45550</v>
      </c>
      <c r="G229" s="94">
        <f t="shared" ref="G229:G237" si="256">E229+31</f>
        <v>45552</v>
      </c>
      <c r="H229" s="94">
        <f t="shared" ref="H229:H237" si="257">E229+36</f>
        <v>45557</v>
      </c>
      <c r="I229" s="425"/>
      <c r="J229" s="1099">
        <f t="shared" ref="J229:K229" si="258">J228+7</f>
        <v>45513</v>
      </c>
      <c r="K229" s="1118">
        <f t="shared" si="258"/>
        <v>45515</v>
      </c>
    </row>
    <row r="230" spans="1:11" s="14" customFormat="1" ht="19.5" hidden="1">
      <c r="A230" s="77"/>
      <c r="B230" s="77"/>
      <c r="C230" s="1705" t="s">
        <v>2176</v>
      </c>
      <c r="D230" s="1706" t="s">
        <v>3532</v>
      </c>
      <c r="E230" s="92">
        <v>45535</v>
      </c>
      <c r="F230" s="94">
        <f t="shared" si="255"/>
        <v>45564</v>
      </c>
      <c r="G230" s="94">
        <f t="shared" si="256"/>
        <v>45566</v>
      </c>
      <c r="H230" s="94">
        <f t="shared" si="257"/>
        <v>45571</v>
      </c>
      <c r="I230" s="425"/>
      <c r="J230" s="1099">
        <f t="shared" ref="J230:K230" si="259">J229+7</f>
        <v>45520</v>
      </c>
      <c r="K230" s="1118">
        <f t="shared" si="259"/>
        <v>45522</v>
      </c>
    </row>
    <row r="231" spans="1:11" s="14" customFormat="1" ht="19.5" hidden="1">
      <c r="A231" s="77"/>
      <c r="B231" s="77"/>
      <c r="C231" s="1705" t="s">
        <v>296</v>
      </c>
      <c r="D231" s="1706" t="s">
        <v>3533</v>
      </c>
      <c r="E231" s="92">
        <v>45538</v>
      </c>
      <c r="F231" s="94">
        <f t="shared" si="255"/>
        <v>45567</v>
      </c>
      <c r="G231" s="94">
        <f t="shared" si="256"/>
        <v>45569</v>
      </c>
      <c r="H231" s="94">
        <f t="shared" si="257"/>
        <v>45574</v>
      </c>
      <c r="I231" s="425"/>
      <c r="J231" s="1099">
        <f t="shared" ref="J231:K231" si="260">J230+7</f>
        <v>45527</v>
      </c>
      <c r="K231" s="1118">
        <f t="shared" si="260"/>
        <v>45529</v>
      </c>
    </row>
    <row r="232" spans="1:11" s="14" customFormat="1" ht="19.5" hidden="1">
      <c r="A232" s="77"/>
      <c r="B232" s="77"/>
      <c r="C232" s="2618" t="s">
        <v>406</v>
      </c>
      <c r="D232" s="2619" t="s">
        <v>3534</v>
      </c>
      <c r="E232" s="1234">
        <v>45534</v>
      </c>
      <c r="F232" s="524">
        <f t="shared" si="255"/>
        <v>45563</v>
      </c>
      <c r="G232" s="524">
        <f t="shared" si="256"/>
        <v>45565</v>
      </c>
      <c r="H232" s="524">
        <f t="shared" si="257"/>
        <v>45570</v>
      </c>
      <c r="I232" s="425"/>
      <c r="J232" s="1099">
        <f t="shared" ref="J232:K232" si="261">J231+7</f>
        <v>45534</v>
      </c>
      <c r="K232" s="1118">
        <f t="shared" si="261"/>
        <v>45536</v>
      </c>
    </row>
    <row r="233" spans="1:11" s="14" customFormat="1" ht="20.25" hidden="1" thickTop="1">
      <c r="A233" s="77"/>
      <c r="B233" s="77"/>
      <c r="C233" s="1705" t="s">
        <v>135</v>
      </c>
      <c r="D233" s="1706" t="s">
        <v>3535</v>
      </c>
      <c r="E233" s="92">
        <v>45550</v>
      </c>
      <c r="F233" s="94">
        <f t="shared" si="255"/>
        <v>45579</v>
      </c>
      <c r="G233" s="94">
        <f t="shared" si="256"/>
        <v>45581</v>
      </c>
      <c r="H233" s="94">
        <f t="shared" si="257"/>
        <v>45586</v>
      </c>
      <c r="I233" s="425"/>
      <c r="J233" s="1099">
        <f t="shared" ref="J233:K233" si="262">J232+7</f>
        <v>45541</v>
      </c>
      <c r="K233" s="1118">
        <f t="shared" si="262"/>
        <v>45543</v>
      </c>
    </row>
    <row r="234" spans="1:11" s="14" customFormat="1" ht="20.25" hidden="1" thickTop="1">
      <c r="A234" s="77" t="s">
        <v>3472</v>
      </c>
      <c r="B234" s="77"/>
      <c r="C234" s="1705" t="s">
        <v>3295</v>
      </c>
      <c r="D234" s="1706" t="s">
        <v>3536</v>
      </c>
      <c r="E234" s="92">
        <v>45556</v>
      </c>
      <c r="F234" s="94">
        <f t="shared" si="255"/>
        <v>45585</v>
      </c>
      <c r="G234" s="94">
        <f t="shared" si="256"/>
        <v>45587</v>
      </c>
      <c r="H234" s="94">
        <f t="shared" si="257"/>
        <v>45592</v>
      </c>
      <c r="I234" s="425"/>
      <c r="J234" s="1099">
        <f t="shared" ref="J234:K234" si="263">J233+7</f>
        <v>45548</v>
      </c>
      <c r="K234" s="1118">
        <f t="shared" si="263"/>
        <v>45550</v>
      </c>
    </row>
    <row r="235" spans="1:11" s="14" customFormat="1" ht="19.5" hidden="1">
      <c r="A235" s="77" t="s">
        <v>3537</v>
      </c>
      <c r="B235" s="77"/>
      <c r="C235" s="1705" t="s">
        <v>3459</v>
      </c>
      <c r="D235" s="1706" t="s">
        <v>3538</v>
      </c>
      <c r="E235" s="92">
        <v>45581</v>
      </c>
      <c r="F235" s="94">
        <f t="shared" si="255"/>
        <v>45610</v>
      </c>
      <c r="G235" s="94">
        <f t="shared" si="256"/>
        <v>45612</v>
      </c>
      <c r="H235" s="94">
        <f t="shared" si="257"/>
        <v>45617</v>
      </c>
      <c r="I235" s="425"/>
      <c r="J235" s="1099">
        <f t="shared" ref="J235:K235" si="264">J234+7</f>
        <v>45555</v>
      </c>
      <c r="K235" s="1118">
        <f t="shared" si="264"/>
        <v>45557</v>
      </c>
    </row>
    <row r="236" spans="1:11" s="14" customFormat="1" ht="19.5" hidden="1">
      <c r="A236" s="77"/>
      <c r="B236" s="77"/>
      <c r="C236" s="1705" t="s">
        <v>3298</v>
      </c>
      <c r="D236" s="1706" t="s">
        <v>3539</v>
      </c>
      <c r="E236" s="92">
        <v>45570</v>
      </c>
      <c r="F236" s="94">
        <f t="shared" si="255"/>
        <v>45599</v>
      </c>
      <c r="G236" s="94">
        <f t="shared" si="256"/>
        <v>45601</v>
      </c>
      <c r="H236" s="94">
        <f t="shared" si="257"/>
        <v>45606</v>
      </c>
      <c r="I236" s="425"/>
      <c r="J236" s="1099">
        <f t="shared" ref="J236:K236" si="265">J235+7</f>
        <v>45562</v>
      </c>
      <c r="K236" s="1118">
        <f t="shared" si="265"/>
        <v>45564</v>
      </c>
    </row>
    <row r="237" spans="1:11" s="14" customFormat="1" ht="19.5" hidden="1">
      <c r="A237" s="77" t="s">
        <v>3459</v>
      </c>
      <c r="B237" s="77"/>
      <c r="C237" s="2618" t="s">
        <v>406</v>
      </c>
      <c r="D237" s="1706" t="s">
        <v>3540</v>
      </c>
      <c r="E237" s="92">
        <v>45569</v>
      </c>
      <c r="F237" s="524">
        <f t="shared" si="255"/>
        <v>45598</v>
      </c>
      <c r="G237" s="524">
        <f t="shared" si="256"/>
        <v>45600</v>
      </c>
      <c r="H237" s="524">
        <f t="shared" si="257"/>
        <v>45605</v>
      </c>
      <c r="I237" s="425"/>
      <c r="J237" s="1099">
        <f t="shared" ref="J237:K240" si="266">J236+7</f>
        <v>45569</v>
      </c>
      <c r="K237" s="1118">
        <f t="shared" si="266"/>
        <v>45571</v>
      </c>
    </row>
    <row r="238" spans="1:11" s="14" customFormat="1" ht="19.5" hidden="1">
      <c r="A238" s="77"/>
      <c r="B238" s="77"/>
      <c r="C238" s="1705" t="s">
        <v>2186</v>
      </c>
      <c r="D238" s="1706" t="s">
        <v>3541</v>
      </c>
      <c r="E238" s="92">
        <v>45586</v>
      </c>
      <c r="F238" s="94">
        <f t="shared" ref="F238:F245" si="267">E238+29</f>
        <v>45615</v>
      </c>
      <c r="G238" s="94">
        <f t="shared" ref="G238:G245" si="268">E238+31</f>
        <v>45617</v>
      </c>
      <c r="H238" s="94">
        <f t="shared" ref="H238:H245" si="269">E238+36</f>
        <v>45622</v>
      </c>
      <c r="I238" s="425"/>
      <c r="J238" s="1099">
        <f t="shared" si="266"/>
        <v>45576</v>
      </c>
      <c r="K238" s="1118">
        <f t="shared" si="266"/>
        <v>45578</v>
      </c>
    </row>
    <row r="239" spans="1:11" s="14" customFormat="1" ht="19.5" hidden="1">
      <c r="A239" s="77" t="s">
        <v>2963</v>
      </c>
      <c r="B239" s="77"/>
      <c r="C239" s="2618" t="s">
        <v>406</v>
      </c>
      <c r="D239" s="1706" t="s">
        <v>3542</v>
      </c>
      <c r="E239" s="92">
        <v>45583</v>
      </c>
      <c r="F239" s="524">
        <f t="shared" si="267"/>
        <v>45612</v>
      </c>
      <c r="G239" s="524">
        <f t="shared" si="268"/>
        <v>45614</v>
      </c>
      <c r="H239" s="524">
        <f t="shared" si="269"/>
        <v>45619</v>
      </c>
      <c r="I239" s="425"/>
      <c r="J239" s="1099">
        <f t="shared" si="266"/>
        <v>45583</v>
      </c>
      <c r="K239" s="1118">
        <f t="shared" si="266"/>
        <v>45585</v>
      </c>
    </row>
    <row r="240" spans="1:11" s="14" customFormat="1" ht="20.25" hidden="1" thickTop="1">
      <c r="A240" s="77"/>
      <c r="B240" s="77"/>
      <c r="C240" s="1705" t="s">
        <v>2963</v>
      </c>
      <c r="D240" s="1706" t="s">
        <v>3543</v>
      </c>
      <c r="E240" s="92">
        <v>45590</v>
      </c>
      <c r="F240" s="94">
        <f t="shared" si="267"/>
        <v>45619</v>
      </c>
      <c r="G240" s="94">
        <f t="shared" si="268"/>
        <v>45621</v>
      </c>
      <c r="H240" s="94">
        <f t="shared" si="269"/>
        <v>45626</v>
      </c>
      <c r="I240" s="425"/>
      <c r="J240" s="1099">
        <f t="shared" si="266"/>
        <v>45590</v>
      </c>
      <c r="K240" s="1118">
        <f t="shared" si="266"/>
        <v>45592</v>
      </c>
    </row>
    <row r="241" spans="1:11" s="14" customFormat="1" ht="19.5" hidden="1">
      <c r="A241" s="77"/>
      <c r="B241" s="77"/>
      <c r="C241" s="1705" t="s">
        <v>131</v>
      </c>
      <c r="D241" s="1706" t="s">
        <v>3544</v>
      </c>
      <c r="E241" s="92">
        <v>45601</v>
      </c>
      <c r="F241" s="94">
        <f t="shared" si="267"/>
        <v>45630</v>
      </c>
      <c r="G241" s="94">
        <f t="shared" si="268"/>
        <v>45632</v>
      </c>
      <c r="H241" s="94">
        <f t="shared" si="269"/>
        <v>45637</v>
      </c>
      <c r="I241" s="425"/>
      <c r="J241" s="1099">
        <f t="shared" ref="J241:K245" si="270">J240+7</f>
        <v>45597</v>
      </c>
      <c r="K241" s="1118">
        <f t="shared" si="270"/>
        <v>45599</v>
      </c>
    </row>
    <row r="242" spans="1:11" s="14" customFormat="1" ht="19.5" hidden="1">
      <c r="A242" s="77"/>
      <c r="B242" s="77"/>
      <c r="C242" s="1705" t="s">
        <v>2178</v>
      </c>
      <c r="D242" s="1706" t="s">
        <v>3545</v>
      </c>
      <c r="E242" s="92">
        <v>45609</v>
      </c>
      <c r="F242" s="94">
        <f t="shared" si="267"/>
        <v>45638</v>
      </c>
      <c r="G242" s="94">
        <f t="shared" si="268"/>
        <v>45640</v>
      </c>
      <c r="H242" s="94">
        <f t="shared" si="269"/>
        <v>45645</v>
      </c>
      <c r="I242" s="425"/>
      <c r="J242" s="1099">
        <f t="shared" si="270"/>
        <v>45604</v>
      </c>
      <c r="K242" s="1118">
        <f t="shared" si="270"/>
        <v>45606</v>
      </c>
    </row>
    <row r="243" spans="1:11" s="14" customFormat="1" ht="20.25" hidden="1" thickTop="1">
      <c r="A243" s="77"/>
      <c r="B243" s="77"/>
      <c r="C243" s="1705" t="s">
        <v>3448</v>
      </c>
      <c r="D243" s="1706" t="s">
        <v>3546</v>
      </c>
      <c r="E243" s="92">
        <v>45615</v>
      </c>
      <c r="F243" s="94">
        <f t="shared" si="267"/>
        <v>45644</v>
      </c>
      <c r="G243" s="94">
        <f t="shared" si="268"/>
        <v>45646</v>
      </c>
      <c r="H243" s="94">
        <f t="shared" si="269"/>
        <v>45651</v>
      </c>
      <c r="I243" s="425"/>
      <c r="J243" s="1099">
        <f t="shared" si="270"/>
        <v>45611</v>
      </c>
      <c r="K243" s="1118">
        <f t="shared" si="270"/>
        <v>45613</v>
      </c>
    </row>
    <row r="244" spans="1:11" s="14" customFormat="1" ht="19.5" hidden="1">
      <c r="A244" s="77"/>
      <c r="B244" s="77"/>
      <c r="C244" s="1705" t="s">
        <v>2315</v>
      </c>
      <c r="D244" s="1706" t="s">
        <v>3547</v>
      </c>
      <c r="E244" s="92">
        <v>45620</v>
      </c>
      <c r="F244" s="94">
        <f t="shared" si="267"/>
        <v>45649</v>
      </c>
      <c r="G244" s="94">
        <f t="shared" si="268"/>
        <v>45651</v>
      </c>
      <c r="H244" s="94">
        <f t="shared" si="269"/>
        <v>45656</v>
      </c>
      <c r="I244" s="425"/>
      <c r="J244" s="1099">
        <f t="shared" si="270"/>
        <v>45618</v>
      </c>
      <c r="K244" s="1118">
        <f t="shared" si="270"/>
        <v>45620</v>
      </c>
    </row>
    <row r="245" spans="1:11" s="14" customFormat="1" ht="19.5" hidden="1">
      <c r="A245" s="77"/>
      <c r="B245" s="77"/>
      <c r="C245" s="1705" t="s">
        <v>2174</v>
      </c>
      <c r="D245" s="1706" t="s">
        <v>3548</v>
      </c>
      <c r="E245" s="92">
        <v>45628</v>
      </c>
      <c r="F245" s="94">
        <f t="shared" si="267"/>
        <v>45657</v>
      </c>
      <c r="G245" s="94">
        <f t="shared" si="268"/>
        <v>45659</v>
      </c>
      <c r="H245" s="94">
        <f t="shared" si="269"/>
        <v>45664</v>
      </c>
      <c r="I245" s="425"/>
      <c r="J245" s="1099">
        <f t="shared" si="270"/>
        <v>45625</v>
      </c>
      <c r="K245" s="1118">
        <f t="shared" si="270"/>
        <v>45627</v>
      </c>
    </row>
    <row r="246" spans="1:11" s="14" customFormat="1" ht="20.25" hidden="1" thickTop="1">
      <c r="A246" s="77"/>
      <c r="B246" s="77"/>
      <c r="C246" s="1705" t="s">
        <v>2224</v>
      </c>
      <c r="D246" s="1706" t="s">
        <v>3549</v>
      </c>
      <c r="E246" s="92">
        <v>45633</v>
      </c>
      <c r="F246" s="94">
        <f t="shared" ref="F246:F250" si="271">E246+29</f>
        <v>45662</v>
      </c>
      <c r="G246" s="94">
        <f t="shared" ref="G246:G250" si="272">E246+31</f>
        <v>45664</v>
      </c>
      <c r="H246" s="94">
        <f t="shared" ref="H246:H250" si="273">E246+36</f>
        <v>45669</v>
      </c>
      <c r="I246" s="425"/>
      <c r="J246" s="1099">
        <f t="shared" ref="J246:K246" si="274">J245+7</f>
        <v>45632</v>
      </c>
      <c r="K246" s="1118">
        <f t="shared" si="274"/>
        <v>45634</v>
      </c>
    </row>
    <row r="247" spans="1:11" s="14" customFormat="1" ht="19.5" hidden="1">
      <c r="A247" s="77"/>
      <c r="B247" s="77"/>
      <c r="C247" s="1705" t="s">
        <v>2328</v>
      </c>
      <c r="D247" s="1706" t="s">
        <v>3550</v>
      </c>
      <c r="E247" s="92">
        <v>45644</v>
      </c>
      <c r="F247" s="94">
        <f t="shared" si="271"/>
        <v>45673</v>
      </c>
      <c r="G247" s="94">
        <f t="shared" si="272"/>
        <v>45675</v>
      </c>
      <c r="H247" s="94">
        <f t="shared" si="273"/>
        <v>45680</v>
      </c>
      <c r="I247" s="425"/>
      <c r="J247" s="1099">
        <f t="shared" ref="J247:K247" si="275">J246+7</f>
        <v>45639</v>
      </c>
      <c r="K247" s="1118">
        <f t="shared" si="275"/>
        <v>45641</v>
      </c>
    </row>
    <row r="248" spans="1:11" s="14" customFormat="1" ht="19.5" hidden="1">
      <c r="A248" s="77"/>
      <c r="B248" s="77"/>
      <c r="C248" s="1705" t="s">
        <v>296</v>
      </c>
      <c r="D248" s="1706" t="s">
        <v>3551</v>
      </c>
      <c r="E248" s="92">
        <v>45651</v>
      </c>
      <c r="F248" s="94">
        <f t="shared" si="271"/>
        <v>45680</v>
      </c>
      <c r="G248" s="94">
        <f t="shared" si="272"/>
        <v>45682</v>
      </c>
      <c r="H248" s="94">
        <f t="shared" si="273"/>
        <v>45687</v>
      </c>
      <c r="I248" s="425"/>
      <c r="J248" s="1099">
        <f t="shared" ref="J248:K248" si="276">J247+7</f>
        <v>45646</v>
      </c>
      <c r="K248" s="1118">
        <f t="shared" si="276"/>
        <v>45648</v>
      </c>
    </row>
    <row r="249" spans="1:11" s="14" customFormat="1" ht="19.5" hidden="1">
      <c r="A249" s="77" t="s">
        <v>135</v>
      </c>
      <c r="B249" s="77"/>
      <c r="C249" s="2618" t="s">
        <v>3472</v>
      </c>
      <c r="D249" s="1706" t="s">
        <v>3552</v>
      </c>
      <c r="E249" s="92">
        <v>45655</v>
      </c>
      <c r="F249" s="94">
        <f t="shared" si="271"/>
        <v>45684</v>
      </c>
      <c r="G249" s="94">
        <f t="shared" si="272"/>
        <v>45686</v>
      </c>
      <c r="H249" s="94">
        <f t="shared" si="273"/>
        <v>45691</v>
      </c>
      <c r="I249" s="425"/>
      <c r="J249" s="1099">
        <f t="shared" ref="J249:K249" si="277">J248+7</f>
        <v>45653</v>
      </c>
      <c r="K249" s="1118">
        <f t="shared" si="277"/>
        <v>45655</v>
      </c>
    </row>
    <row r="250" spans="1:11" s="14" customFormat="1" ht="20.25" hidden="1" thickTop="1">
      <c r="A250" s="77"/>
      <c r="B250" s="77"/>
      <c r="C250" s="1705" t="s">
        <v>135</v>
      </c>
      <c r="D250" s="1706" t="s">
        <v>3553</v>
      </c>
      <c r="E250" s="92">
        <v>45296</v>
      </c>
      <c r="F250" s="94">
        <f t="shared" si="271"/>
        <v>45325</v>
      </c>
      <c r="G250" s="94">
        <f t="shared" si="272"/>
        <v>45327</v>
      </c>
      <c r="H250" s="94">
        <f t="shared" si="273"/>
        <v>45332</v>
      </c>
      <c r="I250" s="425"/>
      <c r="J250" s="1099">
        <f t="shared" ref="J250:K250" si="278">J249+7</f>
        <v>45660</v>
      </c>
      <c r="K250" s="1118">
        <f t="shared" si="278"/>
        <v>45662</v>
      </c>
    </row>
    <row r="251" spans="1:11" s="14" customFormat="1" ht="19.5" hidden="1">
      <c r="A251" s="77"/>
      <c r="B251" s="77"/>
      <c r="C251" s="1705" t="s">
        <v>3295</v>
      </c>
      <c r="D251" s="1706" t="s">
        <v>3554</v>
      </c>
      <c r="E251" s="92">
        <v>45673</v>
      </c>
      <c r="F251" s="94">
        <f t="shared" ref="F251:F254" si="279">E251+29</f>
        <v>45702</v>
      </c>
      <c r="G251" s="94">
        <f t="shared" ref="G251:G254" si="280">E251+31</f>
        <v>45704</v>
      </c>
      <c r="H251" s="94">
        <f t="shared" ref="H251:H254" si="281">E251+36</f>
        <v>45709</v>
      </c>
      <c r="I251" s="425"/>
      <c r="J251" s="1099">
        <f t="shared" ref="J251:K251" si="282">J250+7</f>
        <v>45667</v>
      </c>
      <c r="K251" s="1118">
        <f t="shared" si="282"/>
        <v>45669</v>
      </c>
    </row>
    <row r="252" spans="1:11" s="14" customFormat="1" ht="19.5" hidden="1">
      <c r="A252" s="77"/>
      <c r="B252" s="77"/>
      <c r="C252" s="1705" t="s">
        <v>3298</v>
      </c>
      <c r="D252" s="1706" t="s">
        <v>3555</v>
      </c>
      <c r="E252" s="92">
        <v>45686</v>
      </c>
      <c r="F252" s="94">
        <f t="shared" si="279"/>
        <v>45715</v>
      </c>
      <c r="G252" s="94">
        <f t="shared" si="280"/>
        <v>45717</v>
      </c>
      <c r="H252" s="94">
        <f t="shared" si="281"/>
        <v>45722</v>
      </c>
      <c r="I252" s="425"/>
      <c r="J252" s="1099">
        <f t="shared" ref="J252:K252" si="283">J251+7</f>
        <v>45674</v>
      </c>
      <c r="K252" s="1118">
        <f t="shared" si="283"/>
        <v>45676</v>
      </c>
    </row>
    <row r="253" spans="1:11" s="14" customFormat="1" ht="20.25" hidden="1" thickTop="1">
      <c r="A253" s="77"/>
      <c r="B253" s="77"/>
      <c r="C253" s="1705" t="s">
        <v>3459</v>
      </c>
      <c r="D253" s="1706" t="s">
        <v>3556</v>
      </c>
      <c r="E253" s="92">
        <v>45688</v>
      </c>
      <c r="F253" s="94">
        <f t="shared" si="279"/>
        <v>45717</v>
      </c>
      <c r="G253" s="94">
        <f t="shared" si="280"/>
        <v>45719</v>
      </c>
      <c r="H253" s="94">
        <f t="shared" si="281"/>
        <v>45724</v>
      </c>
      <c r="I253" s="425"/>
      <c r="J253" s="1099">
        <f t="shared" ref="J253:K253" si="284">J252+7</f>
        <v>45681</v>
      </c>
      <c r="K253" s="1118">
        <f t="shared" si="284"/>
        <v>45683</v>
      </c>
    </row>
    <row r="254" spans="1:11" s="14" customFormat="1" ht="19.5" hidden="1">
      <c r="A254" s="77"/>
      <c r="B254" s="77"/>
      <c r="C254" s="1705" t="s">
        <v>2186</v>
      </c>
      <c r="D254" s="1706" t="s">
        <v>3557</v>
      </c>
      <c r="E254" s="92">
        <v>45695</v>
      </c>
      <c r="F254" s="94">
        <f t="shared" si="279"/>
        <v>45724</v>
      </c>
      <c r="G254" s="94">
        <f t="shared" si="280"/>
        <v>45726</v>
      </c>
      <c r="H254" s="94">
        <f t="shared" si="281"/>
        <v>45731</v>
      </c>
      <c r="I254" s="425"/>
      <c r="J254" s="1099">
        <f t="shared" ref="J254:K254" si="285">J253+7</f>
        <v>45688</v>
      </c>
      <c r="K254" s="1118">
        <f t="shared" si="285"/>
        <v>45690</v>
      </c>
    </row>
    <row r="255" spans="1:11" s="14" customFormat="1" ht="19.5" hidden="1">
      <c r="A255" s="77"/>
      <c r="B255" s="77"/>
      <c r="C255" s="1909" t="s">
        <v>406</v>
      </c>
      <c r="D255" s="1706" t="s">
        <v>3558</v>
      </c>
      <c r="E255" s="92">
        <v>45695</v>
      </c>
      <c r="F255" s="524"/>
      <c r="G255" s="524"/>
      <c r="H255" s="524"/>
      <c r="I255" s="425"/>
      <c r="J255" s="1099">
        <f t="shared" ref="J255:K256" si="286">J254+7</f>
        <v>45695</v>
      </c>
      <c r="K255" s="1118">
        <f t="shared" si="286"/>
        <v>45697</v>
      </c>
    </row>
    <row r="256" spans="1:11" s="14" customFormat="1" ht="19.5" hidden="1">
      <c r="A256" s="77"/>
      <c r="B256" s="77"/>
      <c r="C256" s="1705" t="s">
        <v>2963</v>
      </c>
      <c r="D256" s="1706" t="s">
        <v>3559</v>
      </c>
      <c r="E256" s="92">
        <v>45708</v>
      </c>
      <c r="F256" s="94">
        <f>E256+29</f>
        <v>45737</v>
      </c>
      <c r="G256" s="94">
        <f>E256+31</f>
        <v>45739</v>
      </c>
      <c r="H256" s="94">
        <f>E256+36</f>
        <v>45744</v>
      </c>
      <c r="I256" s="425"/>
      <c r="J256" s="1099">
        <f t="shared" si="286"/>
        <v>45702</v>
      </c>
      <c r="K256" s="1118">
        <f t="shared" si="286"/>
        <v>45704</v>
      </c>
    </row>
    <row r="257" spans="1:13" s="14" customFormat="1" ht="19.5" hidden="1">
      <c r="A257" s="77"/>
      <c r="B257" s="77"/>
      <c r="C257" s="27"/>
      <c r="D257" s="142"/>
      <c r="E257" s="425"/>
      <c r="F257" s="425"/>
      <c r="G257" s="425"/>
      <c r="H257" s="425"/>
      <c r="I257" s="425"/>
      <c r="J257" s="1099"/>
      <c r="K257" s="1118"/>
    </row>
    <row r="258" spans="1:13" s="14" customFormat="1" ht="19.5">
      <c r="A258" s="77"/>
      <c r="B258" s="77"/>
      <c r="C258" s="18" t="s">
        <v>2001</v>
      </c>
      <c r="D258" s="142"/>
      <c r="E258" s="425"/>
      <c r="F258" s="425"/>
      <c r="G258" s="425"/>
      <c r="H258" s="425"/>
      <c r="I258" s="425"/>
      <c r="J258" s="1099"/>
      <c r="K258" s="1118"/>
    </row>
    <row r="259" spans="1:13" s="14" customFormat="1" ht="45">
      <c r="A259" s="77"/>
      <c r="B259" s="14" t="s">
        <v>1722</v>
      </c>
      <c r="C259" s="494"/>
      <c r="D259" s="495"/>
      <c r="E259" s="85" t="s">
        <v>98</v>
      </c>
      <c r="F259" s="86" t="s">
        <v>678</v>
      </c>
      <c r="G259" s="86" t="s">
        <v>687</v>
      </c>
      <c r="H259" s="86" t="s">
        <v>729</v>
      </c>
      <c r="I259" s="86" t="s">
        <v>721</v>
      </c>
      <c r="J259" s="86" t="s">
        <v>654</v>
      </c>
      <c r="K259" s="1117" t="s">
        <v>2002</v>
      </c>
      <c r="L259" s="1117" t="s">
        <v>1721</v>
      </c>
    </row>
    <row r="260" spans="1:13" s="14" customFormat="1" ht="20.25" thickBot="1">
      <c r="A260" s="77"/>
      <c r="C260" s="852" t="s">
        <v>2131</v>
      </c>
      <c r="D260" s="149" t="s">
        <v>3338</v>
      </c>
      <c r="E260" s="89"/>
      <c r="F260" s="90" t="s">
        <v>3560</v>
      </c>
      <c r="G260" s="90" t="s">
        <v>2547</v>
      </c>
      <c r="H260" s="90" t="s">
        <v>2307</v>
      </c>
      <c r="I260" s="90" t="s">
        <v>2006</v>
      </c>
      <c r="J260" s="90" t="s">
        <v>3561</v>
      </c>
      <c r="K260" s="1120"/>
      <c r="L260" s="1120"/>
    </row>
    <row r="261" spans="1:13" s="14" customFormat="1" ht="20.25" hidden="1" thickTop="1">
      <c r="A261" s="77"/>
      <c r="B261" s="14">
        <v>9</v>
      </c>
      <c r="C261" s="2262" t="s">
        <v>131</v>
      </c>
      <c r="D261" s="3464" t="s">
        <v>3562</v>
      </c>
      <c r="E261" s="162">
        <v>45714</v>
      </c>
      <c r="F261" s="454">
        <f>E261+5</f>
        <v>45719</v>
      </c>
      <c r="G261" s="454">
        <f>E261+29</f>
        <v>45743</v>
      </c>
      <c r="H261" s="454">
        <f>E261+32</f>
        <v>45746</v>
      </c>
      <c r="I261" s="454">
        <f>E261+34</f>
        <v>45748</v>
      </c>
      <c r="J261" s="454">
        <f>E261+40</f>
        <v>45754</v>
      </c>
      <c r="K261" s="1120">
        <v>45712</v>
      </c>
      <c r="L261" s="1120">
        <v>45713</v>
      </c>
    </row>
    <row r="262" spans="1:13" s="14" customFormat="1" ht="19.5" hidden="1">
      <c r="A262" s="77" t="s">
        <v>3448</v>
      </c>
      <c r="B262" s="14">
        <v>10</v>
      </c>
      <c r="C262" s="1705" t="s">
        <v>3009</v>
      </c>
      <c r="D262" s="3465" t="s">
        <v>3563</v>
      </c>
      <c r="E262" s="92">
        <v>45720</v>
      </c>
      <c r="F262" s="92">
        <f t="shared" ref="F262:F266" si="287">E262+5</f>
        <v>45725</v>
      </c>
      <c r="G262" s="92">
        <f t="shared" ref="G262:G265" si="288">E262+29</f>
        <v>45749</v>
      </c>
      <c r="H262" s="92">
        <f t="shared" ref="H262:H266" si="289">E262+32</f>
        <v>45752</v>
      </c>
      <c r="I262" s="92">
        <f t="shared" ref="I262:I266" si="290">E262+34</f>
        <v>45754</v>
      </c>
      <c r="J262" s="92">
        <f t="shared" ref="J262:J266" si="291">E262+40</f>
        <v>45760</v>
      </c>
      <c r="K262" s="1120">
        <v>45354</v>
      </c>
      <c r="L262" s="1120">
        <v>45355</v>
      </c>
    </row>
    <row r="263" spans="1:13" s="14" customFormat="1" ht="19.5" hidden="1">
      <c r="A263" s="77" t="s">
        <v>2194</v>
      </c>
      <c r="B263" s="14">
        <v>11</v>
      </c>
      <c r="C263" s="1705" t="s">
        <v>3448</v>
      </c>
      <c r="D263" s="3465" t="s">
        <v>3564</v>
      </c>
      <c r="E263" s="92">
        <v>45729</v>
      </c>
      <c r="F263" s="92">
        <f t="shared" si="287"/>
        <v>45734</v>
      </c>
      <c r="G263" s="92">
        <f t="shared" si="288"/>
        <v>45758</v>
      </c>
      <c r="H263" s="92">
        <f t="shared" si="289"/>
        <v>45761</v>
      </c>
      <c r="I263" s="92">
        <f t="shared" si="290"/>
        <v>45763</v>
      </c>
      <c r="J263" s="92">
        <f t="shared" si="291"/>
        <v>45769</v>
      </c>
      <c r="K263" s="1120">
        <v>45726</v>
      </c>
      <c r="L263" s="1120">
        <v>45727</v>
      </c>
    </row>
    <row r="264" spans="1:13" s="14" customFormat="1" ht="19.5" hidden="1">
      <c r="A264" s="77" t="s">
        <v>3565</v>
      </c>
      <c r="B264" s="14">
        <v>12</v>
      </c>
      <c r="C264" s="1705" t="s">
        <v>2257</v>
      </c>
      <c r="D264" s="3465" t="s">
        <v>3566</v>
      </c>
      <c r="E264" s="92">
        <v>45738</v>
      </c>
      <c r="F264" s="92">
        <f t="shared" si="287"/>
        <v>45743</v>
      </c>
      <c r="G264" s="92">
        <f t="shared" si="288"/>
        <v>45767</v>
      </c>
      <c r="H264" s="92">
        <f t="shared" si="289"/>
        <v>45770</v>
      </c>
      <c r="I264" s="92">
        <f t="shared" si="290"/>
        <v>45772</v>
      </c>
      <c r="J264" s="92">
        <f t="shared" si="291"/>
        <v>45778</v>
      </c>
      <c r="K264" s="1120">
        <v>46098</v>
      </c>
      <c r="L264" s="1120">
        <v>46099</v>
      </c>
    </row>
    <row r="265" spans="1:13" s="14" customFormat="1" ht="19.5" hidden="1">
      <c r="A265" s="77"/>
      <c r="B265" s="14">
        <v>13</v>
      </c>
      <c r="C265" s="1705" t="s">
        <v>2174</v>
      </c>
      <c r="D265" s="3465" t="s">
        <v>3567</v>
      </c>
      <c r="E265" s="92">
        <v>45747</v>
      </c>
      <c r="F265" s="92">
        <f t="shared" si="287"/>
        <v>45752</v>
      </c>
      <c r="G265" s="92">
        <f t="shared" si="288"/>
        <v>45776</v>
      </c>
      <c r="H265" s="92">
        <f t="shared" si="289"/>
        <v>45779</v>
      </c>
      <c r="I265" s="92">
        <f t="shared" si="290"/>
        <v>45781</v>
      </c>
      <c r="J265" s="92">
        <f t="shared" si="291"/>
        <v>45787</v>
      </c>
      <c r="K265" s="1120">
        <v>45740</v>
      </c>
      <c r="L265" s="1120">
        <v>46471</v>
      </c>
    </row>
    <row r="266" spans="1:13" ht="20.25" hidden="1" thickTop="1">
      <c r="A266" s="77" t="s">
        <v>3568</v>
      </c>
      <c r="B266" s="14">
        <v>14</v>
      </c>
      <c r="C266" s="1705" t="s">
        <v>296</v>
      </c>
      <c r="D266" s="3465" t="s">
        <v>3569</v>
      </c>
      <c r="E266" s="92">
        <v>45757</v>
      </c>
      <c r="F266" s="92">
        <f t="shared" si="287"/>
        <v>45762</v>
      </c>
      <c r="G266" s="1234"/>
      <c r="H266" s="92">
        <f t="shared" si="289"/>
        <v>45789</v>
      </c>
      <c r="I266" s="92">
        <f t="shared" si="290"/>
        <v>45791</v>
      </c>
      <c r="J266" s="92">
        <f t="shared" si="291"/>
        <v>45797</v>
      </c>
      <c r="K266" s="1120">
        <v>45748</v>
      </c>
      <c r="L266" s="1120">
        <v>45749</v>
      </c>
      <c r="M266" s="14"/>
    </row>
    <row r="267" spans="1:13" ht="19.5" hidden="1">
      <c r="A267" s="77" t="s">
        <v>296</v>
      </c>
      <c r="B267" s="14">
        <v>15</v>
      </c>
      <c r="C267" s="1705" t="s">
        <v>2176</v>
      </c>
      <c r="D267" s="3465" t="s">
        <v>3570</v>
      </c>
      <c r="E267" s="92">
        <v>45760</v>
      </c>
      <c r="F267" s="92">
        <f t="shared" ref="F267:F270" si="292">E267+5</f>
        <v>45765</v>
      </c>
      <c r="G267" s="1234"/>
      <c r="H267" s="92">
        <f t="shared" ref="H267:H270" si="293">E267+32</f>
        <v>45792</v>
      </c>
      <c r="I267" s="92">
        <f t="shared" ref="I267:I270" si="294">E267+34</f>
        <v>45794</v>
      </c>
      <c r="J267" s="92">
        <f t="shared" ref="J267:J270" si="295">E267+40</f>
        <v>45800</v>
      </c>
      <c r="K267" s="1120">
        <v>45755</v>
      </c>
      <c r="L267" s="1120">
        <v>45756</v>
      </c>
      <c r="M267" s="14"/>
    </row>
    <row r="268" spans="1:13" ht="19.5" hidden="1">
      <c r="A268" s="77"/>
      <c r="B268" s="14">
        <v>16</v>
      </c>
      <c r="C268" s="1705" t="s">
        <v>3472</v>
      </c>
      <c r="D268" s="3465" t="s">
        <v>3571</v>
      </c>
      <c r="E268" s="92">
        <v>45769</v>
      </c>
      <c r="F268" s="92">
        <f t="shared" si="292"/>
        <v>45774</v>
      </c>
      <c r="G268" s="1234"/>
      <c r="H268" s="92">
        <f t="shared" si="293"/>
        <v>45801</v>
      </c>
      <c r="I268" s="92">
        <f t="shared" si="294"/>
        <v>45803</v>
      </c>
      <c r="J268" s="92">
        <f t="shared" si="295"/>
        <v>45809</v>
      </c>
      <c r="K268" s="1120">
        <v>45762</v>
      </c>
      <c r="L268" s="1120">
        <v>45763</v>
      </c>
      <c r="M268" s="14"/>
    </row>
    <row r="269" spans="1:13" ht="19.5" hidden="1">
      <c r="A269" s="77" t="s">
        <v>3572</v>
      </c>
      <c r="B269" s="14">
        <v>17</v>
      </c>
      <c r="C269" s="1705" t="s">
        <v>2180</v>
      </c>
      <c r="D269" s="3465" t="s">
        <v>3573</v>
      </c>
      <c r="E269" s="92">
        <v>45776</v>
      </c>
      <c r="F269" s="92">
        <f t="shared" si="292"/>
        <v>45781</v>
      </c>
      <c r="G269" s="1234"/>
      <c r="H269" s="92">
        <f t="shared" si="293"/>
        <v>45808</v>
      </c>
      <c r="I269" s="92">
        <f t="shared" si="294"/>
        <v>45810</v>
      </c>
      <c r="J269" s="92">
        <f t="shared" si="295"/>
        <v>45816</v>
      </c>
      <c r="K269" s="1120">
        <v>45769</v>
      </c>
      <c r="L269" s="1120">
        <v>45770</v>
      </c>
      <c r="M269" s="14"/>
    </row>
    <row r="270" spans="1:13" ht="20.25" thickTop="1">
      <c r="A270" s="77" t="s">
        <v>3574</v>
      </c>
      <c r="B270" s="14">
        <v>18</v>
      </c>
      <c r="C270" s="1705" t="s">
        <v>135</v>
      </c>
      <c r="D270" s="3465" t="s">
        <v>3575</v>
      </c>
      <c r="E270" s="92">
        <v>45785</v>
      </c>
      <c r="F270" s="92">
        <f t="shared" si="292"/>
        <v>45790</v>
      </c>
      <c r="G270" s="1234"/>
      <c r="H270" s="92">
        <f t="shared" si="293"/>
        <v>45817</v>
      </c>
      <c r="I270" s="92">
        <f t="shared" si="294"/>
        <v>45819</v>
      </c>
      <c r="J270" s="92">
        <f t="shared" si="295"/>
        <v>45825</v>
      </c>
      <c r="K270" s="1120">
        <v>45776</v>
      </c>
      <c r="L270" s="1120">
        <v>45777</v>
      </c>
      <c r="M270" s="14"/>
    </row>
    <row r="271" spans="1:13" ht="19.5">
      <c r="B271" s="14">
        <v>19</v>
      </c>
      <c r="C271" s="1705" t="s">
        <v>3295</v>
      </c>
      <c r="D271" s="3465" t="s">
        <v>3576</v>
      </c>
      <c r="E271" s="92">
        <v>45791</v>
      </c>
      <c r="F271" s="92">
        <f t="shared" ref="F271:F274" si="296">E271+5</f>
        <v>45796</v>
      </c>
      <c r="G271" s="1234"/>
      <c r="H271" s="92">
        <f t="shared" ref="H271:H274" si="297">E271+32</f>
        <v>45823</v>
      </c>
      <c r="I271" s="92">
        <f t="shared" ref="I271:I274" si="298">E271+34</f>
        <v>45825</v>
      </c>
      <c r="J271" s="92">
        <f t="shared" ref="J271:J274" si="299">E271+40</f>
        <v>45831</v>
      </c>
      <c r="K271" s="1120">
        <v>45783</v>
      </c>
      <c r="L271" s="1120">
        <v>45784</v>
      </c>
      <c r="M271" s="14"/>
    </row>
    <row r="272" spans="1:13" ht="19.5">
      <c r="B272" s="14">
        <v>20</v>
      </c>
      <c r="C272" s="1705" t="s">
        <v>3298</v>
      </c>
      <c r="D272" s="3465" t="s">
        <v>3577</v>
      </c>
      <c r="E272" s="92">
        <v>45798</v>
      </c>
      <c r="F272" s="92">
        <f t="shared" si="296"/>
        <v>45803</v>
      </c>
      <c r="G272" s="1234"/>
      <c r="H272" s="92">
        <f t="shared" si="297"/>
        <v>45830</v>
      </c>
      <c r="I272" s="92">
        <f t="shared" si="298"/>
        <v>45832</v>
      </c>
      <c r="J272" s="92">
        <f t="shared" si="299"/>
        <v>45838</v>
      </c>
      <c r="K272" s="1120">
        <v>45790</v>
      </c>
      <c r="L272" s="1120">
        <v>45791</v>
      </c>
      <c r="M272" s="14"/>
    </row>
    <row r="273" spans="2:13" ht="19.5">
      <c r="B273" s="14">
        <v>21</v>
      </c>
      <c r="C273" s="1705" t="s">
        <v>3459</v>
      </c>
      <c r="D273" s="3465" t="s">
        <v>3578</v>
      </c>
      <c r="E273" s="92">
        <v>45802</v>
      </c>
      <c r="F273" s="92">
        <f t="shared" si="296"/>
        <v>45807</v>
      </c>
      <c r="G273" s="1234"/>
      <c r="H273" s="92">
        <f t="shared" si="297"/>
        <v>45834</v>
      </c>
      <c r="I273" s="92">
        <f t="shared" si="298"/>
        <v>45836</v>
      </c>
      <c r="J273" s="92">
        <f t="shared" si="299"/>
        <v>45842</v>
      </c>
      <c r="K273" s="1120">
        <v>45797</v>
      </c>
      <c r="L273" s="1120">
        <v>45798</v>
      </c>
      <c r="M273" s="14"/>
    </row>
    <row r="274" spans="2:13" ht="19.5">
      <c r="B274" s="14">
        <v>22</v>
      </c>
      <c r="C274" s="1705" t="s">
        <v>2186</v>
      </c>
      <c r="D274" s="3465" t="s">
        <v>3579</v>
      </c>
      <c r="E274" s="92">
        <v>45808</v>
      </c>
      <c r="F274" s="92">
        <f t="shared" si="296"/>
        <v>45813</v>
      </c>
      <c r="G274" s="1234"/>
      <c r="H274" s="92">
        <f t="shared" si="297"/>
        <v>45840</v>
      </c>
      <c r="I274" s="92">
        <f t="shared" si="298"/>
        <v>45842</v>
      </c>
      <c r="J274" s="92">
        <f t="shared" si="299"/>
        <v>45848</v>
      </c>
      <c r="K274" s="1120">
        <v>45804</v>
      </c>
      <c r="L274" s="1120">
        <v>45805</v>
      </c>
      <c r="M274" s="14"/>
    </row>
    <row r="275" spans="2:13" ht="19.5">
      <c r="B275" s="14">
        <v>23</v>
      </c>
      <c r="C275" s="1517" t="s">
        <v>2963</v>
      </c>
      <c r="D275" s="3465" t="s">
        <v>3580</v>
      </c>
      <c r="E275" s="92">
        <v>45819</v>
      </c>
      <c r="F275" s="92">
        <f t="shared" ref="F275:F279" si="300">E275+5</f>
        <v>45824</v>
      </c>
      <c r="G275" s="1234"/>
      <c r="H275" s="92">
        <f t="shared" ref="H275:H279" si="301">E275+32</f>
        <v>45851</v>
      </c>
      <c r="I275" s="92">
        <f t="shared" ref="I275:I279" si="302">E275+34</f>
        <v>45853</v>
      </c>
      <c r="J275" s="92">
        <f t="shared" ref="J275:J279" si="303">E275+40</f>
        <v>45859</v>
      </c>
      <c r="K275" s="1120">
        <v>45811</v>
      </c>
      <c r="L275" s="1120">
        <v>45812</v>
      </c>
      <c r="M275" s="14"/>
    </row>
    <row r="276" spans="2:13" ht="19.5">
      <c r="B276" s="14">
        <v>24</v>
      </c>
      <c r="C276" s="1517" t="s">
        <v>131</v>
      </c>
      <c r="D276" s="3465" t="s">
        <v>3581</v>
      </c>
      <c r="E276" s="92">
        <v>45826</v>
      </c>
      <c r="F276" s="1234">
        <f t="shared" si="300"/>
        <v>45831</v>
      </c>
      <c r="G276" s="1234"/>
      <c r="H276" s="92">
        <f t="shared" si="301"/>
        <v>45858</v>
      </c>
      <c r="I276" s="92">
        <f t="shared" si="302"/>
        <v>45860</v>
      </c>
      <c r="J276" s="92">
        <f t="shared" si="303"/>
        <v>45866</v>
      </c>
      <c r="K276" s="1120">
        <v>45818</v>
      </c>
      <c r="L276" s="1120">
        <v>45819</v>
      </c>
      <c r="M276" s="14"/>
    </row>
    <row r="277" spans="2:13" ht="19.5">
      <c r="B277" s="14">
        <v>25</v>
      </c>
      <c r="C277" s="1517" t="s">
        <v>3009</v>
      </c>
      <c r="D277" s="3465" t="s">
        <v>3582</v>
      </c>
      <c r="E277" s="92">
        <v>45831</v>
      </c>
      <c r="F277" s="1234">
        <f t="shared" si="300"/>
        <v>45836</v>
      </c>
      <c r="G277" s="1234"/>
      <c r="H277" s="92">
        <f t="shared" si="301"/>
        <v>45863</v>
      </c>
      <c r="I277" s="92">
        <f t="shared" si="302"/>
        <v>45865</v>
      </c>
      <c r="J277" s="92">
        <f t="shared" si="303"/>
        <v>45871</v>
      </c>
      <c r="K277" s="1120">
        <v>45825</v>
      </c>
      <c r="L277" s="1120">
        <v>45826</v>
      </c>
      <c r="M277" s="14"/>
    </row>
    <row r="278" spans="2:13" ht="19.5">
      <c r="B278" s="14">
        <v>26</v>
      </c>
      <c r="C278" s="1517" t="s">
        <v>2182</v>
      </c>
      <c r="D278" s="3465" t="s">
        <v>3583</v>
      </c>
      <c r="E278" s="92">
        <v>45832</v>
      </c>
      <c r="F278" s="1234">
        <f t="shared" si="300"/>
        <v>45837</v>
      </c>
      <c r="G278" s="1234"/>
      <c r="H278" s="92">
        <f t="shared" si="301"/>
        <v>45864</v>
      </c>
      <c r="I278" s="92">
        <f t="shared" si="302"/>
        <v>45866</v>
      </c>
      <c r="J278" s="92">
        <f t="shared" si="303"/>
        <v>45872</v>
      </c>
      <c r="K278" s="1120">
        <v>45832</v>
      </c>
      <c r="L278" s="1120">
        <v>45833</v>
      </c>
      <c r="M278" s="14"/>
    </row>
    <row r="279" spans="2:13" ht="19.5">
      <c r="B279" s="14">
        <v>27</v>
      </c>
      <c r="C279" s="1517" t="s">
        <v>3448</v>
      </c>
      <c r="D279" s="3465" t="s">
        <v>3584</v>
      </c>
      <c r="E279" s="92">
        <v>45839</v>
      </c>
      <c r="F279" s="1234">
        <f t="shared" si="300"/>
        <v>45844</v>
      </c>
      <c r="G279" s="1234"/>
      <c r="H279" s="92">
        <f t="shared" si="301"/>
        <v>45871</v>
      </c>
      <c r="I279" s="92">
        <f t="shared" si="302"/>
        <v>45873</v>
      </c>
      <c r="J279" s="92">
        <f t="shared" si="303"/>
        <v>45879</v>
      </c>
      <c r="K279" s="1120">
        <v>45839</v>
      </c>
      <c r="L279" s="1120">
        <v>45840</v>
      </c>
      <c r="M279" s="14"/>
    </row>
    <row r="280" spans="2:13" ht="19.5">
      <c r="B280" s="14">
        <v>28</v>
      </c>
      <c r="C280" s="1517" t="s">
        <v>2257</v>
      </c>
      <c r="D280" s="3465" t="s">
        <v>3585</v>
      </c>
      <c r="E280" s="92">
        <v>45846</v>
      </c>
      <c r="F280" s="1234">
        <f t="shared" ref="F280:F284" si="304">E280+5</f>
        <v>45851</v>
      </c>
      <c r="G280" s="1234"/>
      <c r="H280" s="92">
        <f t="shared" ref="H280:H284" si="305">E280+32</f>
        <v>45878</v>
      </c>
      <c r="I280" s="92">
        <f t="shared" ref="I280:I284" si="306">E280+34</f>
        <v>45880</v>
      </c>
      <c r="J280" s="92">
        <f t="shared" ref="J280:J284" si="307">E280+40</f>
        <v>45886</v>
      </c>
      <c r="K280" s="1120">
        <v>45846</v>
      </c>
      <c r="L280" s="1120">
        <v>45847</v>
      </c>
      <c r="M280" s="14"/>
    </row>
    <row r="281" spans="2:13" ht="19.5">
      <c r="B281" s="14">
        <v>29</v>
      </c>
      <c r="C281" s="1517" t="s">
        <v>2174</v>
      </c>
      <c r="D281" s="3465" t="s">
        <v>3586</v>
      </c>
      <c r="E281" s="92">
        <v>45853</v>
      </c>
      <c r="F281" s="1234">
        <f t="shared" si="304"/>
        <v>45858</v>
      </c>
      <c r="G281" s="1234"/>
      <c r="H281" s="92">
        <f t="shared" si="305"/>
        <v>45885</v>
      </c>
      <c r="I281" s="92">
        <f t="shared" si="306"/>
        <v>45887</v>
      </c>
      <c r="J281" s="92">
        <f t="shared" si="307"/>
        <v>45893</v>
      </c>
      <c r="K281" s="1120">
        <v>45853</v>
      </c>
      <c r="L281" s="1120">
        <v>45854</v>
      </c>
      <c r="M281" s="14"/>
    </row>
    <row r="282" spans="2:13" ht="19.5">
      <c r="B282" s="14">
        <v>30</v>
      </c>
      <c r="C282" s="2007" t="s">
        <v>3587</v>
      </c>
      <c r="D282" s="3465" t="s">
        <v>3588</v>
      </c>
      <c r="E282" s="92">
        <v>45860</v>
      </c>
      <c r="F282" s="1234">
        <f t="shared" si="304"/>
        <v>45865</v>
      </c>
      <c r="G282" s="1234"/>
      <c r="H282" s="92">
        <f t="shared" si="305"/>
        <v>45892</v>
      </c>
      <c r="I282" s="92">
        <f t="shared" si="306"/>
        <v>45894</v>
      </c>
      <c r="J282" s="92">
        <f t="shared" si="307"/>
        <v>45900</v>
      </c>
      <c r="K282" s="1120">
        <v>45860</v>
      </c>
      <c r="L282" s="1120">
        <v>45861</v>
      </c>
      <c r="M282" s="14"/>
    </row>
    <row r="283" spans="2:13" ht="19.5">
      <c r="B283" s="14">
        <v>31</v>
      </c>
      <c r="C283" s="1517" t="s">
        <v>2176</v>
      </c>
      <c r="D283" s="3465" t="s">
        <v>3589</v>
      </c>
      <c r="E283" s="92">
        <v>45867</v>
      </c>
      <c r="F283" s="1234">
        <f t="shared" si="304"/>
        <v>45872</v>
      </c>
      <c r="G283" s="1234"/>
      <c r="H283" s="92">
        <f t="shared" si="305"/>
        <v>45899</v>
      </c>
      <c r="I283" s="92">
        <f t="shared" si="306"/>
        <v>45901</v>
      </c>
      <c r="J283" s="92">
        <f t="shared" si="307"/>
        <v>45907</v>
      </c>
      <c r="K283" s="1120">
        <v>45867</v>
      </c>
      <c r="L283" s="1120">
        <v>45868</v>
      </c>
      <c r="M283" s="14"/>
    </row>
    <row r="284" spans="2:13" ht="19.5">
      <c r="B284" s="14">
        <v>32</v>
      </c>
      <c r="C284" s="3820" t="s">
        <v>2060</v>
      </c>
      <c r="D284" s="3465" t="s">
        <v>3590</v>
      </c>
      <c r="E284" s="92">
        <v>45874</v>
      </c>
      <c r="F284" s="1234">
        <f t="shared" si="304"/>
        <v>45879</v>
      </c>
      <c r="G284" s="1234"/>
      <c r="H284" s="92">
        <f t="shared" si="305"/>
        <v>45906</v>
      </c>
      <c r="I284" s="92">
        <f t="shared" si="306"/>
        <v>45908</v>
      </c>
      <c r="J284" s="92">
        <f t="shared" si="307"/>
        <v>45914</v>
      </c>
      <c r="K284" s="1120">
        <v>45874</v>
      </c>
      <c r="L284" s="1120">
        <v>45875</v>
      </c>
      <c r="M284" s="14"/>
    </row>
    <row r="285" spans="2:13">
      <c r="C285"/>
      <c r="D285"/>
      <c r="E285"/>
      <c r="F285"/>
      <c r="G285"/>
      <c r="H285"/>
    </row>
    <row r="286" spans="2:13">
      <c r="C286"/>
      <c r="D286"/>
      <c r="E286"/>
      <c r="F286"/>
      <c r="G286"/>
      <c r="H286"/>
    </row>
    <row r="287" spans="2:13">
      <c r="C287"/>
      <c r="D287"/>
      <c r="E287"/>
      <c r="F287"/>
      <c r="G287"/>
      <c r="H287"/>
    </row>
    <row r="288" spans="2:13" s="14" customFormat="1" ht="20.25">
      <c r="C288" s="17" t="s">
        <v>611</v>
      </c>
      <c r="D288"/>
      <c r="E288"/>
      <c r="F288"/>
      <c r="G288"/>
      <c r="H288"/>
      <c r="I288" s="99"/>
      <c r="J288"/>
      <c r="K288" s="37"/>
      <c r="L288" s="29"/>
      <c r="M288" s="30"/>
    </row>
    <row r="289" spans="3:13" s="14" customFormat="1" ht="16.5" customHeight="1">
      <c r="C289"/>
      <c r="D289"/>
      <c r="E289"/>
      <c r="F289"/>
      <c r="G289"/>
      <c r="H289"/>
      <c r="I289" s="5"/>
      <c r="J289"/>
      <c r="K289" s="37"/>
      <c r="L289" s="29"/>
      <c r="M289" s="30"/>
    </row>
    <row r="290" spans="3:13" s="29" customFormat="1" ht="14.25">
      <c r="C290" s="23"/>
      <c r="D290"/>
      <c r="E290"/>
      <c r="F290" s="28"/>
      <c r="G290"/>
      <c r="H290"/>
      <c r="I290" s="20"/>
      <c r="J290"/>
      <c r="K290"/>
      <c r="L290" s="24"/>
      <c r="M290"/>
    </row>
    <row r="291" spans="3:13" s="29" customFormat="1" ht="14.25">
      <c r="C291" s="26" t="s">
        <v>0</v>
      </c>
      <c r="D291" s="27"/>
      <c r="E291" s="1130" t="s">
        <v>2062</v>
      </c>
      <c r="F291" s="23"/>
      <c r="G291" s="23" t="s">
        <v>36</v>
      </c>
      <c r="H291" s="23"/>
      <c r="I291" s="27"/>
      <c r="J291" s="27"/>
      <c r="K291" s="23" t="s">
        <v>61</v>
      </c>
      <c r="L291" s="23" t="str">
        <f>'HOW TO-&gt;'!$B$134</f>
        <v>6011 2413</v>
      </c>
      <c r="M291" s="23"/>
    </row>
    <row r="292" spans="3:13" s="29" customFormat="1" ht="7.5" customHeight="1">
      <c r="C292" s="31" t="s">
        <v>1</v>
      </c>
      <c r="D292" s="27"/>
      <c r="E292" s="249" t="s">
        <v>612</v>
      </c>
      <c r="F292" s="23"/>
      <c r="G292" s="27" t="s">
        <v>613</v>
      </c>
      <c r="H292" s="27"/>
      <c r="I292" s="249" t="s">
        <v>39</v>
      </c>
      <c r="J292" s="27"/>
      <c r="K292" s="27" t="s">
        <v>63</v>
      </c>
      <c r="L292" s="27"/>
      <c r="M292" s="250" t="s">
        <v>64</v>
      </c>
    </row>
    <row r="293" spans="3:13" s="29" customFormat="1" ht="14.25">
      <c r="C293" s="31"/>
      <c r="D293" s="27"/>
      <c r="E293" s="249"/>
      <c r="F293" s="5"/>
      <c r="G293" s="27"/>
      <c r="H293" s="27"/>
      <c r="I293" s="249"/>
      <c r="J293" s="27"/>
      <c r="K293" s="27" t="str">
        <f>'HOW TO-&gt;'!$A$136</f>
        <v>PERMIT</v>
      </c>
      <c r="L293" s="27"/>
      <c r="M293" s="3323" t="str">
        <f>'HOW TO-&gt;'!$C$136</f>
        <v>SG094-SinPermit@msc.com</v>
      </c>
    </row>
    <row r="294" spans="3:13">
      <c r="C294" s="347" t="str">
        <f>'HOW TO-&gt;'!$A$105</f>
        <v>ZANT CHONG</v>
      </c>
      <c r="D294" s="347" t="str">
        <f>'HOW TO-&gt;'!$B$105</f>
        <v>6011 2429</v>
      </c>
      <c r="E294" s="4" t="str">
        <f>'HOW TO-&gt;'!$C$105</f>
        <v>zant.chong@msc.com</v>
      </c>
      <c r="G294" s="347" t="str">
        <f>'HOW TO-&gt;'!$A$122</f>
        <v>ROBERT CHIA</v>
      </c>
      <c r="H294" s="347" t="str">
        <f>'HOW TO-&gt;'!$B$122</f>
        <v>6011 0564</v>
      </c>
      <c r="I294" s="4" t="str">
        <f>'HOW TO-&gt;'!$C$122</f>
        <v>robert.chia@msc.com</v>
      </c>
      <c r="K294" s="347" t="str">
        <f>'HOW TO-&gt;'!$A$137</f>
        <v>RAYNAR ANG</v>
      </c>
      <c r="L294" s="347" t="str">
        <f>'HOW TO-&gt;'!$B$137</f>
        <v>6011 2358</v>
      </c>
      <c r="M294" s="4" t="str">
        <f>'HOW TO-&gt;'!$C$137</f>
        <v>raynar.ang@msc.com</v>
      </c>
    </row>
    <row r="295" spans="3:13">
      <c r="C295" s="347" t="str">
        <f>'HOW TO-&gt;'!$A$106</f>
        <v>PHOEBE HUANG</v>
      </c>
      <c r="D295" s="347" t="str">
        <f>'HOW TO-&gt;'!$B$106</f>
        <v>6011 0562</v>
      </c>
      <c r="E295" s="4" t="str">
        <f>'HOW TO-&gt;'!$C$106</f>
        <v>phoebe.huang@msc.com</v>
      </c>
      <c r="G295" s="347" t="str">
        <f>'HOW TO-&gt;'!$A$123</f>
        <v>S. Y. LIEW</v>
      </c>
      <c r="H295" s="347" t="str">
        <f>'HOW TO-&gt;'!$B$123</f>
        <v>6011 2348</v>
      </c>
      <c r="I295" s="4" t="str">
        <f>'HOW TO-&gt;'!$C$123</f>
        <v>seoyi.liew@msc.com</v>
      </c>
      <c r="K295" s="347" t="str">
        <f>'HOW TO-&gt;'!$A$138</f>
        <v>KAI SIANG</v>
      </c>
      <c r="L295" s="347" t="str">
        <f>'HOW TO-&gt;'!$B$138</f>
        <v>6011 2356</v>
      </c>
      <c r="M295" s="4" t="str">
        <f>'HOW TO-&gt;'!$C$138</f>
        <v>kaisiang.lim@msc.com</v>
      </c>
    </row>
    <row r="296" spans="3:13">
      <c r="C296" s="347" t="str">
        <f>'HOW TO-&gt;'!$A$107</f>
        <v>SHERWIN LIM</v>
      </c>
      <c r="D296" s="347" t="str">
        <f>'HOW TO-&gt;'!$B$107</f>
        <v>6011 2395</v>
      </c>
      <c r="E296" s="4" t="str">
        <f>'HOW TO-&gt;'!$C$107</f>
        <v>sherwin.lim@msc.com</v>
      </c>
      <c r="G296" s="347" t="str">
        <f>'HOW TO-&gt;'!$A$124</f>
        <v>SHARON KOH</v>
      </c>
      <c r="H296" s="347" t="str">
        <f>'HOW TO-&gt;'!$B$124</f>
        <v>6011 2349</v>
      </c>
      <c r="I296" s="4" t="str">
        <f>'HOW TO-&gt;'!$C$124</f>
        <v>sharon.koh@msc.com</v>
      </c>
      <c r="K296" s="347" t="str">
        <f>'HOW TO-&gt;'!$A$139</f>
        <v>DEWI</v>
      </c>
      <c r="L296" s="347" t="str">
        <f>'HOW TO-&gt;'!$B$139</f>
        <v>6011 2354</v>
      </c>
      <c r="M296" s="4" t="str">
        <f>'HOW TO-&gt;'!$C$139</f>
        <v>dewi.ratnah@msc.com</v>
      </c>
    </row>
    <row r="297" spans="3:13">
      <c r="C297" s="347" t="str">
        <f>'HOW TO-&gt;'!$A$108</f>
        <v>NATALIE LEW</v>
      </c>
      <c r="D297" s="347" t="str">
        <f>'HOW TO-&gt;'!$B$108</f>
        <v>6011 2399</v>
      </c>
      <c r="E297" s="4" t="str">
        <f>'HOW TO-&gt;'!$C$108</f>
        <v>natalie.lew@msc.com</v>
      </c>
      <c r="G297" s="347" t="str">
        <f>'HOW TO-&gt;'!$A$125</f>
        <v>ANGELIA LAU</v>
      </c>
      <c r="H297" s="347" t="str">
        <f>'HOW TO-&gt;'!$B$125</f>
        <v>6011 2346</v>
      </c>
      <c r="I297" s="4" t="str">
        <f>'HOW TO-&gt;'!$C$125</f>
        <v>angelia.lau@msc.com</v>
      </c>
      <c r="K297" s="347" t="str">
        <f>'HOW TO-&gt;'!$A$140</f>
        <v>YU TING</v>
      </c>
      <c r="L297" s="347" t="str">
        <f>'HOW TO-&gt;'!$B$140</f>
        <v>6011 2359</v>
      </c>
      <c r="M297" s="4" t="str">
        <f>'HOW TO-&gt;'!$C$140</f>
        <v>yuting.luo@msc.com</v>
      </c>
    </row>
    <row r="298" spans="3:13">
      <c r="C298" s="347">
        <f>'HOW TO-&gt;'!$A$109</f>
        <v>0</v>
      </c>
      <c r="D298" s="347" t="str">
        <f>'HOW TO-&gt;'!$B$109</f>
        <v>6011 2352</v>
      </c>
      <c r="E298" s="4">
        <f>'HOW TO-&gt;'!$C$109</f>
        <v>0</v>
      </c>
      <c r="G298" s="347" t="str">
        <f>'HOW TO-&gt;'!$A$126</f>
        <v>NOOR AFNINDAH</v>
      </c>
      <c r="H298" s="347" t="str">
        <f>'HOW TO-&gt;'!$B$126</f>
        <v>6011 2347</v>
      </c>
      <c r="I298" s="4" t="str">
        <f>'HOW TO-&gt;'!$C$126</f>
        <v>noor.afnindah@msc.com</v>
      </c>
      <c r="K298" s="347" t="str">
        <f>'HOW TO-&gt;'!$A$141</f>
        <v>-</v>
      </c>
      <c r="L298" s="347" t="str">
        <f>'HOW TO-&gt;'!$B$141</f>
        <v>6011 0567</v>
      </c>
      <c r="M298" s="4" t="str">
        <f>'HOW TO-&gt;'!$C$141</f>
        <v>-</v>
      </c>
    </row>
    <row r="299" spans="3:13">
      <c r="C299" s="347" t="str">
        <f>'HOW TO-&gt;'!$A$110</f>
        <v>LIM AI PHEN</v>
      </c>
      <c r="D299" s="347" t="str">
        <f>'HOW TO-&gt;'!$B$110</f>
        <v>6011 9646</v>
      </c>
      <c r="E299" s="4" t="str">
        <f>'HOW TO-&gt;'!$C$110</f>
        <v>aiphen.lim@msc.com</v>
      </c>
      <c r="G299" s="347" t="str">
        <f>'HOW TO-&gt;'!$A$127</f>
        <v>NG CHING WEI</v>
      </c>
      <c r="H299" s="347" t="str">
        <f>'HOW TO-&gt;'!$B$127</f>
        <v>6011 2404</v>
      </c>
      <c r="I299" s="4" t="str">
        <f>'HOW TO-&gt;'!$C$127</f>
        <v>chingwei.ng@msc.com</v>
      </c>
      <c r="K299" s="347" t="str">
        <f>'HOW TO-&gt;'!$A$142</f>
        <v>SHAN SHAN</v>
      </c>
      <c r="L299" s="347" t="str">
        <f>'HOW TO-&gt;'!$B$142</f>
        <v>6011 2353</v>
      </c>
      <c r="M299" s="4" t="str">
        <f>'HOW TO-&gt;'!$C$142</f>
        <v>shanshan.chin@msc.com</v>
      </c>
    </row>
    <row r="300" spans="3:13">
      <c r="C300" s="347" t="str">
        <f>'HOW TO-&gt;'!$A$111</f>
        <v>DARIUS ONG</v>
      </c>
      <c r="D300" s="347" t="str">
        <f>'HOW TO-&gt;'!$B$111</f>
        <v>6011 2396</v>
      </c>
      <c r="E300" s="4" t="str">
        <f>'HOW TO-&gt;'!$C$111</f>
        <v>darius.ong@msc.com</v>
      </c>
      <c r="G300" s="347">
        <f>'HOW TO-&gt;'!$A$128</f>
        <v>0</v>
      </c>
      <c r="H300" s="347">
        <f>'HOW TO-&gt;'!$B$128</f>
        <v>0</v>
      </c>
      <c r="I300" s="4">
        <f>'HOW TO-&gt;'!$C$128</f>
        <v>0</v>
      </c>
      <c r="K300" s="347" t="str">
        <f>'HOW TO-&gt;'!$A$143</f>
        <v>EUNICE</v>
      </c>
      <c r="L300" s="347" t="str">
        <f>'HOW TO-&gt;'!$B$143</f>
        <v>6011 2355</v>
      </c>
      <c r="M300" s="4" t="str">
        <f>'HOW TO-&gt;'!$C$143</f>
        <v>eunice.chan@msc.com</v>
      </c>
    </row>
    <row r="301" spans="3:13">
      <c r="C301" s="347" t="str">
        <f>'HOW TO-&gt;'!$A$112</f>
        <v>LAWRENCE ANG (CROSS-TRADE)</v>
      </c>
      <c r="D301" s="347" t="str">
        <f>'HOW TO-&gt;'!$B$112</f>
        <v>6011 2400</v>
      </c>
      <c r="E301" s="4" t="str">
        <f>'HOW TO-&gt;'!$C$112</f>
        <v>lawrence.ang@msc.com</v>
      </c>
      <c r="G301" s="347" t="str">
        <f>'HOW TO-&gt;'!$A$129</f>
        <v>.</v>
      </c>
      <c r="H301" s="347" t="str">
        <f>'HOW TO-&gt;'!$B$129</f>
        <v>.</v>
      </c>
      <c r="I301" s="4" t="str">
        <f>'HOW TO-&gt;'!$C$129</f>
        <v>.</v>
      </c>
      <c r="K301" s="347" t="str">
        <f>'HOW TO-&gt;'!$A$144</f>
        <v>HAZEL</v>
      </c>
      <c r="L301" s="347" t="str">
        <f>'HOW TO-&gt;'!$B$144</f>
        <v>6011 2435</v>
      </c>
      <c r="M301" s="4" t="str">
        <f>'HOW TO-&gt;'!$C$144</f>
        <v>hazel.toh@msc.com</v>
      </c>
    </row>
    <row r="302" spans="3:13">
      <c r="C302" s="347" t="str">
        <f>'HOW TO-&gt;'!$A$113</f>
        <v>ASHTON YAN</v>
      </c>
      <c r="D302" s="347" t="str">
        <f>'HOW TO-&gt;'!$B$113</f>
        <v>6011 2398</v>
      </c>
      <c r="E302" s="4" t="str">
        <f>'HOW TO-&gt;'!$C$113</f>
        <v>ashton.yan@msc.com</v>
      </c>
      <c r="F302"/>
      <c r="G302" s="347">
        <f>'HOW TO-&gt;'!$A$130</f>
        <v>0</v>
      </c>
      <c r="H302" s="347">
        <f>'HOW TO-&gt;'!$B$130</f>
        <v>0</v>
      </c>
      <c r="I302" s="4">
        <f>'HOW TO-&gt;'!$C$130</f>
        <v>0</v>
      </c>
      <c r="K302" s="347">
        <f>'HOW TO-&gt;'!$A$145</f>
        <v>0</v>
      </c>
      <c r="L302" s="347">
        <f>'HOW TO-&gt;'!$B$145</f>
        <v>0</v>
      </c>
      <c r="M302" s="4">
        <f>'HOW TO-&gt;'!$C$145</f>
        <v>0</v>
      </c>
    </row>
    <row r="303" spans="3:13">
      <c r="C303" s="347" t="str">
        <f>'HOW TO-&gt;'!$A$114</f>
        <v>LUIS LIM</v>
      </c>
      <c r="D303" s="347" t="str">
        <f>'HOW TO-&gt;'!$B$114</f>
        <v>6011 7900</v>
      </c>
      <c r="E303" s="4" t="str">
        <f>'HOW TO-&gt;'!$C$114</f>
        <v>luis.lim@msc.com</v>
      </c>
      <c r="F303"/>
      <c r="G303"/>
      <c r="H303" s="11"/>
      <c r="I303" s="250"/>
      <c r="J303"/>
      <c r="K303" s="347">
        <f>'HOW TO-&gt;'!$A$146</f>
        <v>0</v>
      </c>
      <c r="L303" s="347">
        <f>'HOW TO-&gt;'!$B$146</f>
        <v>0</v>
      </c>
      <c r="M303" s="4">
        <f>'HOW TO-&gt;'!$C$146</f>
        <v>0</v>
      </c>
    </row>
    <row r="304" spans="3:13">
      <c r="C304" s="347" t="str">
        <f>'HOW TO-&gt;'!$A$115</f>
        <v>CHARMAINE LIM</v>
      </c>
      <c r="D304" s="347" t="str">
        <f>'HOW TO-&gt;'!$B$115</f>
        <v>6011 0561</v>
      </c>
      <c r="E304" s="4" t="str">
        <f>'HOW TO-&gt;'!$C$115</f>
        <v>charmaine.lim@msc.com</v>
      </c>
      <c r="F304"/>
      <c r="G304"/>
      <c r="H304" s="11"/>
      <c r="I304" s="11"/>
      <c r="J304" s="250"/>
      <c r="K304" s="347"/>
      <c r="L304" s="347"/>
      <c r="M304" s="4"/>
    </row>
    <row r="305" spans="3:13">
      <c r="C305" s="347">
        <f>'HOW TO-&gt;'!$A$116</f>
        <v>0</v>
      </c>
      <c r="D305" s="347">
        <f>'HOW TO-&gt;'!$B$116</f>
        <v>0</v>
      </c>
      <c r="E305" s="4">
        <f>'HOW TO-&gt;'!$C$116</f>
        <v>0</v>
      </c>
      <c r="F305"/>
      <c r="G305"/>
      <c r="H305"/>
      <c r="I305"/>
      <c r="J305"/>
      <c r="K305"/>
      <c r="L305"/>
      <c r="M305"/>
    </row>
    <row r="306" spans="3:13">
      <c r="C306" s="347" t="str">
        <f>'HOW TO-&gt;'!$A$117</f>
        <v xml:space="preserve">MAIN LINE  </v>
      </c>
      <c r="D306" s="347" t="str">
        <f>'HOW TO-&gt;'!$B$117</f>
        <v>6011 2424</v>
      </c>
      <c r="E306" s="4">
        <f>'HOW TO-&gt;'!$C$117</f>
        <v>0</v>
      </c>
      <c r="F306"/>
      <c r="G306"/>
      <c r="H306"/>
      <c r="I306"/>
      <c r="J306"/>
      <c r="K306"/>
      <c r="L306"/>
      <c r="M306"/>
    </row>
    <row r="307" spans="3:13">
      <c r="C307" s="347">
        <f>'HOW TO-&gt;'!$A$118</f>
        <v>0</v>
      </c>
      <c r="D307" s="347">
        <f>'HOW TO-&gt;'!$B$118</f>
        <v>0</v>
      </c>
      <c r="E307" s="4">
        <f>'HOW TO-&gt;'!$C$118</f>
        <v>0</v>
      </c>
      <c r="F307"/>
      <c r="G307"/>
      <c r="H307"/>
      <c r="I307"/>
      <c r="J307"/>
      <c r="K307"/>
      <c r="L307"/>
      <c r="M307"/>
    </row>
    <row r="308" spans="3:13">
      <c r="C308"/>
      <c r="D308"/>
      <c r="E308"/>
      <c r="F308"/>
      <c r="G308"/>
      <c r="H308"/>
    </row>
    <row r="309" spans="3:13">
      <c r="C309"/>
      <c r="D309"/>
      <c r="E309"/>
      <c r="F309"/>
      <c r="G309"/>
      <c r="H309"/>
    </row>
    <row r="310" spans="3:13">
      <c r="C310"/>
      <c r="D310"/>
      <c r="E310"/>
      <c r="F310"/>
      <c r="G310"/>
      <c r="H310"/>
    </row>
    <row r="311" spans="3:13">
      <c r="C311"/>
      <c r="D311"/>
      <c r="E311"/>
      <c r="F311"/>
      <c r="G311"/>
      <c r="H311"/>
    </row>
    <row r="312" spans="3:13">
      <c r="C312"/>
      <c r="D312"/>
      <c r="E312"/>
      <c r="F312"/>
      <c r="G312"/>
      <c r="H312"/>
    </row>
    <row r="313" spans="3:13">
      <c r="C313"/>
      <c r="D313"/>
      <c r="E313"/>
      <c r="F313"/>
      <c r="G313"/>
      <c r="H313"/>
    </row>
    <row r="314" spans="3:13">
      <c r="C314"/>
      <c r="D314"/>
      <c r="E314"/>
      <c r="F314"/>
      <c r="G314"/>
      <c r="H314"/>
    </row>
    <row r="315" spans="3:13">
      <c r="C315"/>
      <c r="D315"/>
      <c r="E315"/>
      <c r="F315"/>
      <c r="G315" s="961">
        <v>44918</v>
      </c>
      <c r="H315" s="961">
        <f>G315+26</f>
        <v>44944</v>
      </c>
    </row>
    <row r="316" spans="3:13">
      <c r="C316"/>
      <c r="D316"/>
      <c r="E316"/>
      <c r="F316"/>
      <c r="G316"/>
      <c r="H316" s="961">
        <f>G315+17</f>
        <v>44935</v>
      </c>
    </row>
    <row r="317" spans="3:13">
      <c r="C317"/>
      <c r="D317"/>
      <c r="E317"/>
      <c r="F317"/>
      <c r="G317"/>
      <c r="H317"/>
    </row>
    <row r="318" spans="3:13">
      <c r="C318"/>
      <c r="D318"/>
      <c r="E318"/>
      <c r="F318"/>
      <c r="G318"/>
      <c r="H318"/>
    </row>
    <row r="319" spans="3:13">
      <c r="C319"/>
      <c r="D319"/>
      <c r="E319"/>
      <c r="F319"/>
      <c r="G319"/>
      <c r="H319"/>
    </row>
    <row r="320" spans="3:13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</sheetData>
  <customSheetViews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5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6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0" type="noConversion"/>
  <hyperlinks>
    <hyperlink ref="I292" display="custsvc@msca.com.sg" xr:uid="{F7777D7E-6E16-4281-A8CD-4A29FDF0CFCA}"/>
    <hyperlink ref="M292" display="sinexp@msca.com.sg" xr:uid="{0F6F56D0-43F3-43DF-898D-33914ECD256D}"/>
    <hyperlink ref="E291" r:id="rId21" xr:uid="{CD63FD85-86EF-46F1-9D9C-A8D73E11B884}"/>
    <hyperlink ref="E292" display="mktg-dept@msca.com.sg" xr:uid="{27D3DC55-948B-495C-9C91-163ECDBA668B}"/>
  </hyperlinks>
  <pageMargins left="0.19685039370078741" right="0.39370078740157483" top="0.74803149606299213" bottom="0.74803149606299213" header="0.31496062992125984" footer="0.31496062992125984"/>
  <pageSetup paperSize="9" scale="57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 codeName="Sheet17">
    <tabColor rgb="FF7030A0"/>
  </sheetPr>
  <dimension ref="A2:M65"/>
  <sheetViews>
    <sheetView workbookViewId="0">
      <selection activeCell="P27" sqref="P27"/>
    </sheetView>
  </sheetViews>
  <sheetFormatPr defaultColWidth="9.42578125" defaultRowHeight="12.75"/>
  <cols>
    <col min="1" max="1" width="23.42578125" style="4" customWidth="1"/>
    <col min="2" max="2" width="9.7109375" style="4" bestFit="1" customWidth="1"/>
    <col min="3" max="3" width="35" style="5" customWidth="1"/>
    <col min="4" max="4" width="14" style="5" customWidth="1"/>
    <col min="5" max="5" width="16.42578125" style="5" customWidth="1"/>
    <col min="6" max="6" width="18.42578125" style="5" customWidth="1"/>
    <col min="7" max="8" width="17.42578125" style="5" customWidth="1"/>
    <col min="9" max="9" width="15.5703125" style="5" customWidth="1"/>
    <col min="10" max="10" width="14.42578125" style="5" customWidth="1"/>
    <col min="11" max="12" width="15.5703125" style="5" customWidth="1"/>
    <col min="13" max="16384" width="9.42578125" style="5"/>
  </cols>
  <sheetData>
    <row r="2" spans="1:12" s="6" customFormat="1" ht="33">
      <c r="C2" s="44" t="s">
        <v>95</v>
      </c>
      <c r="D2" s="45"/>
    </row>
    <row r="3" spans="1:12" s="6" customFormat="1" ht="15" customHeight="1">
      <c r="C3" s="44"/>
      <c r="D3" s="45"/>
    </row>
    <row r="4" spans="1:12" ht="15.75">
      <c r="C4" s="46"/>
      <c r="D4" s="46"/>
      <c r="E4" s="46" t="s">
        <v>3591</v>
      </c>
      <c r="F4" s="46"/>
      <c r="G4" s="46"/>
      <c r="H4" s="46"/>
      <c r="I4" s="46"/>
      <c r="J4" s="46"/>
      <c r="K4" s="37"/>
    </row>
    <row r="5" spans="1:12" ht="15">
      <c r="A5" s="10"/>
      <c r="B5" s="10"/>
      <c r="C5" s="802"/>
      <c r="D5" s="47"/>
      <c r="E5" s="47"/>
      <c r="F5" s="47"/>
      <c r="G5" s="47"/>
      <c r="H5" s="47"/>
      <c r="I5" s="47"/>
      <c r="J5" s="47"/>
      <c r="K5" s="37"/>
    </row>
    <row r="7" spans="1:12" s="14" customFormat="1" ht="30">
      <c r="A7" s="77"/>
      <c r="B7" s="14" t="s">
        <v>1722</v>
      </c>
      <c r="C7" s="494"/>
      <c r="D7" s="495"/>
      <c r="E7" s="85" t="s">
        <v>98</v>
      </c>
      <c r="F7" s="86" t="s">
        <v>1626</v>
      </c>
      <c r="G7" s="86" t="s">
        <v>729</v>
      </c>
      <c r="H7" s="86" t="s">
        <v>721</v>
      </c>
      <c r="I7" s="86" t="s">
        <v>1042</v>
      </c>
      <c r="J7" s="86" t="s">
        <v>1014</v>
      </c>
      <c r="K7" s="1117" t="s">
        <v>2002</v>
      </c>
      <c r="L7" s="1117" t="s">
        <v>1721</v>
      </c>
    </row>
    <row r="8" spans="1:12" s="14" customFormat="1" ht="20.25" thickBot="1">
      <c r="A8" s="77"/>
      <c r="C8" s="852" t="s">
        <v>2546</v>
      </c>
      <c r="D8" s="149" t="s">
        <v>3338</v>
      </c>
      <c r="E8" s="89"/>
      <c r="F8" s="90" t="s">
        <v>2836</v>
      </c>
      <c r="G8" s="90" t="s">
        <v>3507</v>
      </c>
      <c r="H8" s="90" t="s">
        <v>2780</v>
      </c>
      <c r="I8" s="90" t="s">
        <v>3250</v>
      </c>
      <c r="J8" s="90" t="s">
        <v>2008</v>
      </c>
      <c r="K8" s="1120"/>
      <c r="L8" s="1120"/>
    </row>
    <row r="9" spans="1:12" s="14" customFormat="1" ht="43.5" hidden="1" thickTop="1">
      <c r="A9" s="77"/>
      <c r="B9" s="14">
        <v>8</v>
      </c>
      <c r="C9" s="3194" t="s">
        <v>3592</v>
      </c>
      <c r="D9" s="1706" t="s">
        <v>2165</v>
      </c>
      <c r="E9" s="92">
        <v>45708</v>
      </c>
      <c r="F9" s="524"/>
      <c r="G9" s="1870" t="s">
        <v>3593</v>
      </c>
      <c r="H9" s="1870" t="s">
        <v>3593</v>
      </c>
      <c r="I9" s="1870" t="s">
        <v>3594</v>
      </c>
      <c r="J9" s="1870" t="s">
        <v>3594</v>
      </c>
      <c r="K9" s="1120">
        <v>45708</v>
      </c>
      <c r="L9" s="1120">
        <v>45709</v>
      </c>
    </row>
    <row r="10" spans="1:12" s="14" customFormat="1" ht="19.5" hidden="1">
      <c r="A10" s="77"/>
      <c r="B10" s="14">
        <v>9</v>
      </c>
      <c r="C10" s="1705" t="s">
        <v>3595</v>
      </c>
      <c r="D10" s="1706" t="s">
        <v>2140</v>
      </c>
      <c r="E10" s="92">
        <v>45714</v>
      </c>
      <c r="F10" s="524">
        <f>E10+29</f>
        <v>45743</v>
      </c>
      <c r="G10" s="94">
        <f>E10+31</f>
        <v>45745</v>
      </c>
      <c r="H10" s="94">
        <f>E10+34</f>
        <v>45748</v>
      </c>
      <c r="I10" s="94">
        <f>E10+37</f>
        <v>45751</v>
      </c>
      <c r="J10" s="94">
        <f>E10+41</f>
        <v>45755</v>
      </c>
      <c r="K10" s="1120">
        <v>45715</v>
      </c>
      <c r="L10" s="1120">
        <v>45716</v>
      </c>
    </row>
    <row r="11" spans="1:12" s="14" customFormat="1" ht="19.5" hidden="1">
      <c r="A11" s="77"/>
      <c r="B11" s="14">
        <v>10</v>
      </c>
      <c r="C11" s="1705" t="s">
        <v>3596</v>
      </c>
      <c r="D11" s="1706" t="s">
        <v>3597</v>
      </c>
      <c r="E11" s="92">
        <v>45725</v>
      </c>
      <c r="F11" s="94">
        <f t="shared" ref="F11:F15" si="0">E11+29</f>
        <v>45754</v>
      </c>
      <c r="G11" s="94">
        <f t="shared" ref="G11:G15" si="1">E11+31</f>
        <v>45756</v>
      </c>
      <c r="H11" s="94">
        <f t="shared" ref="H11:H15" si="2">E11+34</f>
        <v>45759</v>
      </c>
      <c r="I11" s="94">
        <f t="shared" ref="I11:I15" si="3">E11+37</f>
        <v>45762</v>
      </c>
      <c r="J11" s="94">
        <f t="shared" ref="J11:J15" si="4">E11+41</f>
        <v>45766</v>
      </c>
      <c r="K11" s="1120">
        <v>45722</v>
      </c>
      <c r="L11" s="1120">
        <v>45723</v>
      </c>
    </row>
    <row r="12" spans="1:12" s="14" customFormat="1" ht="19.5" hidden="1">
      <c r="A12" s="77"/>
      <c r="B12" s="14">
        <v>11</v>
      </c>
      <c r="C12" s="3194" t="s">
        <v>3592</v>
      </c>
      <c r="D12" s="1706" t="s">
        <v>2165</v>
      </c>
      <c r="E12" s="92">
        <v>45729</v>
      </c>
      <c r="F12" s="524"/>
      <c r="G12" s="524"/>
      <c r="H12" s="524"/>
      <c r="I12" s="524"/>
      <c r="J12" s="524"/>
      <c r="K12" s="1120">
        <v>45729</v>
      </c>
      <c r="L12" s="1120">
        <v>45730</v>
      </c>
    </row>
    <row r="13" spans="1:12" s="14" customFormat="1" ht="19.5" hidden="1">
      <c r="A13" s="77"/>
      <c r="B13" s="14">
        <v>12</v>
      </c>
      <c r="C13" s="1705" t="s">
        <v>3598</v>
      </c>
      <c r="D13" s="1706" t="s">
        <v>2712</v>
      </c>
      <c r="E13" s="92">
        <v>45736</v>
      </c>
      <c r="F13" s="94">
        <f t="shared" si="0"/>
        <v>45765</v>
      </c>
      <c r="G13" s="94">
        <f t="shared" si="1"/>
        <v>45767</v>
      </c>
      <c r="H13" s="94">
        <f t="shared" si="2"/>
        <v>45770</v>
      </c>
      <c r="I13" s="94">
        <f t="shared" si="3"/>
        <v>45773</v>
      </c>
      <c r="J13" s="94">
        <f t="shared" si="4"/>
        <v>45777</v>
      </c>
      <c r="K13" s="1120">
        <v>45736</v>
      </c>
      <c r="L13" s="1120">
        <v>45737</v>
      </c>
    </row>
    <row r="14" spans="1:12" s="14" customFormat="1" ht="19.5" hidden="1">
      <c r="A14" s="77"/>
      <c r="B14" s="14">
        <v>13</v>
      </c>
      <c r="C14" s="1705" t="s">
        <v>3599</v>
      </c>
      <c r="D14" s="1706" t="s">
        <v>3600</v>
      </c>
      <c r="E14" s="92">
        <v>45742</v>
      </c>
      <c r="F14" s="94">
        <f t="shared" si="0"/>
        <v>45771</v>
      </c>
      <c r="G14" s="94">
        <f t="shared" si="1"/>
        <v>45773</v>
      </c>
      <c r="H14" s="94">
        <f t="shared" si="2"/>
        <v>45776</v>
      </c>
      <c r="I14" s="94">
        <f t="shared" si="3"/>
        <v>45779</v>
      </c>
      <c r="J14" s="94">
        <f t="shared" si="4"/>
        <v>45783</v>
      </c>
      <c r="K14" s="1120">
        <v>45743</v>
      </c>
      <c r="L14" s="1120">
        <v>45744</v>
      </c>
    </row>
    <row r="15" spans="1:12" s="14" customFormat="1" ht="20.25" hidden="1" thickTop="1">
      <c r="A15" s="77"/>
      <c r="B15" s="14">
        <v>14</v>
      </c>
      <c r="C15" s="1705" t="s">
        <v>3601</v>
      </c>
      <c r="D15" s="1706" t="s">
        <v>2156</v>
      </c>
      <c r="E15" s="92">
        <v>45751</v>
      </c>
      <c r="F15" s="94">
        <f t="shared" si="0"/>
        <v>45780</v>
      </c>
      <c r="G15" s="94">
        <f t="shared" si="1"/>
        <v>45782</v>
      </c>
      <c r="H15" s="94">
        <f t="shared" si="2"/>
        <v>45785</v>
      </c>
      <c r="I15" s="94">
        <f t="shared" si="3"/>
        <v>45788</v>
      </c>
      <c r="J15" s="94">
        <f t="shared" si="4"/>
        <v>45792</v>
      </c>
      <c r="K15" s="1120">
        <v>45750</v>
      </c>
      <c r="L15" s="1120">
        <v>45751</v>
      </c>
    </row>
    <row r="16" spans="1:12" s="14" customFormat="1" ht="19.5" hidden="1">
      <c r="A16" s="77" t="s">
        <v>3602</v>
      </c>
      <c r="B16" s="14">
        <v>15</v>
      </c>
      <c r="C16" s="1909" t="s">
        <v>406</v>
      </c>
      <c r="D16" s="1706" t="s">
        <v>3603</v>
      </c>
      <c r="E16" s="92">
        <v>45757</v>
      </c>
      <c r="F16" s="524"/>
      <c r="G16" s="524"/>
      <c r="H16" s="524"/>
      <c r="I16" s="524"/>
      <c r="J16" s="524"/>
      <c r="K16" s="1120">
        <v>45757</v>
      </c>
      <c r="L16" s="1120">
        <v>45758</v>
      </c>
    </row>
    <row r="17" spans="1:13" s="14" customFormat="1" ht="19.5" hidden="1">
      <c r="A17" s="77"/>
      <c r="B17" s="14">
        <v>16</v>
      </c>
      <c r="C17" s="1705" t="s">
        <v>3602</v>
      </c>
      <c r="D17" s="1706" t="s">
        <v>3603</v>
      </c>
      <c r="E17" s="92">
        <v>45764</v>
      </c>
      <c r="F17" s="94">
        <f t="shared" ref="F17:F18" si="5">E17+29</f>
        <v>45793</v>
      </c>
      <c r="G17" s="94">
        <f t="shared" ref="G17:G18" si="6">E17+31</f>
        <v>45795</v>
      </c>
      <c r="H17" s="94">
        <f t="shared" ref="H17:H18" si="7">E17+34</f>
        <v>45798</v>
      </c>
      <c r="I17" s="94">
        <f t="shared" ref="I17:I18" si="8">E17+37</f>
        <v>45801</v>
      </c>
      <c r="J17" s="94">
        <f t="shared" ref="J17:J18" si="9">E17+41</f>
        <v>45805</v>
      </c>
      <c r="K17" s="1120">
        <v>45764</v>
      </c>
      <c r="L17" s="1120">
        <v>45765</v>
      </c>
    </row>
    <row r="18" spans="1:13" s="14" customFormat="1" ht="19.5" hidden="1">
      <c r="A18" s="77"/>
      <c r="B18" s="14">
        <v>17</v>
      </c>
      <c r="C18" s="2317" t="s">
        <v>3604</v>
      </c>
      <c r="D18" s="1706" t="s">
        <v>2712</v>
      </c>
      <c r="E18" s="92">
        <v>45772</v>
      </c>
      <c r="F18" s="94">
        <f t="shared" si="5"/>
        <v>45801</v>
      </c>
      <c r="G18" s="94">
        <f t="shared" si="6"/>
        <v>45803</v>
      </c>
      <c r="H18" s="94">
        <f t="shared" si="7"/>
        <v>45806</v>
      </c>
      <c r="I18" s="94">
        <f t="shared" si="8"/>
        <v>45809</v>
      </c>
      <c r="J18" s="94">
        <f t="shared" si="9"/>
        <v>45813</v>
      </c>
      <c r="K18" s="1120">
        <v>45771</v>
      </c>
      <c r="L18" s="1120">
        <v>45772</v>
      </c>
    </row>
    <row r="19" spans="1:13" s="14" customFormat="1" ht="20.25" thickTop="1">
      <c r="A19" s="77"/>
      <c r="B19" s="14">
        <v>18</v>
      </c>
      <c r="C19" s="1909" t="s">
        <v>406</v>
      </c>
      <c r="D19" s="1706" t="s">
        <v>79</v>
      </c>
      <c r="E19" s="92">
        <v>45778</v>
      </c>
      <c r="F19" s="524"/>
      <c r="G19" s="524"/>
      <c r="H19" s="524"/>
      <c r="I19" s="524"/>
      <c r="J19" s="524"/>
      <c r="K19" s="1120">
        <v>45778</v>
      </c>
      <c r="L19" s="1120">
        <v>45779</v>
      </c>
    </row>
    <row r="20" spans="1:13" s="14" customFormat="1" ht="19.5">
      <c r="A20" s="77"/>
      <c r="B20" s="14">
        <v>19</v>
      </c>
      <c r="C20" s="1705" t="s">
        <v>3605</v>
      </c>
      <c r="D20" s="1706" t="s">
        <v>2153</v>
      </c>
      <c r="E20" s="92">
        <v>45790</v>
      </c>
      <c r="F20" s="94">
        <f t="shared" ref="F20:F23" si="10">E20+29</f>
        <v>45819</v>
      </c>
      <c r="G20" s="94">
        <f t="shared" ref="G20:G23" si="11">E20+31</f>
        <v>45821</v>
      </c>
      <c r="H20" s="94">
        <f t="shared" ref="H20:H23" si="12">E20+34</f>
        <v>45824</v>
      </c>
      <c r="I20" s="94">
        <f t="shared" ref="I20:I23" si="13">E20+37</f>
        <v>45827</v>
      </c>
      <c r="J20" s="94">
        <f t="shared" ref="J20:J23" si="14">E20+41</f>
        <v>45831</v>
      </c>
      <c r="K20" s="1120">
        <v>45785</v>
      </c>
      <c r="L20" s="1120">
        <v>45786</v>
      </c>
    </row>
    <row r="21" spans="1:13" s="14" customFormat="1" ht="19.5">
      <c r="A21" s="77"/>
      <c r="B21" s="14">
        <v>20</v>
      </c>
      <c r="C21" s="1705" t="s">
        <v>3606</v>
      </c>
      <c r="D21" s="1706" t="s">
        <v>222</v>
      </c>
      <c r="E21" s="92">
        <v>45799</v>
      </c>
      <c r="F21" s="94">
        <f t="shared" si="10"/>
        <v>45828</v>
      </c>
      <c r="G21" s="94">
        <f t="shared" si="11"/>
        <v>45830</v>
      </c>
      <c r="H21" s="94">
        <f t="shared" si="12"/>
        <v>45833</v>
      </c>
      <c r="I21" s="94">
        <f t="shared" si="13"/>
        <v>45836</v>
      </c>
      <c r="J21" s="94">
        <f t="shared" si="14"/>
        <v>45840</v>
      </c>
      <c r="K21" s="1120">
        <v>45792</v>
      </c>
      <c r="L21" s="1120">
        <v>45793</v>
      </c>
    </row>
    <row r="22" spans="1:13" s="14" customFormat="1" ht="19.5">
      <c r="A22" s="77"/>
      <c r="B22" s="14">
        <v>21</v>
      </c>
      <c r="C22" s="1909" t="s">
        <v>406</v>
      </c>
      <c r="D22" s="1706" t="s">
        <v>79</v>
      </c>
      <c r="E22" s="92">
        <v>45799</v>
      </c>
      <c r="F22" s="524"/>
      <c r="G22" s="524"/>
      <c r="H22" s="524"/>
      <c r="I22" s="524"/>
      <c r="J22" s="524"/>
      <c r="K22" s="1120">
        <v>45799</v>
      </c>
      <c r="L22" s="1120">
        <v>45800</v>
      </c>
    </row>
    <row r="23" spans="1:13" s="14" customFormat="1" ht="19.5">
      <c r="A23" s="77"/>
      <c r="B23" s="14">
        <v>22</v>
      </c>
      <c r="C23" s="1705" t="s">
        <v>3607</v>
      </c>
      <c r="D23" s="3465" t="s">
        <v>180</v>
      </c>
      <c r="E23" s="92">
        <v>45807</v>
      </c>
      <c r="F23" s="94">
        <f t="shared" si="10"/>
        <v>45836</v>
      </c>
      <c r="G23" s="94">
        <f t="shared" si="11"/>
        <v>45838</v>
      </c>
      <c r="H23" s="94">
        <f t="shared" si="12"/>
        <v>45841</v>
      </c>
      <c r="I23" s="94">
        <f t="shared" si="13"/>
        <v>45844</v>
      </c>
      <c r="J23" s="94">
        <f t="shared" si="14"/>
        <v>45848</v>
      </c>
      <c r="K23" s="1120">
        <v>45806</v>
      </c>
      <c r="L23" s="1120">
        <v>45807</v>
      </c>
    </row>
    <row r="24" spans="1:13" ht="19.5">
      <c r="B24" s="14">
        <v>23</v>
      </c>
      <c r="C24" s="1705" t="s">
        <v>3608</v>
      </c>
      <c r="D24" s="3465" t="s">
        <v>222</v>
      </c>
      <c r="E24" s="92">
        <v>45814</v>
      </c>
      <c r="F24" s="94">
        <f t="shared" ref="F24:F28" si="15">E24+29</f>
        <v>45843</v>
      </c>
      <c r="G24" s="94">
        <f t="shared" ref="G24:G28" si="16">E24+31</f>
        <v>45845</v>
      </c>
      <c r="H24" s="94">
        <f t="shared" ref="H24:H28" si="17">E24+34</f>
        <v>45848</v>
      </c>
      <c r="I24" s="94">
        <f t="shared" ref="I24:I28" si="18">E24+37</f>
        <v>45851</v>
      </c>
      <c r="J24" s="94">
        <f t="shared" ref="J24:J28" si="19">E24+41</f>
        <v>45855</v>
      </c>
      <c r="K24" s="1120">
        <v>45813</v>
      </c>
      <c r="L24" s="1120">
        <v>45814</v>
      </c>
      <c r="M24" s="14"/>
    </row>
    <row r="25" spans="1:13" ht="19.5">
      <c r="B25" s="14">
        <v>24</v>
      </c>
      <c r="C25" s="1705" t="s">
        <v>3609</v>
      </c>
      <c r="D25" s="3465" t="s">
        <v>167</v>
      </c>
      <c r="E25" s="92">
        <v>45821</v>
      </c>
      <c r="F25" s="94">
        <f t="shared" si="15"/>
        <v>45850</v>
      </c>
      <c r="G25" s="94">
        <f t="shared" si="16"/>
        <v>45852</v>
      </c>
      <c r="H25" s="94">
        <f t="shared" si="17"/>
        <v>45855</v>
      </c>
      <c r="I25" s="94">
        <f t="shared" si="18"/>
        <v>45858</v>
      </c>
      <c r="J25" s="94">
        <f t="shared" si="19"/>
        <v>45862</v>
      </c>
      <c r="K25" s="1120">
        <v>45820</v>
      </c>
      <c r="L25" s="1120">
        <v>45821</v>
      </c>
      <c r="M25" s="14"/>
    </row>
    <row r="26" spans="1:13" ht="19.5">
      <c r="B26" s="14">
        <v>25</v>
      </c>
      <c r="C26" s="1705" t="s">
        <v>3610</v>
      </c>
      <c r="D26" s="3465" t="s">
        <v>150</v>
      </c>
      <c r="E26" s="92">
        <v>45828</v>
      </c>
      <c r="F26" s="94">
        <f t="shared" si="15"/>
        <v>45857</v>
      </c>
      <c r="G26" s="94">
        <f t="shared" si="16"/>
        <v>45859</v>
      </c>
      <c r="H26" s="94">
        <f t="shared" si="17"/>
        <v>45862</v>
      </c>
      <c r="I26" s="94">
        <f t="shared" si="18"/>
        <v>45865</v>
      </c>
      <c r="J26" s="94">
        <f t="shared" si="19"/>
        <v>45869</v>
      </c>
      <c r="K26" s="1120">
        <v>45827</v>
      </c>
      <c r="L26" s="1120">
        <v>45828</v>
      </c>
      <c r="M26" s="14"/>
    </row>
    <row r="27" spans="1:13" ht="19.5">
      <c r="B27" s="14">
        <v>26</v>
      </c>
      <c r="C27" s="1705" t="s">
        <v>3611</v>
      </c>
      <c r="D27" s="3465" t="s">
        <v>2167</v>
      </c>
      <c r="E27" s="92">
        <v>45834</v>
      </c>
      <c r="F27" s="94">
        <f t="shared" si="15"/>
        <v>45863</v>
      </c>
      <c r="G27" s="94">
        <f t="shared" si="16"/>
        <v>45865</v>
      </c>
      <c r="H27" s="94">
        <f t="shared" si="17"/>
        <v>45868</v>
      </c>
      <c r="I27" s="94">
        <f t="shared" si="18"/>
        <v>45871</v>
      </c>
      <c r="J27" s="94">
        <f t="shared" si="19"/>
        <v>45875</v>
      </c>
      <c r="K27" s="1120">
        <v>45834</v>
      </c>
      <c r="L27" s="1120">
        <v>45835</v>
      </c>
      <c r="M27" s="14"/>
    </row>
    <row r="28" spans="1:13" ht="19.5">
      <c r="B28" s="14">
        <v>27</v>
      </c>
      <c r="C28" s="1705" t="s">
        <v>3612</v>
      </c>
      <c r="D28" s="3465" t="s">
        <v>3603</v>
      </c>
      <c r="E28" s="92">
        <v>45841</v>
      </c>
      <c r="F28" s="94">
        <f t="shared" si="15"/>
        <v>45870</v>
      </c>
      <c r="G28" s="94">
        <f t="shared" si="16"/>
        <v>45872</v>
      </c>
      <c r="H28" s="94">
        <f t="shared" si="17"/>
        <v>45875</v>
      </c>
      <c r="I28" s="94">
        <f t="shared" si="18"/>
        <v>45878</v>
      </c>
      <c r="J28" s="94">
        <f t="shared" si="19"/>
        <v>45882</v>
      </c>
      <c r="K28" s="1120">
        <v>45841</v>
      </c>
      <c r="L28" s="1120">
        <v>45842</v>
      </c>
      <c r="M28" s="14"/>
    </row>
    <row r="29" spans="1:13" ht="19.5">
      <c r="B29" s="14">
        <v>28</v>
      </c>
      <c r="C29" s="1517" t="s">
        <v>3613</v>
      </c>
      <c r="D29" s="3465" t="s">
        <v>2165</v>
      </c>
      <c r="E29" s="92">
        <v>45848</v>
      </c>
      <c r="F29" s="94">
        <f t="shared" ref="F29:F33" si="20">E29+29</f>
        <v>45877</v>
      </c>
      <c r="G29" s="94">
        <f t="shared" ref="G29:G33" si="21">E29+31</f>
        <v>45879</v>
      </c>
      <c r="H29" s="94">
        <f t="shared" ref="H29:H33" si="22">E29+34</f>
        <v>45882</v>
      </c>
      <c r="I29" s="94">
        <f t="shared" ref="I29:I33" si="23">E29+37</f>
        <v>45885</v>
      </c>
      <c r="J29" s="94">
        <f t="shared" ref="J29:J33" si="24">E29+41</f>
        <v>45889</v>
      </c>
      <c r="K29" s="1120">
        <v>45848</v>
      </c>
      <c r="L29" s="1120">
        <v>45849</v>
      </c>
      <c r="M29" s="14"/>
    </row>
    <row r="30" spans="1:13" ht="19.5">
      <c r="B30" s="14">
        <v>29</v>
      </c>
      <c r="C30" s="1517" t="s">
        <v>3614</v>
      </c>
      <c r="D30" s="3465" t="s">
        <v>3615</v>
      </c>
      <c r="E30" s="92">
        <v>45855</v>
      </c>
      <c r="F30" s="94">
        <f t="shared" si="20"/>
        <v>45884</v>
      </c>
      <c r="G30" s="94">
        <f t="shared" si="21"/>
        <v>45886</v>
      </c>
      <c r="H30" s="94">
        <f t="shared" si="22"/>
        <v>45889</v>
      </c>
      <c r="I30" s="94">
        <f t="shared" si="23"/>
        <v>45892</v>
      </c>
      <c r="J30" s="94">
        <f t="shared" si="24"/>
        <v>45896</v>
      </c>
      <c r="K30" s="1120">
        <v>45855</v>
      </c>
      <c r="L30" s="1120">
        <v>45856</v>
      </c>
      <c r="M30" s="14"/>
    </row>
    <row r="31" spans="1:13" ht="19.5">
      <c r="B31" s="14">
        <v>30</v>
      </c>
      <c r="C31" s="1517" t="s">
        <v>3616</v>
      </c>
      <c r="D31" s="3465" t="s">
        <v>3603</v>
      </c>
      <c r="E31" s="92">
        <v>45862</v>
      </c>
      <c r="F31" s="94">
        <f t="shared" si="20"/>
        <v>45891</v>
      </c>
      <c r="G31" s="94">
        <f t="shared" si="21"/>
        <v>45893</v>
      </c>
      <c r="H31" s="94">
        <f t="shared" si="22"/>
        <v>45896</v>
      </c>
      <c r="I31" s="94">
        <f t="shared" si="23"/>
        <v>45899</v>
      </c>
      <c r="J31" s="94">
        <f t="shared" si="24"/>
        <v>45903</v>
      </c>
      <c r="K31" s="1120">
        <v>45862</v>
      </c>
      <c r="L31" s="1120">
        <v>45863</v>
      </c>
      <c r="M31" s="14"/>
    </row>
    <row r="32" spans="1:13" ht="19.5">
      <c r="B32" s="14">
        <v>31</v>
      </c>
      <c r="C32" s="1517" t="s">
        <v>3595</v>
      </c>
      <c r="D32" s="3465" t="s">
        <v>2153</v>
      </c>
      <c r="E32" s="92">
        <v>45869</v>
      </c>
      <c r="F32" s="94">
        <f t="shared" si="20"/>
        <v>45898</v>
      </c>
      <c r="G32" s="94">
        <f t="shared" si="21"/>
        <v>45900</v>
      </c>
      <c r="H32" s="94">
        <f t="shared" si="22"/>
        <v>45903</v>
      </c>
      <c r="I32" s="94">
        <f t="shared" si="23"/>
        <v>45906</v>
      </c>
      <c r="J32" s="94">
        <f t="shared" si="24"/>
        <v>45910</v>
      </c>
      <c r="K32" s="1120">
        <v>45869</v>
      </c>
      <c r="L32" s="1120">
        <v>45870</v>
      </c>
      <c r="M32" s="14"/>
    </row>
    <row r="33" spans="2:13" ht="19.5">
      <c r="B33" s="14">
        <v>32</v>
      </c>
      <c r="C33" s="1705" t="s">
        <v>2060</v>
      </c>
      <c r="D33" s="3465">
        <v>1</v>
      </c>
      <c r="E33" s="92">
        <v>45876</v>
      </c>
      <c r="F33" s="94">
        <f t="shared" si="20"/>
        <v>45905</v>
      </c>
      <c r="G33" s="94">
        <f t="shared" si="21"/>
        <v>45907</v>
      </c>
      <c r="H33" s="94">
        <f t="shared" si="22"/>
        <v>45910</v>
      </c>
      <c r="I33" s="94">
        <f t="shared" si="23"/>
        <v>45913</v>
      </c>
      <c r="J33" s="94">
        <f t="shared" si="24"/>
        <v>45917</v>
      </c>
      <c r="K33" s="1120">
        <v>45876</v>
      </c>
      <c r="L33" s="1120">
        <v>45877</v>
      </c>
      <c r="M33" s="14"/>
    </row>
    <row r="37" spans="2:13" s="14" customFormat="1" ht="20.25">
      <c r="C37" s="17" t="s">
        <v>611</v>
      </c>
      <c r="D37" s="5"/>
      <c r="E37" s="5"/>
      <c r="F37" s="5"/>
      <c r="G37" s="5"/>
      <c r="H37" s="5"/>
      <c r="I37" s="99"/>
      <c r="J37"/>
      <c r="K37" s="37"/>
      <c r="L37" s="29"/>
      <c r="M37" s="30"/>
    </row>
    <row r="38" spans="2:13" s="14" customFormat="1" ht="16.5" customHeight="1">
      <c r="C38" s="5"/>
      <c r="D38" s="5"/>
      <c r="E38" s="5"/>
      <c r="F38" s="5"/>
      <c r="G38" s="5"/>
      <c r="H38" s="5"/>
      <c r="I38" s="5"/>
      <c r="J38"/>
      <c r="K38" s="37"/>
      <c r="L38" s="29"/>
      <c r="M38" s="30"/>
    </row>
    <row r="39" spans="2:13" s="29" customFormat="1" ht="14.25">
      <c r="C39" s="23"/>
      <c r="D39"/>
      <c r="E39"/>
      <c r="F39" s="28"/>
      <c r="G39"/>
      <c r="H39"/>
      <c r="I39" s="20"/>
      <c r="J39"/>
      <c r="K39"/>
      <c r="L39" s="24"/>
      <c r="M39"/>
    </row>
    <row r="40" spans="2:13" s="29" customFormat="1" ht="14.25">
      <c r="C40" s="26" t="s">
        <v>0</v>
      </c>
      <c r="D40" s="27"/>
      <c r="E40" s="1130" t="s">
        <v>2062</v>
      </c>
      <c r="F40" s="23"/>
      <c r="G40" s="23" t="s">
        <v>36</v>
      </c>
      <c r="H40" s="23"/>
      <c r="I40" s="27"/>
      <c r="J40" s="27"/>
      <c r="K40" s="23" t="s">
        <v>61</v>
      </c>
      <c r="L40" s="23" t="str">
        <f>'HOW TO-&gt;'!$B$134</f>
        <v>6011 2413</v>
      </c>
      <c r="M40" s="23"/>
    </row>
    <row r="41" spans="2:13" s="29" customFormat="1" ht="7.5" customHeight="1">
      <c r="C41" s="31" t="s">
        <v>1</v>
      </c>
      <c r="D41" s="27"/>
      <c r="E41" s="249" t="s">
        <v>612</v>
      </c>
      <c r="F41" s="23"/>
      <c r="G41" s="27" t="s">
        <v>613</v>
      </c>
      <c r="H41" s="27"/>
      <c r="I41" s="249" t="s">
        <v>39</v>
      </c>
      <c r="J41" s="27"/>
      <c r="K41" s="27" t="s">
        <v>63</v>
      </c>
      <c r="L41" s="27"/>
      <c r="M41" s="250" t="s">
        <v>64</v>
      </c>
    </row>
    <row r="42" spans="2:13" s="29" customFormat="1" ht="14.25">
      <c r="C42" s="31"/>
      <c r="D42" s="27"/>
      <c r="E42" s="249"/>
      <c r="F42" s="5"/>
      <c r="G42" s="27"/>
      <c r="H42" s="27"/>
      <c r="I42" s="249"/>
      <c r="J42" s="27"/>
      <c r="K42" s="27" t="str">
        <f>'HOW TO-&gt;'!$A$136</f>
        <v>PERMIT</v>
      </c>
      <c r="L42" s="27"/>
      <c r="M42" s="3323" t="str">
        <f>'HOW TO-&gt;'!$C$136</f>
        <v>SG094-SinPermit@msc.com</v>
      </c>
    </row>
    <row r="43" spans="2:13">
      <c r="C43" s="347" t="str">
        <f>'HOW TO-&gt;'!$A$105</f>
        <v>ZANT CHONG</v>
      </c>
      <c r="D43" s="347" t="str">
        <f>'HOW TO-&gt;'!$B$105</f>
        <v>6011 2429</v>
      </c>
      <c r="E43" s="4" t="str">
        <f>'HOW TO-&gt;'!$C$105</f>
        <v>zant.chong@msc.com</v>
      </c>
      <c r="G43" s="347" t="str">
        <f>'HOW TO-&gt;'!$A$122</f>
        <v>ROBERT CHIA</v>
      </c>
      <c r="H43" s="347" t="str">
        <f>'HOW TO-&gt;'!$B$122</f>
        <v>6011 0564</v>
      </c>
      <c r="I43" s="4" t="str">
        <f>'HOW TO-&gt;'!$C$122</f>
        <v>robert.chia@msc.com</v>
      </c>
      <c r="K43" s="347" t="str">
        <f>'HOW TO-&gt;'!$A$137</f>
        <v>RAYNAR ANG</v>
      </c>
      <c r="L43" s="347" t="str">
        <f>'HOW TO-&gt;'!$B$137</f>
        <v>6011 2358</v>
      </c>
      <c r="M43" s="4" t="str">
        <f>'HOW TO-&gt;'!$C$137</f>
        <v>raynar.ang@msc.com</v>
      </c>
    </row>
    <row r="44" spans="2:13">
      <c r="C44" s="347" t="str">
        <f>'HOW TO-&gt;'!$A$106</f>
        <v>PHOEBE HUANG</v>
      </c>
      <c r="D44" s="347" t="str">
        <f>'HOW TO-&gt;'!$B$106</f>
        <v>6011 0562</v>
      </c>
      <c r="E44" s="4" t="str">
        <f>'HOW TO-&gt;'!$C$106</f>
        <v>phoebe.huang@msc.com</v>
      </c>
      <c r="G44" s="347" t="str">
        <f>'HOW TO-&gt;'!$A$123</f>
        <v>S. Y. LIEW</v>
      </c>
      <c r="H44" s="347" t="str">
        <f>'HOW TO-&gt;'!$B$123</f>
        <v>6011 2348</v>
      </c>
      <c r="I44" s="4" t="str">
        <f>'HOW TO-&gt;'!$C$123</f>
        <v>seoyi.liew@msc.com</v>
      </c>
      <c r="K44" s="347" t="str">
        <f>'HOW TO-&gt;'!$A$138</f>
        <v>KAI SIANG</v>
      </c>
      <c r="L44" s="347" t="str">
        <f>'HOW TO-&gt;'!$B$138</f>
        <v>6011 2356</v>
      </c>
      <c r="M44" s="4" t="str">
        <f>'HOW TO-&gt;'!$C$138</f>
        <v>kaisiang.lim@msc.com</v>
      </c>
    </row>
    <row r="45" spans="2:13">
      <c r="C45" s="347" t="str">
        <f>'HOW TO-&gt;'!$A$107</f>
        <v>SHERWIN LIM</v>
      </c>
      <c r="D45" s="347" t="str">
        <f>'HOW TO-&gt;'!$B$107</f>
        <v>6011 2395</v>
      </c>
      <c r="E45" s="4" t="str">
        <f>'HOW TO-&gt;'!$C$107</f>
        <v>sherwin.lim@msc.com</v>
      </c>
      <c r="G45" s="347" t="str">
        <f>'HOW TO-&gt;'!$A$124</f>
        <v>SHARON KOH</v>
      </c>
      <c r="H45" s="347" t="str">
        <f>'HOW TO-&gt;'!$B$124</f>
        <v>6011 2349</v>
      </c>
      <c r="I45" s="4" t="str">
        <f>'HOW TO-&gt;'!$C$124</f>
        <v>sharon.koh@msc.com</v>
      </c>
      <c r="K45" s="347" t="str">
        <f>'HOW TO-&gt;'!$A$139</f>
        <v>DEWI</v>
      </c>
      <c r="L45" s="347" t="str">
        <f>'HOW TO-&gt;'!$B$139</f>
        <v>6011 2354</v>
      </c>
      <c r="M45" s="4" t="str">
        <f>'HOW TO-&gt;'!$C$139</f>
        <v>dewi.ratnah@msc.com</v>
      </c>
    </row>
    <row r="46" spans="2:13">
      <c r="C46" s="347" t="str">
        <f>'HOW TO-&gt;'!$A$108</f>
        <v>NATALIE LEW</v>
      </c>
      <c r="D46" s="347" t="str">
        <f>'HOW TO-&gt;'!$B$108</f>
        <v>6011 2399</v>
      </c>
      <c r="E46" s="4" t="str">
        <f>'HOW TO-&gt;'!$C$108</f>
        <v>natalie.lew@msc.com</v>
      </c>
      <c r="G46" s="347" t="str">
        <f>'HOW TO-&gt;'!$A$125</f>
        <v>ANGELIA LAU</v>
      </c>
      <c r="H46" s="347" t="str">
        <f>'HOW TO-&gt;'!$B$125</f>
        <v>6011 2346</v>
      </c>
      <c r="I46" s="4" t="str">
        <f>'HOW TO-&gt;'!$C$125</f>
        <v>angelia.lau@msc.com</v>
      </c>
      <c r="K46" s="347" t="str">
        <f>'HOW TO-&gt;'!$A$140</f>
        <v>YU TING</v>
      </c>
      <c r="L46" s="347" t="str">
        <f>'HOW TO-&gt;'!$B$140</f>
        <v>6011 2359</v>
      </c>
      <c r="M46" s="4" t="str">
        <f>'HOW TO-&gt;'!$C$140</f>
        <v>yuting.luo@msc.com</v>
      </c>
    </row>
    <row r="47" spans="2:13">
      <c r="C47" s="347">
        <f>'HOW TO-&gt;'!$A$109</f>
        <v>0</v>
      </c>
      <c r="D47" s="347" t="str">
        <f>'HOW TO-&gt;'!$B$109</f>
        <v>6011 2352</v>
      </c>
      <c r="E47" s="4">
        <f>'HOW TO-&gt;'!$C$109</f>
        <v>0</v>
      </c>
      <c r="G47" s="347" t="str">
        <f>'HOW TO-&gt;'!$A$126</f>
        <v>NOOR AFNINDAH</v>
      </c>
      <c r="H47" s="347" t="str">
        <f>'HOW TO-&gt;'!$B$126</f>
        <v>6011 2347</v>
      </c>
      <c r="I47" s="4" t="str">
        <f>'HOW TO-&gt;'!$C$126</f>
        <v>noor.afnindah@msc.com</v>
      </c>
      <c r="K47" s="347" t="str">
        <f>'HOW TO-&gt;'!$A$141</f>
        <v>-</v>
      </c>
      <c r="L47" s="347" t="str">
        <f>'HOW TO-&gt;'!$B$141</f>
        <v>6011 0567</v>
      </c>
      <c r="M47" s="4" t="str">
        <f>'HOW TO-&gt;'!$C$141</f>
        <v>-</v>
      </c>
    </row>
    <row r="48" spans="2:13">
      <c r="C48" s="347" t="str">
        <f>'HOW TO-&gt;'!$A$110</f>
        <v>LIM AI PHEN</v>
      </c>
      <c r="D48" s="347" t="str">
        <f>'HOW TO-&gt;'!$B$110</f>
        <v>6011 9646</v>
      </c>
      <c r="E48" s="4" t="str">
        <f>'HOW TO-&gt;'!$C$110</f>
        <v>aiphen.lim@msc.com</v>
      </c>
      <c r="G48" s="347" t="str">
        <f>'HOW TO-&gt;'!$A$127</f>
        <v>NG CHING WEI</v>
      </c>
      <c r="H48" s="347" t="str">
        <f>'HOW TO-&gt;'!$B$127</f>
        <v>6011 2404</v>
      </c>
      <c r="I48" s="4" t="str">
        <f>'HOW TO-&gt;'!$C$127</f>
        <v>chingwei.ng@msc.com</v>
      </c>
      <c r="K48" s="347" t="str">
        <f>'HOW TO-&gt;'!$A$142</f>
        <v>SHAN SHAN</v>
      </c>
      <c r="L48" s="347" t="str">
        <f>'HOW TO-&gt;'!$B$142</f>
        <v>6011 2353</v>
      </c>
      <c r="M48" s="4" t="str">
        <f>'HOW TO-&gt;'!$C$142</f>
        <v>shanshan.chin@msc.com</v>
      </c>
    </row>
    <row r="49" spans="3:13">
      <c r="C49" s="347" t="str">
        <f>'HOW TO-&gt;'!$A$111</f>
        <v>DARIUS ONG</v>
      </c>
      <c r="D49" s="347" t="str">
        <f>'HOW TO-&gt;'!$B$111</f>
        <v>6011 2396</v>
      </c>
      <c r="E49" s="4" t="str">
        <f>'HOW TO-&gt;'!$C$111</f>
        <v>darius.ong@msc.com</v>
      </c>
      <c r="G49" s="347">
        <f>'HOW TO-&gt;'!$A$128</f>
        <v>0</v>
      </c>
      <c r="H49" s="347">
        <f>'HOW TO-&gt;'!$B$128</f>
        <v>0</v>
      </c>
      <c r="I49" s="4">
        <f>'HOW TO-&gt;'!$C$128</f>
        <v>0</v>
      </c>
      <c r="K49" s="347" t="str">
        <f>'HOW TO-&gt;'!$A$143</f>
        <v>EUNICE</v>
      </c>
      <c r="L49" s="347" t="str">
        <f>'HOW TO-&gt;'!$B$143</f>
        <v>6011 2355</v>
      </c>
      <c r="M49" s="4" t="str">
        <f>'HOW TO-&gt;'!$C$143</f>
        <v>eunice.chan@msc.com</v>
      </c>
    </row>
    <row r="50" spans="3:13">
      <c r="C50" s="347" t="str">
        <f>'HOW TO-&gt;'!$A$112</f>
        <v>LAWRENCE ANG (CROSS-TRADE)</v>
      </c>
      <c r="D50" s="347" t="str">
        <f>'HOW TO-&gt;'!$B$112</f>
        <v>6011 2400</v>
      </c>
      <c r="E50" s="4" t="str">
        <f>'HOW TO-&gt;'!$C$112</f>
        <v>lawrence.ang@msc.com</v>
      </c>
      <c r="G50" s="347" t="str">
        <f>'HOW TO-&gt;'!$A$129</f>
        <v>.</v>
      </c>
      <c r="H50" s="347" t="str">
        <f>'HOW TO-&gt;'!$B$129</f>
        <v>.</v>
      </c>
      <c r="I50" s="4" t="str">
        <f>'HOW TO-&gt;'!$C$129</f>
        <v>.</v>
      </c>
      <c r="K50" s="347" t="str">
        <f>'HOW TO-&gt;'!$A$144</f>
        <v>HAZEL</v>
      </c>
      <c r="L50" s="347" t="str">
        <f>'HOW TO-&gt;'!$B$144</f>
        <v>6011 2435</v>
      </c>
      <c r="M50" s="4" t="str">
        <f>'HOW TO-&gt;'!$C$144</f>
        <v>hazel.toh@msc.com</v>
      </c>
    </row>
    <row r="51" spans="3:13">
      <c r="C51" s="347" t="str">
        <f>'HOW TO-&gt;'!$A$113</f>
        <v>ASHTON YAN</v>
      </c>
      <c r="D51" s="347" t="str">
        <f>'HOW TO-&gt;'!$B$113</f>
        <v>6011 2398</v>
      </c>
      <c r="E51" s="4" t="str">
        <f>'HOW TO-&gt;'!$C$113</f>
        <v>ashton.yan@msc.com</v>
      </c>
      <c r="F51"/>
      <c r="G51" s="347">
        <f>'HOW TO-&gt;'!$A$130</f>
        <v>0</v>
      </c>
      <c r="H51" s="347">
        <f>'HOW TO-&gt;'!$B$130</f>
        <v>0</v>
      </c>
      <c r="I51" s="4">
        <f>'HOW TO-&gt;'!$C$130</f>
        <v>0</v>
      </c>
      <c r="K51" s="347">
        <f>'HOW TO-&gt;'!$A$145</f>
        <v>0</v>
      </c>
      <c r="L51" s="347">
        <f>'HOW TO-&gt;'!$B$145</f>
        <v>0</v>
      </c>
      <c r="M51" s="4">
        <f>'HOW TO-&gt;'!$C$145</f>
        <v>0</v>
      </c>
    </row>
    <row r="52" spans="3:13">
      <c r="C52" s="347" t="str">
        <f>'HOW TO-&gt;'!$A$114</f>
        <v>LUIS LIM</v>
      </c>
      <c r="D52" s="347" t="str">
        <f>'HOW TO-&gt;'!$B$114</f>
        <v>6011 7900</v>
      </c>
      <c r="E52" s="4" t="str">
        <f>'HOW TO-&gt;'!$C$114</f>
        <v>luis.lim@msc.com</v>
      </c>
      <c r="F52"/>
      <c r="G52"/>
      <c r="H52" s="11"/>
      <c r="I52" s="250"/>
      <c r="J52"/>
      <c r="K52" s="347">
        <f>'HOW TO-&gt;'!$A$146</f>
        <v>0</v>
      </c>
      <c r="L52" s="347">
        <f>'HOW TO-&gt;'!$B$146</f>
        <v>0</v>
      </c>
      <c r="M52" s="4">
        <f>'HOW TO-&gt;'!$C$146</f>
        <v>0</v>
      </c>
    </row>
    <row r="53" spans="3:13">
      <c r="C53" s="347" t="str">
        <f>'HOW TO-&gt;'!$A$115</f>
        <v>CHARMAINE LIM</v>
      </c>
      <c r="D53" s="347" t="str">
        <f>'HOW TO-&gt;'!$B$115</f>
        <v>6011 0561</v>
      </c>
      <c r="E53" s="4" t="str">
        <f>'HOW TO-&gt;'!$C$115</f>
        <v>charmaine.lim@msc.com</v>
      </c>
      <c r="F53"/>
      <c r="G53"/>
      <c r="H53" s="11"/>
      <c r="I53" s="11"/>
      <c r="J53" s="250"/>
      <c r="K53" s="347"/>
      <c r="L53" s="347"/>
      <c r="M53" s="4"/>
    </row>
    <row r="54" spans="3:13">
      <c r="C54" s="347">
        <f>'HOW TO-&gt;'!$A$116</f>
        <v>0</v>
      </c>
      <c r="D54" s="347">
        <f>'HOW TO-&gt;'!$B$116</f>
        <v>0</v>
      </c>
      <c r="E54" s="4">
        <f>'HOW TO-&gt;'!$C$116</f>
        <v>0</v>
      </c>
      <c r="F54"/>
      <c r="G54"/>
      <c r="H54"/>
      <c r="I54"/>
      <c r="J54"/>
      <c r="K54"/>
      <c r="L54"/>
      <c r="M54"/>
    </row>
    <row r="55" spans="3:13">
      <c r="C55" s="347" t="str">
        <f>'HOW TO-&gt;'!$A$117</f>
        <v xml:space="preserve">MAIN LINE  </v>
      </c>
      <c r="D55" s="347" t="str">
        <f>'HOW TO-&gt;'!$B$117</f>
        <v>6011 2424</v>
      </c>
      <c r="E55" s="4">
        <f>'HOW TO-&gt;'!$C$117</f>
        <v>0</v>
      </c>
      <c r="F55"/>
      <c r="G55"/>
      <c r="H55"/>
      <c r="I55"/>
      <c r="J55"/>
      <c r="K55"/>
      <c r="L55"/>
      <c r="M55"/>
    </row>
    <row r="56" spans="3:13">
      <c r="C56" s="347">
        <f>'HOW TO-&gt;'!$A$118</f>
        <v>0</v>
      </c>
      <c r="D56" s="347">
        <f>'HOW TO-&gt;'!$B$118</f>
        <v>0</v>
      </c>
      <c r="E56" s="4">
        <f>'HOW TO-&gt;'!$C$118</f>
        <v>0</v>
      </c>
      <c r="F56"/>
      <c r="G56"/>
      <c r="H56"/>
      <c r="I56"/>
      <c r="J56"/>
      <c r="K56"/>
      <c r="L56"/>
      <c r="M56"/>
    </row>
    <row r="64" spans="3:13">
      <c r="G64" s="270">
        <v>44918</v>
      </c>
      <c r="H64" s="270">
        <f>G64+26</f>
        <v>44944</v>
      </c>
    </row>
    <row r="65" spans="8:8">
      <c r="H65" s="270">
        <f>G64+17</f>
        <v>44935</v>
      </c>
    </row>
  </sheetData>
  <hyperlinks>
    <hyperlink ref="I41" display="custsvc@msca.com.sg" xr:uid="{7111A403-04DE-4659-896E-A772FBAEF285}"/>
    <hyperlink ref="M41" display="sinexp@msca.com.sg" xr:uid="{8A09884A-7226-428C-8D1A-B31FC8208447}"/>
    <hyperlink ref="E40" r:id="rId1" xr:uid="{E0C60EBD-F655-485C-9779-AD3BB460C40E}"/>
    <hyperlink ref="E41" display="mktg-dept@msca.com.sg" xr:uid="{3DB1AEE7-5127-4886-9966-83A2E525CFEE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topLeftCell="A4" zoomScale="85" zoomScaleNormal="85" workbookViewId="0"/>
  </sheetViews>
  <sheetFormatPr defaultColWidth="9.42578125" defaultRowHeight="20.100000000000001" customHeight="1"/>
  <cols>
    <col min="1" max="1" width="15" style="1616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38" customFormat="1" ht="20.100000000000001" customHeight="1">
      <c r="A2" s="1616"/>
      <c r="B2" s="4041" t="s">
        <v>1707</v>
      </c>
      <c r="C2" s="4041"/>
      <c r="D2" s="4041"/>
      <c r="E2" s="4041"/>
      <c r="F2" s="4041"/>
      <c r="G2" s="4041"/>
      <c r="H2" s="4041"/>
      <c r="K2" s="2939"/>
      <c r="M2" s="824"/>
    </row>
    <row r="3" spans="1:13" s="2938" customFormat="1" ht="20.100000000000001" customHeight="1">
      <c r="A3" s="1616"/>
      <c r="B3" s="1187"/>
      <c r="C3" s="1187"/>
      <c r="D3" s="1187"/>
      <c r="E3" s="1187"/>
      <c r="F3" s="1187"/>
      <c r="G3" s="1187"/>
      <c r="H3" s="1187"/>
      <c r="K3" s="2939"/>
      <c r="M3" s="824"/>
    </row>
    <row r="4" spans="1:13" ht="20.100000000000001" customHeight="1">
      <c r="A4" s="218"/>
      <c r="B4" s="4044" t="s">
        <v>3617</v>
      </c>
      <c r="C4" s="4044"/>
      <c r="D4" s="4044"/>
      <c r="E4" s="4044"/>
      <c r="F4" s="4044"/>
      <c r="G4" s="4044"/>
      <c r="H4" s="4044"/>
      <c r="I4" s="2937"/>
      <c r="J4" s="447"/>
      <c r="K4" s="447"/>
    </row>
    <row r="5" spans="1:13" ht="20.100000000000001" customHeight="1">
      <c r="A5" s="218"/>
      <c r="B5" s="2937"/>
      <c r="C5" s="2937"/>
      <c r="D5" s="2937"/>
      <c r="E5" s="2937"/>
      <c r="F5" s="2937"/>
      <c r="G5" s="2937"/>
      <c r="H5" s="2937"/>
      <c r="I5" s="2937"/>
      <c r="J5" s="447"/>
      <c r="K5" s="447"/>
    </row>
    <row r="6" spans="1:13" ht="20.100000000000001" customHeight="1">
      <c r="B6" s="1404"/>
      <c r="C6" s="447"/>
      <c r="D6" s="447"/>
      <c r="E6" s="447"/>
      <c r="F6" s="447"/>
      <c r="G6" s="447"/>
      <c r="H6" s="447"/>
      <c r="I6" s="447"/>
      <c r="J6" s="447"/>
      <c r="K6" s="447"/>
    </row>
    <row r="7" spans="1:13" s="296" customFormat="1" ht="30" hidden="1" customHeight="1">
      <c r="A7" s="2218"/>
      <c r="B7" s="497"/>
      <c r="C7" s="51"/>
      <c r="D7" s="4042" t="s">
        <v>98</v>
      </c>
      <c r="E7" s="96" t="s">
        <v>3289</v>
      </c>
      <c r="F7" s="96" t="s">
        <v>1117</v>
      </c>
      <c r="G7" s="96" t="s">
        <v>1179</v>
      </c>
      <c r="H7" s="96" t="s">
        <v>1649</v>
      </c>
      <c r="I7" s="96" t="s">
        <v>3618</v>
      </c>
      <c r="J7" s="2940"/>
      <c r="K7" s="1436"/>
      <c r="L7" s="21"/>
      <c r="M7" s="21"/>
    </row>
    <row r="8" spans="1:13" s="296" customFormat="1" ht="30" hidden="1" customHeight="1" thickBot="1">
      <c r="A8" s="2219" t="s">
        <v>1712</v>
      </c>
      <c r="B8" s="498"/>
      <c r="C8" s="97" t="s">
        <v>2132</v>
      </c>
      <c r="D8" s="4043"/>
      <c r="E8" s="98" t="s">
        <v>3040</v>
      </c>
      <c r="F8" s="98" t="s">
        <v>3028</v>
      </c>
      <c r="G8" s="98" t="s">
        <v>3619</v>
      </c>
      <c r="H8" s="98" t="s">
        <v>3031</v>
      </c>
      <c r="I8" s="98" t="s">
        <v>2844</v>
      </c>
      <c r="J8" s="2940" t="s">
        <v>1720</v>
      </c>
      <c r="K8" s="1700" t="s">
        <v>3038</v>
      </c>
      <c r="L8" s="21"/>
      <c r="M8" s="21"/>
    </row>
    <row r="9" spans="1:13" s="296" customFormat="1" ht="20.100000000000001" hidden="1" customHeight="1" thickTop="1">
      <c r="A9" s="2218"/>
      <c r="B9" s="2941" t="s">
        <v>3620</v>
      </c>
      <c r="C9" s="94" t="s">
        <v>2726</v>
      </c>
      <c r="D9" s="94">
        <v>43983</v>
      </c>
      <c r="E9" s="94">
        <f t="shared" ref="E9:E11" si="0">D9+13</f>
        <v>43996</v>
      </c>
      <c r="F9" s="94">
        <f t="shared" ref="F9:F12" si="1">D9+15</f>
        <v>43998</v>
      </c>
      <c r="G9" s="94">
        <f t="shared" ref="G9:G12" si="2">D9+20</f>
        <v>44003</v>
      </c>
      <c r="H9" s="94">
        <f t="shared" ref="H9:H12" si="3">D9+23</f>
        <v>44006</v>
      </c>
      <c r="I9" s="94">
        <f t="shared" ref="I9:I12" si="4">D9+25</f>
        <v>44008</v>
      </c>
      <c r="J9" s="428"/>
      <c r="K9" s="428"/>
      <c r="L9" s="21"/>
      <c r="M9" s="21"/>
    </row>
    <row r="10" spans="1:13" s="296" customFormat="1" ht="20.100000000000001" hidden="1" customHeight="1">
      <c r="A10" s="2218"/>
      <c r="B10" s="2941" t="s">
        <v>3621</v>
      </c>
      <c r="C10" s="94" t="s">
        <v>2696</v>
      </c>
      <c r="D10" s="94">
        <v>43990</v>
      </c>
      <c r="E10" s="94">
        <f t="shared" si="0"/>
        <v>44003</v>
      </c>
      <c r="F10" s="94">
        <f t="shared" si="1"/>
        <v>44005</v>
      </c>
      <c r="G10" s="94">
        <f t="shared" si="2"/>
        <v>44010</v>
      </c>
      <c r="H10" s="94">
        <f t="shared" si="3"/>
        <v>44013</v>
      </c>
      <c r="I10" s="94">
        <f t="shared" si="4"/>
        <v>44015</v>
      </c>
      <c r="J10" s="428"/>
      <c r="K10" s="428"/>
      <c r="L10" s="21"/>
      <c r="M10" s="21"/>
    </row>
    <row r="11" spans="1:13" s="296" customFormat="1" ht="20.100000000000001" hidden="1" customHeight="1">
      <c r="A11" s="2218"/>
      <c r="B11" s="2941" t="s">
        <v>3622</v>
      </c>
      <c r="C11" s="94" t="s">
        <v>150</v>
      </c>
      <c r="D11" s="94">
        <v>43997</v>
      </c>
      <c r="E11" s="94">
        <f t="shared" si="0"/>
        <v>44010</v>
      </c>
      <c r="F11" s="94">
        <f t="shared" si="1"/>
        <v>44012</v>
      </c>
      <c r="G11" s="94">
        <f t="shared" si="2"/>
        <v>44017</v>
      </c>
      <c r="H11" s="94">
        <f t="shared" si="3"/>
        <v>44020</v>
      </c>
      <c r="I11" s="94">
        <f t="shared" si="4"/>
        <v>44022</v>
      </c>
      <c r="J11" s="428"/>
      <c r="K11" s="428"/>
      <c r="L11" s="21"/>
      <c r="M11" s="21"/>
    </row>
    <row r="12" spans="1:13" s="296" customFormat="1" ht="20.100000000000001" hidden="1" customHeight="1">
      <c r="A12" s="2218"/>
      <c r="B12" s="2941" t="s">
        <v>3623</v>
      </c>
      <c r="C12" s="94" t="s">
        <v>152</v>
      </c>
      <c r="D12" s="94">
        <v>44004</v>
      </c>
      <c r="E12" s="94">
        <f>D12+13</f>
        <v>44017</v>
      </c>
      <c r="F12" s="94">
        <f t="shared" si="1"/>
        <v>44019</v>
      </c>
      <c r="G12" s="94">
        <f t="shared" si="2"/>
        <v>44024</v>
      </c>
      <c r="H12" s="94">
        <f t="shared" si="3"/>
        <v>44027</v>
      </c>
      <c r="I12" s="94">
        <f t="shared" si="4"/>
        <v>44029</v>
      </c>
      <c r="J12" s="428"/>
      <c r="K12" s="428"/>
      <c r="L12" s="21"/>
      <c r="M12" s="21"/>
    </row>
    <row r="13" spans="1:13" s="296" customFormat="1" ht="20.100000000000001" hidden="1" customHeight="1">
      <c r="A13" s="2218"/>
      <c r="B13" s="2941" t="s">
        <v>2534</v>
      </c>
      <c r="C13" s="94" t="s">
        <v>2729</v>
      </c>
      <c r="D13" s="94">
        <v>44011</v>
      </c>
      <c r="E13" s="94">
        <f>D13+13</f>
        <v>44024</v>
      </c>
      <c r="F13" s="94">
        <f>D13+15</f>
        <v>44026</v>
      </c>
      <c r="G13" s="94">
        <f>D13+20</f>
        <v>44031</v>
      </c>
      <c r="H13" s="94">
        <f>D13+23</f>
        <v>44034</v>
      </c>
      <c r="I13" s="94">
        <f>D13+25</f>
        <v>44036</v>
      </c>
      <c r="J13" s="428"/>
      <c r="K13" s="428"/>
      <c r="L13" s="21"/>
      <c r="M13" s="21"/>
    </row>
    <row r="14" spans="1:13" s="296" customFormat="1" ht="20.100000000000001" hidden="1" customHeight="1">
      <c r="A14" s="2218"/>
      <c r="B14" s="2941" t="s">
        <v>3624</v>
      </c>
      <c r="C14" s="94" t="s">
        <v>160</v>
      </c>
      <c r="D14" s="94">
        <v>44018</v>
      </c>
      <c r="E14" s="94">
        <f t="shared" ref="E14:E17" si="5">D14+13</f>
        <v>44031</v>
      </c>
      <c r="F14" s="94">
        <f t="shared" ref="F14:F17" si="6">D14+15</f>
        <v>44033</v>
      </c>
      <c r="G14" s="94">
        <f t="shared" ref="G14:G17" si="7">D14+20</f>
        <v>44038</v>
      </c>
      <c r="H14" s="94">
        <f t="shared" ref="H14:H17" si="8">D14+23</f>
        <v>44041</v>
      </c>
      <c r="I14" s="94">
        <f t="shared" ref="I14:I17" si="9">D14+25</f>
        <v>44043</v>
      </c>
      <c r="J14" s="428"/>
      <c r="K14" s="428"/>
      <c r="L14" s="21"/>
      <c r="M14" s="21"/>
    </row>
    <row r="15" spans="1:13" s="296" customFormat="1" ht="20.100000000000001" hidden="1" customHeight="1">
      <c r="A15" s="2218"/>
      <c r="B15" s="2941" t="s">
        <v>520</v>
      </c>
      <c r="C15" s="94" t="s">
        <v>2145</v>
      </c>
      <c r="D15" s="94">
        <v>44025</v>
      </c>
      <c r="E15" s="94">
        <f t="shared" si="5"/>
        <v>44038</v>
      </c>
      <c r="F15" s="94">
        <f t="shared" si="6"/>
        <v>44040</v>
      </c>
      <c r="G15" s="94">
        <f t="shared" si="7"/>
        <v>44045</v>
      </c>
      <c r="H15" s="94">
        <f t="shared" si="8"/>
        <v>44048</v>
      </c>
      <c r="I15" s="94">
        <f t="shared" si="9"/>
        <v>44050</v>
      </c>
      <c r="J15" s="428"/>
      <c r="K15" s="428"/>
      <c r="L15" s="21"/>
      <c r="M15" s="21"/>
    </row>
    <row r="16" spans="1:13" s="296" customFormat="1" ht="20.100000000000001" hidden="1" customHeight="1">
      <c r="A16" s="2218"/>
      <c r="B16" s="2941" t="s">
        <v>2531</v>
      </c>
      <c r="C16" s="94" t="s">
        <v>167</v>
      </c>
      <c r="D16" s="94">
        <v>44032</v>
      </c>
      <c r="E16" s="94">
        <f t="shared" si="5"/>
        <v>44045</v>
      </c>
      <c r="F16" s="94">
        <f t="shared" si="6"/>
        <v>44047</v>
      </c>
      <c r="G16" s="94">
        <f t="shared" si="7"/>
        <v>44052</v>
      </c>
      <c r="H16" s="94">
        <f t="shared" si="8"/>
        <v>44055</v>
      </c>
      <c r="I16" s="94">
        <f t="shared" si="9"/>
        <v>44057</v>
      </c>
      <c r="J16" s="428"/>
      <c r="K16" s="428"/>
      <c r="L16" s="21"/>
      <c r="M16" s="21"/>
    </row>
    <row r="17" spans="1:13" s="296" customFormat="1" ht="20.100000000000001" hidden="1" customHeight="1">
      <c r="A17" s="2218"/>
      <c r="B17" s="2941" t="s">
        <v>3625</v>
      </c>
      <c r="C17" s="94" t="s">
        <v>2151</v>
      </c>
      <c r="D17" s="94">
        <v>44039</v>
      </c>
      <c r="E17" s="94">
        <f t="shared" si="5"/>
        <v>44052</v>
      </c>
      <c r="F17" s="94">
        <f t="shared" si="6"/>
        <v>44054</v>
      </c>
      <c r="G17" s="94">
        <f t="shared" si="7"/>
        <v>44059</v>
      </c>
      <c r="H17" s="94">
        <f t="shared" si="8"/>
        <v>44062</v>
      </c>
      <c r="I17" s="94">
        <f t="shared" si="9"/>
        <v>44064</v>
      </c>
      <c r="J17" s="428"/>
      <c r="K17" s="428"/>
      <c r="L17" s="21"/>
      <c r="M17" s="21"/>
    </row>
    <row r="18" spans="1:13" s="296" customFormat="1" ht="20.100000000000001" hidden="1" customHeight="1">
      <c r="A18" s="2218"/>
      <c r="B18" s="2941" t="s">
        <v>2896</v>
      </c>
      <c r="C18" s="94" t="s">
        <v>173</v>
      </c>
      <c r="D18" s="94">
        <v>44046</v>
      </c>
      <c r="E18" s="94">
        <f t="shared" ref="E18:E22" si="10">D18+13</f>
        <v>44059</v>
      </c>
      <c r="F18" s="94">
        <f t="shared" ref="F18:F22" si="11">D18+15</f>
        <v>44061</v>
      </c>
      <c r="G18" s="94">
        <f t="shared" ref="G18:G22" si="12">D18+20</f>
        <v>44066</v>
      </c>
      <c r="H18" s="94">
        <f t="shared" ref="H18:H22" si="13">D18+23</f>
        <v>44069</v>
      </c>
      <c r="I18" s="94">
        <f t="shared" ref="I18:I22" si="14">D18+25</f>
        <v>44071</v>
      </c>
      <c r="J18" s="428"/>
      <c r="K18" s="428"/>
      <c r="L18" s="21"/>
      <c r="M18" s="21"/>
    </row>
    <row r="19" spans="1:13" s="296" customFormat="1" ht="20.100000000000001" hidden="1" customHeight="1">
      <c r="A19" s="2218"/>
      <c r="B19" s="2941" t="s">
        <v>3626</v>
      </c>
      <c r="C19" s="94" t="s">
        <v>3627</v>
      </c>
      <c r="D19" s="94">
        <v>44053</v>
      </c>
      <c r="E19" s="94">
        <f t="shared" si="10"/>
        <v>44066</v>
      </c>
      <c r="F19" s="94">
        <f t="shared" si="11"/>
        <v>44068</v>
      </c>
      <c r="G19" s="94">
        <f t="shared" si="12"/>
        <v>44073</v>
      </c>
      <c r="H19" s="94">
        <f t="shared" si="13"/>
        <v>44076</v>
      </c>
      <c r="I19" s="94">
        <f t="shared" si="14"/>
        <v>44078</v>
      </c>
      <c r="J19" s="428"/>
      <c r="K19" s="428"/>
      <c r="L19" s="21"/>
      <c r="M19" s="21"/>
    </row>
    <row r="20" spans="1:13" s="296" customFormat="1" ht="20.100000000000001" hidden="1" customHeight="1">
      <c r="A20" s="2218"/>
      <c r="B20" s="2941" t="s">
        <v>3620</v>
      </c>
      <c r="C20" s="94" t="s">
        <v>178</v>
      </c>
      <c r="D20" s="94">
        <v>44060</v>
      </c>
      <c r="E20" s="94">
        <f t="shared" si="10"/>
        <v>44073</v>
      </c>
      <c r="F20" s="94">
        <f t="shared" si="11"/>
        <v>44075</v>
      </c>
      <c r="G20" s="94">
        <f t="shared" si="12"/>
        <v>44080</v>
      </c>
      <c r="H20" s="94">
        <f t="shared" si="13"/>
        <v>44083</v>
      </c>
      <c r="I20" s="94">
        <f t="shared" si="14"/>
        <v>44085</v>
      </c>
      <c r="J20" s="428"/>
      <c r="K20" s="428"/>
      <c r="L20" s="21"/>
      <c r="M20" s="21"/>
    </row>
    <row r="21" spans="1:13" s="296" customFormat="1" ht="20.100000000000001" hidden="1" customHeight="1">
      <c r="A21" s="2218"/>
      <c r="B21" s="2941" t="s">
        <v>3621</v>
      </c>
      <c r="C21" s="94" t="s">
        <v>180</v>
      </c>
      <c r="D21" s="94">
        <v>44067</v>
      </c>
      <c r="E21" s="94">
        <f t="shared" si="10"/>
        <v>44080</v>
      </c>
      <c r="F21" s="94">
        <f t="shared" si="11"/>
        <v>44082</v>
      </c>
      <c r="G21" s="94">
        <f t="shared" si="12"/>
        <v>44087</v>
      </c>
      <c r="H21" s="94">
        <f t="shared" si="13"/>
        <v>44090</v>
      </c>
      <c r="I21" s="94">
        <f t="shared" si="14"/>
        <v>44092</v>
      </c>
      <c r="J21" s="428"/>
      <c r="K21" s="428"/>
      <c r="L21" s="21"/>
      <c r="M21" s="21"/>
    </row>
    <row r="22" spans="1:13" s="296" customFormat="1" ht="20.100000000000001" hidden="1" customHeight="1">
      <c r="A22" s="2218"/>
      <c r="B22" s="2941" t="s">
        <v>3622</v>
      </c>
      <c r="C22" s="94" t="s">
        <v>183</v>
      </c>
      <c r="D22" s="94">
        <v>44074</v>
      </c>
      <c r="E22" s="94">
        <f t="shared" si="10"/>
        <v>44087</v>
      </c>
      <c r="F22" s="94">
        <f t="shared" si="11"/>
        <v>44089</v>
      </c>
      <c r="G22" s="94">
        <f t="shared" si="12"/>
        <v>44094</v>
      </c>
      <c r="H22" s="94">
        <f t="shared" si="13"/>
        <v>44097</v>
      </c>
      <c r="I22" s="94">
        <f t="shared" si="14"/>
        <v>44099</v>
      </c>
      <c r="J22" s="428"/>
      <c r="K22" s="428"/>
      <c r="L22" s="21"/>
      <c r="M22" s="21"/>
    </row>
    <row r="23" spans="1:13" s="296" customFormat="1" ht="20.100000000000001" hidden="1" customHeight="1">
      <c r="A23" s="2218"/>
      <c r="B23" s="2941" t="s">
        <v>3623</v>
      </c>
      <c r="C23" s="94" t="s">
        <v>3628</v>
      </c>
      <c r="D23" s="94">
        <v>44081</v>
      </c>
      <c r="E23" s="94">
        <f>D23+13</f>
        <v>44094</v>
      </c>
      <c r="F23" s="94">
        <f>D23+15</f>
        <v>44096</v>
      </c>
      <c r="G23" s="94">
        <f>D23+20</f>
        <v>44101</v>
      </c>
      <c r="H23" s="94">
        <f>D23+23</f>
        <v>44104</v>
      </c>
      <c r="I23" s="94">
        <f>D23+25</f>
        <v>44106</v>
      </c>
      <c r="J23" s="428"/>
      <c r="K23" s="428"/>
      <c r="L23" s="21"/>
      <c r="M23" s="21"/>
    </row>
    <row r="24" spans="1:13" s="296" customFormat="1" ht="20.100000000000001" hidden="1" customHeight="1">
      <c r="A24" s="2218"/>
      <c r="B24" s="2941" t="s">
        <v>2534</v>
      </c>
      <c r="C24" s="94" t="s">
        <v>3629</v>
      </c>
      <c r="D24" s="94">
        <v>44092</v>
      </c>
      <c r="E24" s="94">
        <f>D24+13</f>
        <v>44105</v>
      </c>
      <c r="F24" s="94">
        <f>D24+15</f>
        <v>44107</v>
      </c>
      <c r="G24" s="94">
        <f>D24+20</f>
        <v>44112</v>
      </c>
      <c r="H24" s="94">
        <f>D24+23</f>
        <v>44115</v>
      </c>
      <c r="I24" s="94">
        <f>D24+25</f>
        <v>44117</v>
      </c>
      <c r="J24" s="428"/>
      <c r="K24" s="428"/>
      <c r="L24" s="21"/>
      <c r="M24" s="21"/>
    </row>
    <row r="25" spans="1:13" s="296" customFormat="1" ht="20.100000000000001" hidden="1" customHeight="1">
      <c r="A25" s="2218"/>
      <c r="B25" s="2941" t="s">
        <v>3624</v>
      </c>
      <c r="C25" s="94" t="s">
        <v>3630</v>
      </c>
      <c r="D25" s="94">
        <v>44095</v>
      </c>
      <c r="E25" s="94">
        <f>D25+13</f>
        <v>44108</v>
      </c>
      <c r="F25" s="94">
        <f>D25+15</f>
        <v>44110</v>
      </c>
      <c r="G25" s="94">
        <f>D25+20</f>
        <v>44115</v>
      </c>
      <c r="H25" s="94">
        <f>D25+23</f>
        <v>44118</v>
      </c>
      <c r="I25" s="94">
        <f>D25+25</f>
        <v>44120</v>
      </c>
      <c r="J25" s="428"/>
      <c r="K25" s="428"/>
      <c r="L25" s="21"/>
      <c r="M25" s="21"/>
    </row>
    <row r="26" spans="1:13" s="296" customFormat="1" ht="20.100000000000001" hidden="1" customHeight="1">
      <c r="A26" s="2218"/>
      <c r="B26" s="2941" t="s">
        <v>520</v>
      </c>
      <c r="C26" s="94" t="s">
        <v>3631</v>
      </c>
      <c r="D26" s="94">
        <v>44102</v>
      </c>
      <c r="E26" s="94">
        <f>D26+13</f>
        <v>44115</v>
      </c>
      <c r="F26" s="94">
        <f>D26+15</f>
        <v>44117</v>
      </c>
      <c r="G26" s="94">
        <f>D26+20</f>
        <v>44122</v>
      </c>
      <c r="H26" s="94">
        <f>D26+23</f>
        <v>44125</v>
      </c>
      <c r="I26" s="94">
        <f>D26+25</f>
        <v>44127</v>
      </c>
      <c r="J26" s="428"/>
      <c r="K26" s="428"/>
      <c r="L26" s="21"/>
      <c r="M26" s="21"/>
    </row>
    <row r="27" spans="1:13" s="296" customFormat="1" ht="20.100000000000001" hidden="1" customHeight="1">
      <c r="A27" s="2218"/>
      <c r="B27" s="2941" t="s">
        <v>2531</v>
      </c>
      <c r="C27" s="94" t="s">
        <v>198</v>
      </c>
      <c r="D27" s="94">
        <v>44109</v>
      </c>
      <c r="E27" s="94">
        <f t="shared" ref="E27:E30" si="15">D27+13</f>
        <v>44122</v>
      </c>
      <c r="F27" s="94">
        <f t="shared" ref="F27:F30" si="16">D27+15</f>
        <v>44124</v>
      </c>
      <c r="G27" s="94">
        <f t="shared" ref="G27:G30" si="17">D27+20</f>
        <v>44129</v>
      </c>
      <c r="H27" s="94">
        <f t="shared" ref="H27:H30" si="18">D27+23</f>
        <v>44132</v>
      </c>
      <c r="I27" s="94">
        <f t="shared" ref="I27:I30" si="19">D27+25</f>
        <v>44134</v>
      </c>
      <c r="J27" s="428"/>
      <c r="K27" s="428"/>
      <c r="L27" s="21"/>
      <c r="M27" s="21"/>
    </row>
    <row r="28" spans="1:13" s="296" customFormat="1" ht="20.100000000000001" hidden="1" customHeight="1">
      <c r="A28" s="2218"/>
      <c r="B28" s="2941" t="s">
        <v>3625</v>
      </c>
      <c r="C28" s="94" t="s">
        <v>200</v>
      </c>
      <c r="D28" s="94">
        <v>44118</v>
      </c>
      <c r="E28" s="94">
        <f t="shared" si="15"/>
        <v>44131</v>
      </c>
      <c r="F28" s="94">
        <f t="shared" si="16"/>
        <v>44133</v>
      </c>
      <c r="G28" s="94">
        <f t="shared" si="17"/>
        <v>44138</v>
      </c>
      <c r="H28" s="94">
        <f t="shared" si="18"/>
        <v>44141</v>
      </c>
      <c r="I28" s="94">
        <f t="shared" si="19"/>
        <v>44143</v>
      </c>
      <c r="J28" s="428"/>
      <c r="K28" s="428"/>
      <c r="L28" s="21"/>
      <c r="M28" s="21"/>
    </row>
    <row r="29" spans="1:13" s="296" customFormat="1" ht="20.100000000000001" hidden="1" customHeight="1">
      <c r="A29" s="2218"/>
      <c r="B29" s="2941" t="s">
        <v>2896</v>
      </c>
      <c r="C29" s="94" t="s">
        <v>202</v>
      </c>
      <c r="D29" s="94">
        <v>44123</v>
      </c>
      <c r="E29" s="94">
        <f t="shared" si="15"/>
        <v>44136</v>
      </c>
      <c r="F29" s="94">
        <f t="shared" si="16"/>
        <v>44138</v>
      </c>
      <c r="G29" s="94">
        <f t="shared" si="17"/>
        <v>44143</v>
      </c>
      <c r="H29" s="94">
        <f t="shared" si="18"/>
        <v>44146</v>
      </c>
      <c r="I29" s="94">
        <f t="shared" si="19"/>
        <v>44148</v>
      </c>
      <c r="J29" s="428"/>
      <c r="K29" s="428"/>
      <c r="L29" s="21"/>
      <c r="M29" s="21"/>
    </row>
    <row r="30" spans="1:13" s="296" customFormat="1" ht="20.100000000000001" hidden="1" customHeight="1">
      <c r="A30" s="2218"/>
      <c r="B30" s="2941" t="s">
        <v>3626</v>
      </c>
      <c r="C30" s="94" t="s">
        <v>3632</v>
      </c>
      <c r="D30" s="94">
        <v>44132</v>
      </c>
      <c r="E30" s="94">
        <f t="shared" si="15"/>
        <v>44145</v>
      </c>
      <c r="F30" s="94">
        <f t="shared" si="16"/>
        <v>44147</v>
      </c>
      <c r="G30" s="94">
        <f t="shared" si="17"/>
        <v>44152</v>
      </c>
      <c r="H30" s="94">
        <f t="shared" si="18"/>
        <v>44155</v>
      </c>
      <c r="I30" s="94">
        <f t="shared" si="19"/>
        <v>44157</v>
      </c>
      <c r="J30" s="428"/>
      <c r="K30" s="428"/>
      <c r="L30" s="21"/>
      <c r="M30" s="21"/>
    </row>
    <row r="31" spans="1:13" s="296" customFormat="1" ht="20.100000000000001" hidden="1" customHeight="1">
      <c r="A31" s="2218"/>
      <c r="B31" s="2941" t="s">
        <v>3620</v>
      </c>
      <c r="C31" s="94" t="s">
        <v>3633</v>
      </c>
      <c r="D31" s="94">
        <v>44139</v>
      </c>
      <c r="E31" s="94">
        <f t="shared" ref="E31:E39" si="20">D31+13</f>
        <v>44152</v>
      </c>
      <c r="F31" s="94">
        <f t="shared" ref="F31:F39" si="21">D31+15</f>
        <v>44154</v>
      </c>
      <c r="G31" s="94">
        <f t="shared" ref="G31:G39" si="22">D31+20</f>
        <v>44159</v>
      </c>
      <c r="H31" s="94">
        <f t="shared" ref="H31:H39" si="23">D31+23</f>
        <v>44162</v>
      </c>
      <c r="I31" s="94">
        <f t="shared" ref="I31:I39" si="24">D31+25</f>
        <v>44164</v>
      </c>
      <c r="J31" s="428"/>
      <c r="K31" s="428"/>
      <c r="L31" s="21"/>
      <c r="M31" s="21"/>
    </row>
    <row r="32" spans="1:13" s="296" customFormat="1" ht="20.100000000000001" hidden="1" customHeight="1">
      <c r="A32" s="2218"/>
      <c r="B32" s="2941" t="s">
        <v>3621</v>
      </c>
      <c r="C32" s="94" t="s">
        <v>3634</v>
      </c>
      <c r="D32" s="94">
        <v>44147</v>
      </c>
      <c r="E32" s="94">
        <f t="shared" si="20"/>
        <v>44160</v>
      </c>
      <c r="F32" s="94">
        <f t="shared" si="21"/>
        <v>44162</v>
      </c>
      <c r="G32" s="94">
        <f t="shared" si="22"/>
        <v>44167</v>
      </c>
      <c r="H32" s="94">
        <f t="shared" si="23"/>
        <v>44170</v>
      </c>
      <c r="I32" s="94">
        <f t="shared" si="24"/>
        <v>44172</v>
      </c>
      <c r="J32" s="428"/>
      <c r="K32" s="428"/>
      <c r="L32" s="21"/>
      <c r="M32" s="21"/>
    </row>
    <row r="33" spans="1:13" s="296" customFormat="1" ht="20.100000000000001" hidden="1" customHeight="1">
      <c r="A33" s="2218"/>
      <c r="B33" s="2941" t="s">
        <v>3622</v>
      </c>
      <c r="C33" s="94" t="s">
        <v>3635</v>
      </c>
      <c r="D33" s="94">
        <v>44154</v>
      </c>
      <c r="E33" s="94">
        <f t="shared" si="20"/>
        <v>44167</v>
      </c>
      <c r="F33" s="94">
        <f t="shared" si="21"/>
        <v>44169</v>
      </c>
      <c r="G33" s="94">
        <f t="shared" si="22"/>
        <v>44174</v>
      </c>
      <c r="H33" s="94">
        <f t="shared" si="23"/>
        <v>44177</v>
      </c>
      <c r="I33" s="94">
        <f t="shared" si="24"/>
        <v>44179</v>
      </c>
      <c r="J33" s="428"/>
      <c r="K33" s="428"/>
      <c r="L33" s="21"/>
      <c r="M33" s="21"/>
    </row>
    <row r="34" spans="1:13" s="296" customFormat="1" ht="20.100000000000001" hidden="1" customHeight="1">
      <c r="A34" s="2218"/>
      <c r="B34" s="2941" t="s">
        <v>3623</v>
      </c>
      <c r="C34" s="94" t="s">
        <v>215</v>
      </c>
      <c r="D34" s="94">
        <v>44161</v>
      </c>
      <c r="E34" s="94">
        <f t="shared" si="20"/>
        <v>44174</v>
      </c>
      <c r="F34" s="94">
        <f t="shared" si="21"/>
        <v>44176</v>
      </c>
      <c r="G34" s="94">
        <f t="shared" si="22"/>
        <v>44181</v>
      </c>
      <c r="H34" s="94">
        <f t="shared" si="23"/>
        <v>44184</v>
      </c>
      <c r="I34" s="94">
        <f t="shared" si="24"/>
        <v>44186</v>
      </c>
      <c r="J34" s="428"/>
      <c r="K34" s="428"/>
      <c r="L34" s="21"/>
      <c r="M34" s="21"/>
    </row>
    <row r="35" spans="1:13" s="296" customFormat="1" ht="20.100000000000001" hidden="1" customHeight="1">
      <c r="A35" s="2218"/>
      <c r="B35" s="2941" t="s">
        <v>2534</v>
      </c>
      <c r="C35" s="94" t="s">
        <v>219</v>
      </c>
      <c r="D35" s="94">
        <v>44170</v>
      </c>
      <c r="E35" s="94">
        <f t="shared" si="20"/>
        <v>44183</v>
      </c>
      <c r="F35" s="94">
        <f t="shared" si="21"/>
        <v>44185</v>
      </c>
      <c r="G35" s="94">
        <f t="shared" si="22"/>
        <v>44190</v>
      </c>
      <c r="H35" s="94">
        <f t="shared" si="23"/>
        <v>44193</v>
      </c>
      <c r="I35" s="94">
        <f t="shared" si="24"/>
        <v>44195</v>
      </c>
      <c r="J35" s="428"/>
      <c r="K35" s="428"/>
      <c r="L35" s="21"/>
      <c r="M35" s="21"/>
    </row>
    <row r="36" spans="1:13" s="296" customFormat="1" ht="20.100000000000001" hidden="1" customHeight="1">
      <c r="A36" s="2218"/>
      <c r="B36" s="2941" t="s">
        <v>3624</v>
      </c>
      <c r="C36" s="94" t="s">
        <v>222</v>
      </c>
      <c r="D36" s="94">
        <v>44175</v>
      </c>
      <c r="E36" s="94">
        <f t="shared" si="20"/>
        <v>44188</v>
      </c>
      <c r="F36" s="94">
        <f t="shared" si="21"/>
        <v>44190</v>
      </c>
      <c r="G36" s="94">
        <f t="shared" si="22"/>
        <v>44195</v>
      </c>
      <c r="H36" s="94">
        <f t="shared" si="23"/>
        <v>44198</v>
      </c>
      <c r="I36" s="94">
        <f t="shared" si="24"/>
        <v>44200</v>
      </c>
      <c r="J36" s="428"/>
      <c r="K36" s="428"/>
      <c r="L36" s="21"/>
      <c r="M36" s="21"/>
    </row>
    <row r="37" spans="1:13" s="296" customFormat="1" ht="20.100000000000001" hidden="1" customHeight="1">
      <c r="A37" s="2218"/>
      <c r="B37" s="2941" t="s">
        <v>520</v>
      </c>
      <c r="C37" s="94" t="s">
        <v>226</v>
      </c>
      <c r="D37" s="94">
        <v>44183</v>
      </c>
      <c r="E37" s="94">
        <f t="shared" si="20"/>
        <v>44196</v>
      </c>
      <c r="F37" s="94">
        <f t="shared" si="21"/>
        <v>44198</v>
      </c>
      <c r="G37" s="94">
        <f t="shared" si="22"/>
        <v>44203</v>
      </c>
      <c r="H37" s="94">
        <f t="shared" si="23"/>
        <v>44206</v>
      </c>
      <c r="I37" s="94">
        <f t="shared" si="24"/>
        <v>44208</v>
      </c>
      <c r="J37" s="428"/>
      <c r="K37" s="428"/>
      <c r="L37" s="21"/>
      <c r="M37" s="21"/>
    </row>
    <row r="38" spans="1:13" s="296" customFormat="1" ht="20.100000000000001" hidden="1" customHeight="1">
      <c r="A38" s="2218"/>
      <c r="B38" s="2941" t="s">
        <v>2531</v>
      </c>
      <c r="C38" s="94" t="s">
        <v>230</v>
      </c>
      <c r="D38" s="94">
        <v>44187</v>
      </c>
      <c r="E38" s="94">
        <f t="shared" si="20"/>
        <v>44200</v>
      </c>
      <c r="F38" s="94">
        <f t="shared" si="21"/>
        <v>44202</v>
      </c>
      <c r="G38" s="94">
        <f t="shared" si="22"/>
        <v>44207</v>
      </c>
      <c r="H38" s="94">
        <f t="shared" si="23"/>
        <v>44210</v>
      </c>
      <c r="I38" s="94">
        <f t="shared" si="24"/>
        <v>44212</v>
      </c>
      <c r="J38" s="428"/>
      <c r="K38" s="428"/>
      <c r="L38" s="21"/>
      <c r="M38" s="21"/>
    </row>
    <row r="39" spans="1:13" s="296" customFormat="1" ht="20.100000000000001" hidden="1" customHeight="1">
      <c r="A39" s="2218"/>
      <c r="B39" s="2941" t="s">
        <v>3625</v>
      </c>
      <c r="C39" s="94" t="s">
        <v>3636</v>
      </c>
      <c r="D39" s="94">
        <v>44194</v>
      </c>
      <c r="E39" s="94">
        <f t="shared" si="20"/>
        <v>44207</v>
      </c>
      <c r="F39" s="94">
        <f t="shared" si="21"/>
        <v>44209</v>
      </c>
      <c r="G39" s="94">
        <f t="shared" si="22"/>
        <v>44214</v>
      </c>
      <c r="H39" s="94">
        <f t="shared" si="23"/>
        <v>44217</v>
      </c>
      <c r="I39" s="94">
        <f t="shared" si="24"/>
        <v>44219</v>
      </c>
      <c r="J39" s="428"/>
      <c r="K39" s="428"/>
      <c r="L39" s="21"/>
      <c r="M39" s="21"/>
    </row>
    <row r="40" spans="1:13" s="296" customFormat="1" ht="20.100000000000001" hidden="1" customHeight="1">
      <c r="A40" s="2218"/>
      <c r="B40" s="2941" t="s">
        <v>2896</v>
      </c>
      <c r="C40" s="94" t="s">
        <v>3637</v>
      </c>
      <c r="D40" s="94">
        <v>44203</v>
      </c>
      <c r="E40" s="94">
        <f t="shared" ref="E40:E43" si="25">D40+13</f>
        <v>44216</v>
      </c>
      <c r="F40" s="94">
        <f t="shared" ref="F40:F43" si="26">D40+15</f>
        <v>44218</v>
      </c>
      <c r="G40" s="94">
        <f t="shared" ref="G40:G43" si="27">D40+20</f>
        <v>44223</v>
      </c>
      <c r="H40" s="94">
        <f t="shared" ref="H40:H43" si="28">D40+23</f>
        <v>44226</v>
      </c>
      <c r="I40" s="94">
        <f t="shared" ref="I40:I43" si="29">D40+25</f>
        <v>44228</v>
      </c>
      <c r="J40" s="428"/>
      <c r="K40" s="428"/>
      <c r="L40" s="21"/>
      <c r="M40" s="21"/>
    </row>
    <row r="41" spans="1:13" s="296" customFormat="1" ht="20.100000000000001" hidden="1" customHeight="1">
      <c r="A41" s="2218"/>
      <c r="B41" s="2941" t="s">
        <v>3626</v>
      </c>
      <c r="C41" s="94" t="s">
        <v>3638</v>
      </c>
      <c r="D41" s="94">
        <v>44212</v>
      </c>
      <c r="E41" s="94">
        <f t="shared" si="25"/>
        <v>44225</v>
      </c>
      <c r="F41" s="94">
        <f t="shared" si="26"/>
        <v>44227</v>
      </c>
      <c r="G41" s="94">
        <f t="shared" si="27"/>
        <v>44232</v>
      </c>
      <c r="H41" s="94">
        <f t="shared" si="28"/>
        <v>44235</v>
      </c>
      <c r="I41" s="94">
        <f t="shared" si="29"/>
        <v>44237</v>
      </c>
      <c r="J41" s="428"/>
      <c r="K41" s="428"/>
      <c r="L41" s="21"/>
      <c r="M41" s="21"/>
    </row>
    <row r="42" spans="1:13" s="296" customFormat="1" ht="20.100000000000001" hidden="1" customHeight="1">
      <c r="A42" s="2218"/>
      <c r="B42" s="2941" t="s">
        <v>3620</v>
      </c>
      <c r="C42" s="94" t="s">
        <v>3639</v>
      </c>
      <c r="D42" s="94">
        <v>44221</v>
      </c>
      <c r="E42" s="94">
        <f t="shared" si="25"/>
        <v>44234</v>
      </c>
      <c r="F42" s="94">
        <f t="shared" si="26"/>
        <v>44236</v>
      </c>
      <c r="G42" s="94">
        <f t="shared" si="27"/>
        <v>44241</v>
      </c>
      <c r="H42" s="94">
        <f t="shared" si="28"/>
        <v>44244</v>
      </c>
      <c r="I42" s="94">
        <f t="shared" si="29"/>
        <v>44246</v>
      </c>
      <c r="J42" s="428"/>
      <c r="K42" s="428"/>
      <c r="L42" s="21"/>
      <c r="M42" s="21"/>
    </row>
    <row r="43" spans="1:13" s="296" customFormat="1" ht="20.100000000000001" hidden="1" customHeight="1">
      <c r="A43" s="2218"/>
      <c r="B43" s="2941" t="s">
        <v>3621</v>
      </c>
      <c r="C43" s="94" t="s">
        <v>242</v>
      </c>
      <c r="D43" s="94">
        <v>44223</v>
      </c>
      <c r="E43" s="94">
        <f t="shared" si="25"/>
        <v>44236</v>
      </c>
      <c r="F43" s="94">
        <f t="shared" si="26"/>
        <v>44238</v>
      </c>
      <c r="G43" s="94">
        <f t="shared" si="27"/>
        <v>44243</v>
      </c>
      <c r="H43" s="94">
        <f t="shared" si="28"/>
        <v>44246</v>
      </c>
      <c r="I43" s="94">
        <f t="shared" si="29"/>
        <v>44248</v>
      </c>
      <c r="J43" s="428"/>
      <c r="K43" s="428"/>
      <c r="L43" s="21"/>
      <c r="M43" s="21"/>
    </row>
    <row r="44" spans="1:13" s="296" customFormat="1" ht="20.100000000000001" hidden="1" customHeight="1">
      <c r="A44" s="2218"/>
      <c r="B44" s="2941" t="s">
        <v>3622</v>
      </c>
      <c r="C44" s="94" t="s">
        <v>246</v>
      </c>
      <c r="D44" s="94">
        <v>44235</v>
      </c>
      <c r="E44" s="94">
        <f t="shared" ref="E44:E49" si="30">D44+13</f>
        <v>44248</v>
      </c>
      <c r="F44" s="94">
        <f t="shared" ref="F44:F49" si="31">D44+15</f>
        <v>44250</v>
      </c>
      <c r="G44" s="94">
        <f t="shared" ref="G44:G49" si="32">D44+20</f>
        <v>44255</v>
      </c>
      <c r="H44" s="94">
        <f t="shared" ref="H44:H49" si="33">D44+23</f>
        <v>44258</v>
      </c>
      <c r="I44" s="94">
        <f t="shared" ref="I44:I49" si="34">D44+25</f>
        <v>44260</v>
      </c>
      <c r="J44" s="428"/>
      <c r="K44" s="428"/>
      <c r="L44" s="21"/>
      <c r="M44" s="21"/>
    </row>
    <row r="45" spans="1:13" s="296" customFormat="1" ht="20.100000000000001" hidden="1" customHeight="1">
      <c r="A45" s="2218"/>
      <c r="B45" s="2941" t="s">
        <v>3623</v>
      </c>
      <c r="C45" s="94" t="s">
        <v>251</v>
      </c>
      <c r="D45" s="94">
        <v>44237</v>
      </c>
      <c r="E45" s="94">
        <f t="shared" si="30"/>
        <v>44250</v>
      </c>
      <c r="F45" s="94">
        <f t="shared" si="31"/>
        <v>44252</v>
      </c>
      <c r="G45" s="94">
        <f t="shared" si="32"/>
        <v>44257</v>
      </c>
      <c r="H45" s="94">
        <f t="shared" si="33"/>
        <v>44260</v>
      </c>
      <c r="I45" s="94">
        <f t="shared" si="34"/>
        <v>44262</v>
      </c>
      <c r="J45" s="428"/>
      <c r="K45" s="428"/>
      <c r="L45" s="21"/>
      <c r="M45" s="21"/>
    </row>
    <row r="46" spans="1:13" s="296" customFormat="1" ht="20.100000000000001" hidden="1" customHeight="1">
      <c r="A46" s="2218"/>
      <c r="B46" s="2941" t="s">
        <v>2534</v>
      </c>
      <c r="C46" s="94" t="s">
        <v>254</v>
      </c>
      <c r="D46" s="94">
        <v>44250</v>
      </c>
      <c r="E46" s="94">
        <f t="shared" si="30"/>
        <v>44263</v>
      </c>
      <c r="F46" s="94">
        <f t="shared" si="31"/>
        <v>44265</v>
      </c>
      <c r="G46" s="94">
        <f t="shared" si="32"/>
        <v>44270</v>
      </c>
      <c r="H46" s="94">
        <f t="shared" si="33"/>
        <v>44273</v>
      </c>
      <c r="I46" s="94">
        <f t="shared" si="34"/>
        <v>44275</v>
      </c>
      <c r="J46" s="428"/>
      <c r="K46" s="428"/>
      <c r="L46" s="21"/>
      <c r="M46" s="21"/>
    </row>
    <row r="47" spans="1:13" s="296" customFormat="1" ht="20.100000000000001" hidden="1" customHeight="1">
      <c r="A47" s="2218"/>
      <c r="B47" s="2941" t="s">
        <v>3624</v>
      </c>
      <c r="C47" s="94" t="s">
        <v>3640</v>
      </c>
      <c r="D47" s="94">
        <v>44261</v>
      </c>
      <c r="E47" s="94">
        <f t="shared" si="30"/>
        <v>44274</v>
      </c>
      <c r="F47" s="94">
        <f t="shared" si="31"/>
        <v>44276</v>
      </c>
      <c r="G47" s="94">
        <f t="shared" si="32"/>
        <v>44281</v>
      </c>
      <c r="H47" s="94">
        <f t="shared" si="33"/>
        <v>44284</v>
      </c>
      <c r="I47" s="94">
        <f t="shared" si="34"/>
        <v>44286</v>
      </c>
      <c r="J47" s="428"/>
      <c r="K47" s="428"/>
      <c r="L47" s="21"/>
      <c r="M47" s="21"/>
    </row>
    <row r="48" spans="1:13" s="296" customFormat="1" ht="20.100000000000001" hidden="1" customHeight="1">
      <c r="A48" s="2218"/>
      <c r="B48" s="2941" t="s">
        <v>520</v>
      </c>
      <c r="C48" s="94" t="s">
        <v>3641</v>
      </c>
      <c r="D48" s="94">
        <v>44263</v>
      </c>
      <c r="E48" s="94">
        <f t="shared" si="30"/>
        <v>44276</v>
      </c>
      <c r="F48" s="94">
        <f t="shared" si="31"/>
        <v>44278</v>
      </c>
      <c r="G48" s="94">
        <f t="shared" si="32"/>
        <v>44283</v>
      </c>
      <c r="H48" s="94">
        <f t="shared" si="33"/>
        <v>44286</v>
      </c>
      <c r="I48" s="94">
        <f t="shared" si="34"/>
        <v>44288</v>
      </c>
      <c r="J48" s="428"/>
      <c r="K48" s="428"/>
      <c r="L48" s="21"/>
      <c r="M48" s="21"/>
    </row>
    <row r="49" spans="1:13" s="296" customFormat="1" ht="20.100000000000001" hidden="1" customHeight="1">
      <c r="A49" s="2218"/>
      <c r="B49" s="2941" t="s">
        <v>2531</v>
      </c>
      <c r="C49" s="94" t="s">
        <v>3642</v>
      </c>
      <c r="D49" s="94">
        <v>44269</v>
      </c>
      <c r="E49" s="94">
        <f t="shared" si="30"/>
        <v>44282</v>
      </c>
      <c r="F49" s="94">
        <f t="shared" si="31"/>
        <v>44284</v>
      </c>
      <c r="G49" s="94">
        <f t="shared" si="32"/>
        <v>44289</v>
      </c>
      <c r="H49" s="94">
        <f t="shared" si="33"/>
        <v>44292</v>
      </c>
      <c r="I49" s="94">
        <f t="shared" si="34"/>
        <v>44294</v>
      </c>
      <c r="J49" s="428"/>
      <c r="K49" s="428"/>
      <c r="L49" s="21"/>
      <c r="M49" s="21"/>
    </row>
    <row r="50" spans="1:13" s="296" customFormat="1" ht="20.100000000000001" hidden="1" customHeight="1">
      <c r="A50" s="2218" t="s">
        <v>3643</v>
      </c>
      <c r="B50" s="875" t="s">
        <v>406</v>
      </c>
      <c r="C50" s="94" t="s">
        <v>3644</v>
      </c>
      <c r="D50" s="94">
        <v>44270</v>
      </c>
      <c r="E50" s="524"/>
      <c r="F50" s="524"/>
      <c r="G50" s="524"/>
      <c r="H50" s="524"/>
      <c r="I50" s="524"/>
      <c r="J50" s="428"/>
      <c r="K50" s="428"/>
      <c r="L50" s="21"/>
      <c r="M50" s="21"/>
    </row>
    <row r="51" spans="1:13" s="296" customFormat="1" ht="20.100000000000001" hidden="1" customHeight="1">
      <c r="A51" s="2218"/>
      <c r="B51" s="2941" t="s">
        <v>3625</v>
      </c>
      <c r="C51" s="94" t="s">
        <v>3645</v>
      </c>
      <c r="D51" s="94">
        <v>44278</v>
      </c>
      <c r="E51" s="94">
        <f t="shared" ref="E51:E61" si="35">D51+13</f>
        <v>44291</v>
      </c>
      <c r="F51" s="94">
        <f t="shared" ref="F51:F61" si="36">D51+15</f>
        <v>44293</v>
      </c>
      <c r="G51" s="94">
        <f t="shared" ref="G51:G61" si="37">D51+20</f>
        <v>44298</v>
      </c>
      <c r="H51" s="94">
        <f t="shared" ref="H51:H61" si="38">D51+23</f>
        <v>44301</v>
      </c>
      <c r="I51" s="94">
        <f t="shared" ref="I51:I61" si="39">D51+25</f>
        <v>44303</v>
      </c>
      <c r="J51" s="428"/>
      <c r="K51" s="428"/>
      <c r="L51" s="21"/>
      <c r="M51" s="21"/>
    </row>
    <row r="52" spans="1:13" s="296" customFormat="1" ht="20.100000000000001" hidden="1" customHeight="1">
      <c r="A52" s="2218"/>
      <c r="B52" s="2941" t="s">
        <v>2896</v>
      </c>
      <c r="C52" s="94" t="s">
        <v>3646</v>
      </c>
      <c r="D52" s="94">
        <v>44285</v>
      </c>
      <c r="E52" s="94">
        <f t="shared" si="35"/>
        <v>44298</v>
      </c>
      <c r="F52" s="94">
        <f t="shared" si="36"/>
        <v>44300</v>
      </c>
      <c r="G52" s="94">
        <f t="shared" si="37"/>
        <v>44305</v>
      </c>
      <c r="H52" s="94">
        <f t="shared" si="38"/>
        <v>44308</v>
      </c>
      <c r="I52" s="94">
        <f t="shared" si="39"/>
        <v>44310</v>
      </c>
      <c r="J52" s="428"/>
      <c r="K52" s="428"/>
      <c r="L52" s="21"/>
      <c r="M52" s="21"/>
    </row>
    <row r="53" spans="1:13" s="296" customFormat="1" ht="20.100000000000001" hidden="1" customHeight="1">
      <c r="A53" s="2218"/>
      <c r="B53" s="2941" t="s">
        <v>3626</v>
      </c>
      <c r="C53" s="94" t="s">
        <v>3647</v>
      </c>
      <c r="D53" s="94">
        <v>44293</v>
      </c>
      <c r="E53" s="94">
        <f t="shared" si="35"/>
        <v>44306</v>
      </c>
      <c r="F53" s="94">
        <f t="shared" si="36"/>
        <v>44308</v>
      </c>
      <c r="G53" s="94">
        <f t="shared" si="37"/>
        <v>44313</v>
      </c>
      <c r="H53" s="94">
        <f t="shared" si="38"/>
        <v>44316</v>
      </c>
      <c r="I53" s="94">
        <f t="shared" si="39"/>
        <v>44318</v>
      </c>
      <c r="J53" s="428"/>
      <c r="K53" s="428"/>
      <c r="L53" s="21"/>
      <c r="M53" s="21"/>
    </row>
    <row r="54" spans="1:13" s="296" customFormat="1" ht="20.100000000000001" hidden="1" customHeight="1">
      <c r="A54" s="2218"/>
      <c r="B54" s="2941" t="s">
        <v>3620</v>
      </c>
      <c r="C54" s="94" t="s">
        <v>284</v>
      </c>
      <c r="D54" s="94">
        <v>44302</v>
      </c>
      <c r="E54" s="94">
        <f t="shared" si="35"/>
        <v>44315</v>
      </c>
      <c r="F54" s="94">
        <f t="shared" si="36"/>
        <v>44317</v>
      </c>
      <c r="G54" s="94">
        <f t="shared" si="37"/>
        <v>44322</v>
      </c>
      <c r="H54" s="94">
        <f t="shared" si="38"/>
        <v>44325</v>
      </c>
      <c r="I54" s="94">
        <f t="shared" si="39"/>
        <v>44327</v>
      </c>
      <c r="J54" s="428"/>
      <c r="K54" s="428"/>
      <c r="L54" s="21"/>
      <c r="M54" s="21"/>
    </row>
    <row r="55" spans="1:13" s="296" customFormat="1" ht="20.100000000000001" hidden="1" customHeight="1">
      <c r="A55" s="2218"/>
      <c r="B55" s="2941" t="s">
        <v>3621</v>
      </c>
      <c r="C55" s="94" t="s">
        <v>287</v>
      </c>
      <c r="D55" s="94">
        <v>44307</v>
      </c>
      <c r="E55" s="94">
        <f t="shared" si="35"/>
        <v>44320</v>
      </c>
      <c r="F55" s="94">
        <f t="shared" si="36"/>
        <v>44322</v>
      </c>
      <c r="G55" s="94">
        <f t="shared" si="37"/>
        <v>44327</v>
      </c>
      <c r="H55" s="94">
        <f t="shared" si="38"/>
        <v>44330</v>
      </c>
      <c r="I55" s="94">
        <f t="shared" si="39"/>
        <v>44332</v>
      </c>
      <c r="J55" s="428"/>
      <c r="K55" s="428"/>
      <c r="L55" s="21"/>
      <c r="M55" s="21"/>
    </row>
    <row r="56" spans="1:13" s="296" customFormat="1" ht="20.100000000000001" hidden="1" customHeight="1">
      <c r="A56" s="2218"/>
      <c r="B56" s="2941" t="s">
        <v>3622</v>
      </c>
      <c r="C56" s="94" t="s">
        <v>292</v>
      </c>
      <c r="D56" s="94">
        <v>44312</v>
      </c>
      <c r="E56" s="94">
        <f t="shared" si="35"/>
        <v>44325</v>
      </c>
      <c r="F56" s="94">
        <f t="shared" si="36"/>
        <v>44327</v>
      </c>
      <c r="G56" s="94">
        <f t="shared" si="37"/>
        <v>44332</v>
      </c>
      <c r="H56" s="94">
        <f t="shared" si="38"/>
        <v>44335</v>
      </c>
      <c r="I56" s="94">
        <f t="shared" si="39"/>
        <v>44337</v>
      </c>
      <c r="J56" s="428"/>
      <c r="K56" s="428"/>
      <c r="L56" s="21"/>
      <c r="M56" s="21"/>
    </row>
    <row r="57" spans="1:13" s="296" customFormat="1" ht="20.100000000000001" hidden="1" customHeight="1">
      <c r="A57" s="2218"/>
      <c r="B57" s="2941" t="s">
        <v>3623</v>
      </c>
      <c r="C57" s="94" t="s">
        <v>3648</v>
      </c>
      <c r="D57" s="94">
        <v>44322</v>
      </c>
      <c r="E57" s="94">
        <f t="shared" si="35"/>
        <v>44335</v>
      </c>
      <c r="F57" s="94">
        <f t="shared" si="36"/>
        <v>44337</v>
      </c>
      <c r="G57" s="94">
        <f t="shared" si="37"/>
        <v>44342</v>
      </c>
      <c r="H57" s="94">
        <f t="shared" si="38"/>
        <v>44345</v>
      </c>
      <c r="I57" s="94">
        <f t="shared" si="39"/>
        <v>44347</v>
      </c>
      <c r="J57" s="428"/>
      <c r="K57" s="428"/>
      <c r="L57" s="21"/>
      <c r="M57" s="21"/>
    </row>
    <row r="58" spans="1:13" s="296" customFormat="1" ht="20.100000000000001" hidden="1" customHeight="1">
      <c r="A58" s="2218"/>
      <c r="B58" s="2941" t="s">
        <v>2534</v>
      </c>
      <c r="C58" s="94" t="s">
        <v>302</v>
      </c>
      <c r="D58" s="94">
        <v>44328</v>
      </c>
      <c r="E58" s="94">
        <f t="shared" si="35"/>
        <v>44341</v>
      </c>
      <c r="F58" s="94">
        <f t="shared" si="36"/>
        <v>44343</v>
      </c>
      <c r="G58" s="94">
        <f t="shared" si="37"/>
        <v>44348</v>
      </c>
      <c r="H58" s="94">
        <f t="shared" si="38"/>
        <v>44351</v>
      </c>
      <c r="I58" s="94">
        <f t="shared" si="39"/>
        <v>44353</v>
      </c>
      <c r="J58" s="428"/>
      <c r="K58" s="428"/>
      <c r="L58" s="21"/>
      <c r="M58" s="21"/>
    </row>
    <row r="59" spans="1:13" s="296" customFormat="1" ht="20.100000000000001" hidden="1" customHeight="1">
      <c r="A59" s="2218"/>
      <c r="B59" s="2941" t="s">
        <v>3624</v>
      </c>
      <c r="C59" s="94" t="s">
        <v>3649</v>
      </c>
      <c r="D59" s="94">
        <v>44337</v>
      </c>
      <c r="E59" s="94">
        <f t="shared" si="35"/>
        <v>44350</v>
      </c>
      <c r="F59" s="94">
        <f t="shared" si="36"/>
        <v>44352</v>
      </c>
      <c r="G59" s="94">
        <f t="shared" si="37"/>
        <v>44357</v>
      </c>
      <c r="H59" s="94">
        <f t="shared" si="38"/>
        <v>44360</v>
      </c>
      <c r="I59" s="94">
        <f t="shared" si="39"/>
        <v>44362</v>
      </c>
      <c r="J59" s="428"/>
      <c r="K59" s="428"/>
      <c r="L59" s="21"/>
      <c r="M59" s="21"/>
    </row>
    <row r="60" spans="1:13" s="296" customFormat="1" ht="20.100000000000001" hidden="1" customHeight="1">
      <c r="A60" s="2218"/>
      <c r="B60" s="2941" t="s">
        <v>520</v>
      </c>
      <c r="C60" s="94" t="s">
        <v>3650</v>
      </c>
      <c r="D60" s="94">
        <v>44343</v>
      </c>
      <c r="E60" s="94">
        <f t="shared" si="35"/>
        <v>44356</v>
      </c>
      <c r="F60" s="94">
        <f t="shared" si="36"/>
        <v>44358</v>
      </c>
      <c r="G60" s="94">
        <f t="shared" si="37"/>
        <v>44363</v>
      </c>
      <c r="H60" s="94">
        <f t="shared" si="38"/>
        <v>44366</v>
      </c>
      <c r="I60" s="94">
        <f t="shared" si="39"/>
        <v>44368</v>
      </c>
      <c r="J60" s="428"/>
      <c r="K60" s="428"/>
      <c r="L60" s="21"/>
      <c r="M60" s="21"/>
    </row>
    <row r="61" spans="1:13" s="296" customFormat="1" ht="20.100000000000001" hidden="1" customHeight="1">
      <c r="A61" s="2218"/>
      <c r="B61" s="2941" t="s">
        <v>2531</v>
      </c>
      <c r="C61" s="94" t="s">
        <v>3651</v>
      </c>
      <c r="D61" s="94">
        <v>44353</v>
      </c>
      <c r="E61" s="94">
        <f t="shared" si="35"/>
        <v>44366</v>
      </c>
      <c r="F61" s="94">
        <f t="shared" si="36"/>
        <v>44368</v>
      </c>
      <c r="G61" s="94">
        <f t="shared" si="37"/>
        <v>44373</v>
      </c>
      <c r="H61" s="94">
        <f t="shared" si="38"/>
        <v>44376</v>
      </c>
      <c r="I61" s="94">
        <f t="shared" si="39"/>
        <v>44378</v>
      </c>
      <c r="J61" s="428"/>
      <c r="K61" s="428"/>
      <c r="L61" s="21"/>
      <c r="M61" s="21"/>
    </row>
    <row r="62" spans="1:13" s="296" customFormat="1" ht="20.100000000000001" hidden="1" customHeight="1">
      <c r="A62" s="2218"/>
      <c r="B62" s="2941" t="s">
        <v>3625</v>
      </c>
      <c r="C62" s="94" t="s">
        <v>3652</v>
      </c>
      <c r="D62" s="94">
        <v>44361</v>
      </c>
      <c r="E62" s="94">
        <f t="shared" ref="E62:E67" si="40">D62+13</f>
        <v>44374</v>
      </c>
      <c r="F62" s="94">
        <f t="shared" ref="F62:F67" si="41">D62+15</f>
        <v>44376</v>
      </c>
      <c r="G62" s="94">
        <f t="shared" ref="G62:G67" si="42">D62+20</f>
        <v>44381</v>
      </c>
      <c r="H62" s="94">
        <f t="shared" ref="H62:H67" si="43">D62+23</f>
        <v>44384</v>
      </c>
      <c r="I62" s="94">
        <f t="shared" ref="I62:I67" si="44">D62+25</f>
        <v>44386</v>
      </c>
      <c r="J62" s="428"/>
      <c r="K62" s="428"/>
      <c r="L62" s="21"/>
      <c r="M62" s="21"/>
    </row>
    <row r="63" spans="1:13" s="296" customFormat="1" ht="20.100000000000001" hidden="1" customHeight="1">
      <c r="A63" s="2218"/>
      <c r="B63" s="2941" t="s">
        <v>2896</v>
      </c>
      <c r="C63" s="94" t="s">
        <v>3653</v>
      </c>
      <c r="D63" s="94">
        <v>44362</v>
      </c>
      <c r="E63" s="94">
        <f t="shared" si="40"/>
        <v>44375</v>
      </c>
      <c r="F63" s="94">
        <f t="shared" si="41"/>
        <v>44377</v>
      </c>
      <c r="G63" s="94">
        <f t="shared" si="42"/>
        <v>44382</v>
      </c>
      <c r="H63" s="94">
        <f t="shared" si="43"/>
        <v>44385</v>
      </c>
      <c r="I63" s="94">
        <f t="shared" si="44"/>
        <v>44387</v>
      </c>
      <c r="J63" s="428"/>
      <c r="K63" s="428"/>
      <c r="L63" s="21"/>
      <c r="M63" s="21"/>
    </row>
    <row r="64" spans="1:13" s="296" customFormat="1" ht="20.100000000000001" hidden="1" customHeight="1">
      <c r="A64" s="2218"/>
      <c r="B64" s="2941" t="s">
        <v>3626</v>
      </c>
      <c r="C64" s="94" t="s">
        <v>3654</v>
      </c>
      <c r="D64" s="94">
        <v>44374</v>
      </c>
      <c r="E64" s="94">
        <f t="shared" si="40"/>
        <v>44387</v>
      </c>
      <c r="F64" s="94">
        <f t="shared" si="41"/>
        <v>44389</v>
      </c>
      <c r="G64" s="94">
        <f t="shared" si="42"/>
        <v>44394</v>
      </c>
      <c r="H64" s="94">
        <f t="shared" si="43"/>
        <v>44397</v>
      </c>
      <c r="I64" s="94">
        <f t="shared" si="44"/>
        <v>44399</v>
      </c>
      <c r="J64" s="2942">
        <v>44368</v>
      </c>
      <c r="K64" s="2942">
        <v>44369</v>
      </c>
      <c r="L64" s="21"/>
      <c r="M64" s="21"/>
    </row>
    <row r="65" spans="1:13" s="296" customFormat="1" ht="20.100000000000001" hidden="1" customHeight="1">
      <c r="A65" s="2218"/>
      <c r="B65" s="2941" t="s">
        <v>3620</v>
      </c>
      <c r="C65" s="94" t="s">
        <v>3655</v>
      </c>
      <c r="D65" s="94">
        <v>44380</v>
      </c>
      <c r="E65" s="94">
        <f t="shared" si="40"/>
        <v>44393</v>
      </c>
      <c r="F65" s="94">
        <f t="shared" si="41"/>
        <v>44395</v>
      </c>
      <c r="G65" s="94">
        <f t="shared" si="42"/>
        <v>44400</v>
      </c>
      <c r="H65" s="94">
        <f t="shared" si="43"/>
        <v>44403</v>
      </c>
      <c r="I65" s="94">
        <f t="shared" si="44"/>
        <v>44405</v>
      </c>
      <c r="J65" s="2942">
        <v>44375</v>
      </c>
      <c r="K65" s="2942">
        <v>44376</v>
      </c>
      <c r="L65" s="21"/>
      <c r="M65" s="21"/>
    </row>
    <row r="66" spans="1:13" s="296" customFormat="1" ht="20.100000000000001" hidden="1" customHeight="1">
      <c r="A66" s="2218"/>
      <c r="B66" s="2941" t="s">
        <v>3621</v>
      </c>
      <c r="C66" s="94" t="s">
        <v>3656</v>
      </c>
      <c r="D66" s="94">
        <v>44388</v>
      </c>
      <c r="E66" s="94">
        <f t="shared" si="40"/>
        <v>44401</v>
      </c>
      <c r="F66" s="94">
        <f t="shared" si="41"/>
        <v>44403</v>
      </c>
      <c r="G66" s="94">
        <f t="shared" si="42"/>
        <v>44408</v>
      </c>
      <c r="H66" s="94">
        <f t="shared" si="43"/>
        <v>44411</v>
      </c>
      <c r="I66" s="94">
        <f t="shared" si="44"/>
        <v>44413</v>
      </c>
      <c r="J66" s="2942">
        <v>44382</v>
      </c>
      <c r="K66" s="2942">
        <v>44383</v>
      </c>
      <c r="L66" s="21"/>
      <c r="M66" s="21"/>
    </row>
    <row r="67" spans="1:13" s="296" customFormat="1" ht="20.100000000000001" hidden="1" customHeight="1">
      <c r="A67" s="2218"/>
      <c r="B67" s="2941" t="s">
        <v>3622</v>
      </c>
      <c r="C67" s="94" t="s">
        <v>336</v>
      </c>
      <c r="D67" s="94">
        <v>44394</v>
      </c>
      <c r="E67" s="94">
        <f t="shared" si="40"/>
        <v>44407</v>
      </c>
      <c r="F67" s="94">
        <f t="shared" si="41"/>
        <v>44409</v>
      </c>
      <c r="G67" s="94">
        <f t="shared" si="42"/>
        <v>44414</v>
      </c>
      <c r="H67" s="94">
        <f t="shared" si="43"/>
        <v>44417</v>
      </c>
      <c r="I67" s="94">
        <f t="shared" si="44"/>
        <v>44419</v>
      </c>
      <c r="J67" s="2942">
        <v>44389</v>
      </c>
      <c r="K67" s="2942">
        <v>44390</v>
      </c>
      <c r="L67" s="21"/>
      <c r="M67" s="21"/>
    </row>
    <row r="68" spans="1:13" s="296" customFormat="1" ht="20.100000000000001" hidden="1" customHeight="1">
      <c r="A68" s="2218" t="s">
        <v>3657</v>
      </c>
      <c r="B68" s="712" t="s">
        <v>3658</v>
      </c>
      <c r="C68" s="94" t="s">
        <v>3659</v>
      </c>
      <c r="D68" s="94">
        <v>44396</v>
      </c>
      <c r="E68" s="524"/>
      <c r="F68" s="524"/>
      <c r="G68" s="524"/>
      <c r="H68" s="524"/>
      <c r="I68" s="524"/>
      <c r="J68" s="2942">
        <v>44396</v>
      </c>
      <c r="K68" s="2942">
        <v>44397</v>
      </c>
      <c r="L68" s="21"/>
      <c r="M68" s="21"/>
    </row>
    <row r="69" spans="1:13" s="296" customFormat="1" ht="20.100000000000001" hidden="1" customHeight="1">
      <c r="A69" s="2218" t="s">
        <v>3660</v>
      </c>
      <c r="B69" s="2941" t="s">
        <v>3623</v>
      </c>
      <c r="C69" s="94" t="s">
        <v>343</v>
      </c>
      <c r="D69" s="94">
        <v>44408</v>
      </c>
      <c r="E69" s="94">
        <f t="shared" ref="E69:E74" si="45">D69+13</f>
        <v>44421</v>
      </c>
      <c r="F69" s="94">
        <f t="shared" ref="F69:F74" si="46">D69+15</f>
        <v>44423</v>
      </c>
      <c r="G69" s="94">
        <f t="shared" ref="G69:G74" si="47">D69+20</f>
        <v>44428</v>
      </c>
      <c r="H69" s="94">
        <f t="shared" ref="H69:H74" si="48">D69+23</f>
        <v>44431</v>
      </c>
      <c r="I69" s="94">
        <f t="shared" ref="I69:I74" si="49">D69+25</f>
        <v>44433</v>
      </c>
      <c r="J69" s="2942">
        <v>44403</v>
      </c>
      <c r="K69" s="2942">
        <v>44404</v>
      </c>
      <c r="L69" s="21"/>
      <c r="M69" s="21"/>
    </row>
    <row r="70" spans="1:13" s="296" customFormat="1" ht="20.100000000000001" hidden="1" customHeight="1">
      <c r="A70" s="2218"/>
      <c r="B70" s="2941" t="s">
        <v>2534</v>
      </c>
      <c r="C70" s="94" t="s">
        <v>3661</v>
      </c>
      <c r="D70" s="94">
        <v>44414</v>
      </c>
      <c r="E70" s="94">
        <f t="shared" si="45"/>
        <v>44427</v>
      </c>
      <c r="F70" s="94">
        <f t="shared" si="46"/>
        <v>44429</v>
      </c>
      <c r="G70" s="94">
        <f t="shared" si="47"/>
        <v>44434</v>
      </c>
      <c r="H70" s="94">
        <f t="shared" si="48"/>
        <v>44437</v>
      </c>
      <c r="I70" s="94">
        <f t="shared" si="49"/>
        <v>44439</v>
      </c>
      <c r="J70" s="2942">
        <v>44410</v>
      </c>
      <c r="K70" s="2942">
        <v>44411</v>
      </c>
      <c r="L70" s="21"/>
      <c r="M70" s="21"/>
    </row>
    <row r="71" spans="1:13" s="296" customFormat="1" ht="20.100000000000001" hidden="1" customHeight="1">
      <c r="A71" s="2218"/>
      <c r="B71" s="2941" t="s">
        <v>3624</v>
      </c>
      <c r="C71" s="94" t="s">
        <v>3662</v>
      </c>
      <c r="D71" s="94">
        <v>44419</v>
      </c>
      <c r="E71" s="94">
        <f t="shared" si="45"/>
        <v>44432</v>
      </c>
      <c r="F71" s="94">
        <f t="shared" si="46"/>
        <v>44434</v>
      </c>
      <c r="G71" s="94">
        <f t="shared" si="47"/>
        <v>44439</v>
      </c>
      <c r="H71" s="94">
        <f t="shared" si="48"/>
        <v>44442</v>
      </c>
      <c r="I71" s="94">
        <f t="shared" si="49"/>
        <v>44444</v>
      </c>
      <c r="J71" s="2942">
        <v>44417</v>
      </c>
      <c r="K71" s="2942">
        <v>44418</v>
      </c>
      <c r="L71" s="21"/>
      <c r="M71" s="21"/>
    </row>
    <row r="72" spans="1:13" s="296" customFormat="1" ht="20.100000000000001" hidden="1" customHeight="1">
      <c r="A72" s="2218"/>
      <c r="B72" s="2941" t="s">
        <v>520</v>
      </c>
      <c r="C72" s="94" t="s">
        <v>3663</v>
      </c>
      <c r="D72" s="94">
        <v>44428</v>
      </c>
      <c r="E72" s="94">
        <f t="shared" si="45"/>
        <v>44441</v>
      </c>
      <c r="F72" s="94">
        <f t="shared" si="46"/>
        <v>44443</v>
      </c>
      <c r="G72" s="94">
        <f t="shared" si="47"/>
        <v>44448</v>
      </c>
      <c r="H72" s="94">
        <f>D72+23</f>
        <v>44451</v>
      </c>
      <c r="I72" s="94">
        <f t="shared" si="49"/>
        <v>44453</v>
      </c>
      <c r="J72" s="2942">
        <v>44424</v>
      </c>
      <c r="K72" s="2942">
        <v>44425</v>
      </c>
      <c r="L72" s="21"/>
      <c r="M72" s="21"/>
    </row>
    <row r="73" spans="1:13" s="296" customFormat="1" ht="20.100000000000001" hidden="1" customHeight="1">
      <c r="A73" s="2218"/>
      <c r="B73" s="2941" t="s">
        <v>2531</v>
      </c>
      <c r="C73" s="94" t="s">
        <v>3664</v>
      </c>
      <c r="D73" s="94">
        <v>44436</v>
      </c>
      <c r="E73" s="94">
        <f t="shared" si="45"/>
        <v>44449</v>
      </c>
      <c r="F73" s="524">
        <f t="shared" si="46"/>
        <v>44451</v>
      </c>
      <c r="G73" s="94">
        <f t="shared" si="47"/>
        <v>44456</v>
      </c>
      <c r="H73" s="94">
        <f t="shared" si="48"/>
        <v>44459</v>
      </c>
      <c r="I73" s="94">
        <f t="shared" si="49"/>
        <v>44461</v>
      </c>
      <c r="J73" s="2942">
        <v>44431</v>
      </c>
      <c r="K73" s="2942">
        <v>44432</v>
      </c>
      <c r="L73" s="21"/>
      <c r="M73" s="21"/>
    </row>
    <row r="74" spans="1:13" s="296" customFormat="1" ht="20.100000000000001" hidden="1" customHeight="1">
      <c r="A74" s="2218"/>
      <c r="B74" s="2941" t="s">
        <v>3625</v>
      </c>
      <c r="C74" s="94" t="s">
        <v>3665</v>
      </c>
      <c r="D74" s="94">
        <v>44442</v>
      </c>
      <c r="E74" s="94">
        <f t="shared" si="45"/>
        <v>44455</v>
      </c>
      <c r="F74" s="94">
        <f t="shared" si="46"/>
        <v>44457</v>
      </c>
      <c r="G74" s="94">
        <f t="shared" si="47"/>
        <v>44462</v>
      </c>
      <c r="H74" s="94">
        <f t="shared" si="48"/>
        <v>44465</v>
      </c>
      <c r="I74" s="94">
        <f t="shared" si="49"/>
        <v>44467</v>
      </c>
      <c r="J74" s="2942">
        <v>44438</v>
      </c>
      <c r="K74" s="2942">
        <v>44439</v>
      </c>
      <c r="L74" s="21"/>
      <c r="M74" s="21"/>
    </row>
    <row r="75" spans="1:13" s="296" customFormat="1" ht="20.100000000000001" hidden="1" customHeight="1">
      <c r="A75" s="2218" t="s">
        <v>3666</v>
      </c>
      <c r="B75" s="2941" t="s">
        <v>2896</v>
      </c>
      <c r="C75" s="94" t="s">
        <v>3667</v>
      </c>
      <c r="D75" s="94">
        <v>44445</v>
      </c>
      <c r="E75" s="94">
        <f t="shared" ref="E75:E78" si="50">D75+13</f>
        <v>44458</v>
      </c>
      <c r="F75" s="94">
        <f t="shared" ref="F75:F78" si="51">D75+15</f>
        <v>44460</v>
      </c>
      <c r="G75" s="94">
        <f t="shared" ref="G75:G78" si="52">D75+20</f>
        <v>44465</v>
      </c>
      <c r="H75" s="94">
        <f t="shared" ref="H75:H78" si="53">D75+23</f>
        <v>44468</v>
      </c>
      <c r="I75" s="94">
        <f t="shared" ref="I75:I78" si="54">D75+25</f>
        <v>44470</v>
      </c>
      <c r="J75" s="2942">
        <v>44445</v>
      </c>
      <c r="K75" s="2942">
        <v>44446</v>
      </c>
      <c r="L75" s="21"/>
      <c r="M75" s="21"/>
    </row>
    <row r="76" spans="1:13" s="296" customFormat="1" ht="20.100000000000001" hidden="1" customHeight="1">
      <c r="A76" s="2218"/>
      <c r="B76" s="2941" t="s">
        <v>3626</v>
      </c>
      <c r="C76" s="94" t="s">
        <v>3668</v>
      </c>
      <c r="D76" s="94">
        <v>44458</v>
      </c>
      <c r="E76" s="94">
        <f t="shared" si="50"/>
        <v>44471</v>
      </c>
      <c r="F76" s="94">
        <f t="shared" si="51"/>
        <v>44473</v>
      </c>
      <c r="G76" s="94">
        <f t="shared" si="52"/>
        <v>44478</v>
      </c>
      <c r="H76" s="94">
        <f t="shared" si="53"/>
        <v>44481</v>
      </c>
      <c r="I76" s="94">
        <f t="shared" si="54"/>
        <v>44483</v>
      </c>
      <c r="J76" s="2942">
        <v>44452</v>
      </c>
      <c r="K76" s="2942">
        <v>44453</v>
      </c>
      <c r="L76" s="21"/>
      <c r="M76" s="21"/>
    </row>
    <row r="77" spans="1:13" s="296" customFormat="1" ht="20.100000000000001" hidden="1" customHeight="1">
      <c r="A77" s="2218"/>
      <c r="B77" s="2941" t="s">
        <v>3620</v>
      </c>
      <c r="C77" s="94" t="s">
        <v>368</v>
      </c>
      <c r="D77" s="94">
        <v>44463</v>
      </c>
      <c r="E77" s="94">
        <f t="shared" si="50"/>
        <v>44476</v>
      </c>
      <c r="F77" s="94">
        <f t="shared" si="51"/>
        <v>44478</v>
      </c>
      <c r="G77" s="94">
        <f t="shared" si="52"/>
        <v>44483</v>
      </c>
      <c r="H77" s="94">
        <f t="shared" si="53"/>
        <v>44486</v>
      </c>
      <c r="I77" s="94">
        <f t="shared" si="54"/>
        <v>44488</v>
      </c>
      <c r="J77" s="2942">
        <v>44459</v>
      </c>
      <c r="K77" s="2942">
        <v>44460</v>
      </c>
      <c r="L77" s="21"/>
      <c r="M77" s="21"/>
    </row>
    <row r="78" spans="1:13" s="296" customFormat="1" ht="20.100000000000001" hidden="1" customHeight="1">
      <c r="A78" s="2218"/>
      <c r="B78" s="2941" t="s">
        <v>3621</v>
      </c>
      <c r="C78" s="94" t="s">
        <v>372</v>
      </c>
      <c r="D78" s="94">
        <v>44473</v>
      </c>
      <c r="E78" s="94">
        <f t="shared" si="50"/>
        <v>44486</v>
      </c>
      <c r="F78" s="94">
        <f t="shared" si="51"/>
        <v>44488</v>
      </c>
      <c r="G78" s="94">
        <f t="shared" si="52"/>
        <v>44493</v>
      </c>
      <c r="H78" s="94">
        <f t="shared" si="53"/>
        <v>44496</v>
      </c>
      <c r="I78" s="94">
        <f t="shared" si="54"/>
        <v>44498</v>
      </c>
      <c r="J78" s="2942">
        <v>44466</v>
      </c>
      <c r="K78" s="2942">
        <v>44467</v>
      </c>
      <c r="L78" s="21"/>
      <c r="M78" s="21"/>
    </row>
    <row r="79" spans="1:13" s="296" customFormat="1" ht="20.100000000000001" hidden="1" customHeight="1">
      <c r="A79" s="2218"/>
      <c r="B79" s="2941" t="s">
        <v>3622</v>
      </c>
      <c r="C79" s="94" t="s">
        <v>376</v>
      </c>
      <c r="D79" s="94">
        <v>44477</v>
      </c>
      <c r="E79" s="94">
        <f>D79+13</f>
        <v>44490</v>
      </c>
      <c r="F79" s="94">
        <f>D79+15</f>
        <v>44492</v>
      </c>
      <c r="G79" s="94">
        <f>D79+20</f>
        <v>44497</v>
      </c>
      <c r="H79" s="94">
        <f>D79+23</f>
        <v>44500</v>
      </c>
      <c r="I79" s="94">
        <f>D79+25</f>
        <v>44502</v>
      </c>
      <c r="J79" s="2942">
        <v>44473</v>
      </c>
      <c r="K79" s="2942">
        <v>44474</v>
      </c>
      <c r="L79" s="21"/>
      <c r="M79" s="21"/>
    </row>
    <row r="80" spans="1:13" s="296" customFormat="1" ht="20.100000000000001" hidden="1" customHeight="1">
      <c r="A80" s="2218"/>
      <c r="B80" s="2941" t="s">
        <v>3623</v>
      </c>
      <c r="C80" s="94" t="s">
        <v>379</v>
      </c>
      <c r="D80" s="94">
        <v>44484</v>
      </c>
      <c r="E80" s="94">
        <f>D80+13</f>
        <v>44497</v>
      </c>
      <c r="F80" s="94">
        <f>D80+15</f>
        <v>44499</v>
      </c>
      <c r="G80" s="94">
        <f>D80+20</f>
        <v>44504</v>
      </c>
      <c r="H80" s="94">
        <f>D80+23</f>
        <v>44507</v>
      </c>
      <c r="I80" s="94">
        <f>D80+25</f>
        <v>44509</v>
      </c>
      <c r="J80" s="2942">
        <v>44480</v>
      </c>
      <c r="K80" s="2942">
        <v>44481</v>
      </c>
      <c r="L80" s="21"/>
      <c r="M80" s="21"/>
    </row>
    <row r="81" spans="1:13" s="296" customFormat="1" ht="20.100000000000001" hidden="1" customHeight="1">
      <c r="A81" s="2218"/>
      <c r="B81" s="2941" t="s">
        <v>2534</v>
      </c>
      <c r="C81" s="94" t="s">
        <v>3669</v>
      </c>
      <c r="D81" s="94">
        <v>44492</v>
      </c>
      <c r="E81" s="94">
        <f>D81+13</f>
        <v>44505</v>
      </c>
      <c r="F81" s="94">
        <f>D81+15</f>
        <v>44507</v>
      </c>
      <c r="G81" s="94">
        <f>D81+20</f>
        <v>44512</v>
      </c>
      <c r="H81" s="94">
        <f>D81+23</f>
        <v>44515</v>
      </c>
      <c r="I81" s="94">
        <f>D81+25</f>
        <v>44517</v>
      </c>
      <c r="J81" s="2942">
        <v>44487</v>
      </c>
      <c r="K81" s="2942">
        <v>44488</v>
      </c>
      <c r="L81" s="21"/>
      <c r="M81" s="21"/>
    </row>
    <row r="82" spans="1:13" s="296" customFormat="1" ht="20.100000000000001" hidden="1" customHeight="1">
      <c r="A82" s="2218"/>
      <c r="B82" s="2941" t="s">
        <v>3624</v>
      </c>
      <c r="C82" s="94" t="s">
        <v>385</v>
      </c>
      <c r="D82" s="94">
        <v>44508</v>
      </c>
      <c r="E82" s="94">
        <f>D82+13</f>
        <v>44521</v>
      </c>
      <c r="F82" s="94">
        <f>D82+15</f>
        <v>44523</v>
      </c>
      <c r="G82" s="94">
        <f>D82+20</f>
        <v>44528</v>
      </c>
      <c r="H82" s="94">
        <f>D82+23</f>
        <v>44531</v>
      </c>
      <c r="I82" s="94">
        <f>D82+25</f>
        <v>44533</v>
      </c>
      <c r="J82" s="2942">
        <v>44494</v>
      </c>
      <c r="K82" s="2942">
        <v>44495</v>
      </c>
      <c r="L82" s="21"/>
      <c r="M82" s="21"/>
    </row>
    <row r="83" spans="1:13" s="296" customFormat="1" ht="20.100000000000001" hidden="1" customHeight="1">
      <c r="A83" s="2218"/>
      <c r="B83" s="2941" t="s">
        <v>520</v>
      </c>
      <c r="C83" s="94" t="s">
        <v>3670</v>
      </c>
      <c r="D83" s="94">
        <v>44506</v>
      </c>
      <c r="E83" s="94">
        <f t="shared" ref="E83:E90" si="55">D83+13</f>
        <v>44519</v>
      </c>
      <c r="F83" s="94">
        <f t="shared" ref="F83:F86" si="56">D83+15</f>
        <v>44521</v>
      </c>
      <c r="G83" s="94">
        <f t="shared" ref="G83:G86" si="57">D83+20</f>
        <v>44526</v>
      </c>
      <c r="H83" s="94">
        <f t="shared" ref="H83:H86" si="58">D83+23</f>
        <v>44529</v>
      </c>
      <c r="I83" s="94">
        <f t="shared" ref="I83:I86" si="59">D83+25</f>
        <v>44531</v>
      </c>
      <c r="J83" s="2942">
        <v>44501</v>
      </c>
      <c r="K83" s="2942">
        <v>44502</v>
      </c>
      <c r="L83" s="21"/>
      <c r="M83" s="21"/>
    </row>
    <row r="84" spans="1:13" s="296" customFormat="1" ht="20.100000000000001" hidden="1" customHeight="1">
      <c r="A84" s="2218"/>
      <c r="B84" s="2941" t="s">
        <v>2531</v>
      </c>
      <c r="C84" s="94" t="s">
        <v>3671</v>
      </c>
      <c r="D84" s="94">
        <v>44513</v>
      </c>
      <c r="E84" s="94">
        <f t="shared" si="55"/>
        <v>44526</v>
      </c>
      <c r="F84" s="94">
        <f t="shared" si="56"/>
        <v>44528</v>
      </c>
      <c r="G84" s="94">
        <f t="shared" si="57"/>
        <v>44533</v>
      </c>
      <c r="H84" s="94">
        <f t="shared" si="58"/>
        <v>44536</v>
      </c>
      <c r="I84" s="94">
        <f t="shared" si="59"/>
        <v>44538</v>
      </c>
      <c r="J84" s="2942">
        <v>44508</v>
      </c>
      <c r="K84" s="2942">
        <v>44509</v>
      </c>
      <c r="L84" s="21"/>
      <c r="M84" s="21"/>
    </row>
    <row r="85" spans="1:13" s="296" customFormat="1" ht="20.100000000000001" hidden="1" customHeight="1">
      <c r="A85" s="2218"/>
      <c r="B85" s="2941" t="s">
        <v>3625</v>
      </c>
      <c r="C85" s="94" t="s">
        <v>3672</v>
      </c>
      <c r="D85" s="94">
        <v>44526</v>
      </c>
      <c r="E85" s="94">
        <f t="shared" si="55"/>
        <v>44539</v>
      </c>
      <c r="F85" s="94">
        <f t="shared" si="56"/>
        <v>44541</v>
      </c>
      <c r="G85" s="94">
        <f t="shared" si="57"/>
        <v>44546</v>
      </c>
      <c r="H85" s="94">
        <f t="shared" si="58"/>
        <v>44549</v>
      </c>
      <c r="I85" s="94">
        <f t="shared" si="59"/>
        <v>44551</v>
      </c>
      <c r="J85" s="2942">
        <v>44515</v>
      </c>
      <c r="K85" s="2942">
        <v>44516</v>
      </c>
      <c r="L85" s="21"/>
      <c r="M85" s="21"/>
    </row>
    <row r="86" spans="1:13" s="296" customFormat="1" ht="20.100000000000001" hidden="1" customHeight="1">
      <c r="A86" s="2218"/>
      <c r="B86" s="2941" t="s">
        <v>2896</v>
      </c>
      <c r="C86" s="94" t="s">
        <v>3673</v>
      </c>
      <c r="D86" s="94">
        <v>44529</v>
      </c>
      <c r="E86" s="94">
        <f t="shared" si="55"/>
        <v>44542</v>
      </c>
      <c r="F86" s="94">
        <f t="shared" si="56"/>
        <v>44544</v>
      </c>
      <c r="G86" s="94">
        <f t="shared" si="57"/>
        <v>44549</v>
      </c>
      <c r="H86" s="94">
        <f t="shared" si="58"/>
        <v>44552</v>
      </c>
      <c r="I86" s="94">
        <f t="shared" si="59"/>
        <v>44554</v>
      </c>
      <c r="J86" s="2942">
        <v>44522</v>
      </c>
      <c r="K86" s="2942">
        <v>44523</v>
      </c>
      <c r="L86" s="21"/>
      <c r="M86" s="21"/>
    </row>
    <row r="87" spans="1:13" s="296" customFormat="1" ht="20.100000000000001" hidden="1" customHeight="1">
      <c r="A87" s="2218"/>
      <c r="B87" s="2941" t="s">
        <v>3626</v>
      </c>
      <c r="C87" s="94" t="s">
        <v>3674</v>
      </c>
      <c r="D87" s="94">
        <v>44541</v>
      </c>
      <c r="E87" s="94">
        <f>D87+13</f>
        <v>44554</v>
      </c>
      <c r="F87" s="94">
        <f>D87+15</f>
        <v>44556</v>
      </c>
      <c r="G87" s="94">
        <f>D87+20</f>
        <v>44561</v>
      </c>
      <c r="H87" s="94">
        <f>D87+23</f>
        <v>44564</v>
      </c>
      <c r="I87" s="94">
        <f>D87+25</f>
        <v>44566</v>
      </c>
      <c r="J87" s="2942">
        <v>44529</v>
      </c>
      <c r="K87" s="2942">
        <v>44530</v>
      </c>
      <c r="L87" s="21"/>
      <c r="M87" s="21"/>
    </row>
    <row r="88" spans="1:13" s="296" customFormat="1" ht="20.100000000000001" hidden="1" customHeight="1">
      <c r="A88" s="2218"/>
      <c r="B88" s="2941" t="s">
        <v>3620</v>
      </c>
      <c r="C88" s="94" t="s">
        <v>407</v>
      </c>
      <c r="D88" s="94">
        <v>44547</v>
      </c>
      <c r="E88" s="94">
        <f t="shared" si="55"/>
        <v>44560</v>
      </c>
      <c r="F88" s="94">
        <f t="shared" ref="F88:F90" si="60">D88+15</f>
        <v>44562</v>
      </c>
      <c r="G88" s="94">
        <f t="shared" ref="G88:G90" si="61">D88+20</f>
        <v>44567</v>
      </c>
      <c r="H88" s="94">
        <f t="shared" ref="H88:H90" si="62">D88+23</f>
        <v>44570</v>
      </c>
      <c r="I88" s="94">
        <f t="shared" ref="I88:I90" si="63">D88+25</f>
        <v>44572</v>
      </c>
      <c r="J88" s="2942">
        <v>44536</v>
      </c>
      <c r="K88" s="2942">
        <v>44537</v>
      </c>
      <c r="L88" s="21"/>
      <c r="M88" s="21"/>
    </row>
    <row r="89" spans="1:13" s="296" customFormat="1" ht="20.100000000000001" hidden="1" customHeight="1">
      <c r="A89" s="2218"/>
      <c r="B89" s="2941" t="s">
        <v>3621</v>
      </c>
      <c r="C89" s="94" t="s">
        <v>408</v>
      </c>
      <c r="D89" s="94">
        <v>44549</v>
      </c>
      <c r="E89" s="94">
        <f t="shared" si="55"/>
        <v>44562</v>
      </c>
      <c r="F89" s="94">
        <f t="shared" si="60"/>
        <v>44564</v>
      </c>
      <c r="G89" s="94">
        <f t="shared" si="61"/>
        <v>44569</v>
      </c>
      <c r="H89" s="94">
        <f t="shared" si="62"/>
        <v>44572</v>
      </c>
      <c r="I89" s="94">
        <f t="shared" si="63"/>
        <v>44574</v>
      </c>
      <c r="J89" s="2942">
        <v>44543</v>
      </c>
      <c r="K89" s="2942">
        <v>44544</v>
      </c>
      <c r="L89" s="21"/>
      <c r="M89" s="21"/>
    </row>
    <row r="90" spans="1:13" s="296" customFormat="1" ht="20.100000000000001" hidden="1" customHeight="1">
      <c r="A90" s="2218"/>
      <c r="B90" s="2941" t="s">
        <v>3622</v>
      </c>
      <c r="C90" s="94" t="s">
        <v>411</v>
      </c>
      <c r="D90" s="94">
        <v>44555</v>
      </c>
      <c r="E90" s="94">
        <f t="shared" si="55"/>
        <v>44568</v>
      </c>
      <c r="F90" s="94">
        <f t="shared" si="60"/>
        <v>44570</v>
      </c>
      <c r="G90" s="94">
        <f t="shared" si="61"/>
        <v>44575</v>
      </c>
      <c r="H90" s="94">
        <f t="shared" si="62"/>
        <v>44578</v>
      </c>
      <c r="I90" s="94">
        <f t="shared" si="63"/>
        <v>44580</v>
      </c>
      <c r="J90" s="2942">
        <v>44550</v>
      </c>
      <c r="K90" s="2942">
        <v>44551</v>
      </c>
      <c r="L90" s="21"/>
      <c r="M90" s="21"/>
    </row>
    <row r="91" spans="1:13" s="296" customFormat="1" ht="20.100000000000001" hidden="1" customHeight="1">
      <c r="A91" s="2218"/>
      <c r="B91" s="2943" t="s">
        <v>406</v>
      </c>
      <c r="C91" s="94" t="s">
        <v>3675</v>
      </c>
      <c r="D91" s="94">
        <v>44557</v>
      </c>
      <c r="E91" s="524"/>
      <c r="F91" s="524"/>
      <c r="G91" s="524"/>
      <c r="H91" s="524"/>
      <c r="I91" s="524"/>
      <c r="J91" s="2942">
        <v>44557</v>
      </c>
      <c r="K91" s="2942">
        <v>44558</v>
      </c>
      <c r="L91" s="21"/>
      <c r="M91" s="21"/>
    </row>
    <row r="92" spans="1:13" s="296" customFormat="1" ht="20.100000000000001" hidden="1" customHeight="1">
      <c r="A92" s="2218" t="s">
        <v>3676</v>
      </c>
      <c r="B92" s="2941" t="s">
        <v>3623</v>
      </c>
      <c r="C92" s="94" t="s">
        <v>3677</v>
      </c>
      <c r="D92" s="94">
        <v>44202</v>
      </c>
      <c r="E92" s="94">
        <f t="shared" ref="E92:E96" si="64">D92+13</f>
        <v>44215</v>
      </c>
      <c r="F92" s="94">
        <f t="shared" ref="F92:F96" si="65">D92+15</f>
        <v>44217</v>
      </c>
      <c r="G92" s="94">
        <f t="shared" ref="G92:G96" si="66">D92+20</f>
        <v>44222</v>
      </c>
      <c r="H92" s="94">
        <f t="shared" ref="H92:H96" si="67">D92+23</f>
        <v>44225</v>
      </c>
      <c r="I92" s="94">
        <f t="shared" ref="I92:I96" si="68">D92+25</f>
        <v>44227</v>
      </c>
      <c r="J92" s="2942">
        <v>44564</v>
      </c>
      <c r="K92" s="2942">
        <v>44565</v>
      </c>
      <c r="L92" s="21"/>
      <c r="M92" s="21"/>
    </row>
    <row r="93" spans="1:13" s="296" customFormat="1" ht="20.100000000000001" hidden="1" customHeight="1">
      <c r="A93" s="2218" t="s">
        <v>3678</v>
      </c>
      <c r="B93" s="2941" t="s">
        <v>2534</v>
      </c>
      <c r="C93" s="94" t="s">
        <v>420</v>
      </c>
      <c r="D93" s="94">
        <v>44576</v>
      </c>
      <c r="E93" s="94">
        <f t="shared" si="64"/>
        <v>44589</v>
      </c>
      <c r="F93" s="94">
        <f t="shared" si="65"/>
        <v>44591</v>
      </c>
      <c r="G93" s="94">
        <f t="shared" si="66"/>
        <v>44596</v>
      </c>
      <c r="H93" s="94">
        <f t="shared" si="67"/>
        <v>44599</v>
      </c>
      <c r="I93" s="94">
        <f t="shared" si="68"/>
        <v>44601</v>
      </c>
      <c r="J93" s="2942">
        <v>44571</v>
      </c>
      <c r="K93" s="2942">
        <v>44572</v>
      </c>
      <c r="L93" s="21"/>
      <c r="M93" s="21"/>
    </row>
    <row r="94" spans="1:13" s="296" customFormat="1" ht="20.100000000000001" hidden="1" customHeight="1">
      <c r="A94" s="2218" t="s">
        <v>3679</v>
      </c>
      <c r="B94" s="2941" t="s">
        <v>520</v>
      </c>
      <c r="C94" s="94" t="s">
        <v>422</v>
      </c>
      <c r="D94" s="94">
        <v>44582</v>
      </c>
      <c r="E94" s="94">
        <f t="shared" si="64"/>
        <v>44595</v>
      </c>
      <c r="F94" s="94">
        <f t="shared" si="65"/>
        <v>44597</v>
      </c>
      <c r="G94" s="94">
        <f t="shared" si="66"/>
        <v>44602</v>
      </c>
      <c r="H94" s="94">
        <f t="shared" si="67"/>
        <v>44605</v>
      </c>
      <c r="I94" s="94">
        <f t="shared" si="68"/>
        <v>44607</v>
      </c>
      <c r="J94" s="2942">
        <v>44578</v>
      </c>
      <c r="K94" s="2942">
        <v>44579</v>
      </c>
      <c r="L94" s="21"/>
      <c r="M94" s="21"/>
    </row>
    <row r="95" spans="1:13" s="296" customFormat="1" ht="20.100000000000001" hidden="1" customHeight="1">
      <c r="A95" s="2218" t="s">
        <v>3680</v>
      </c>
      <c r="B95" s="2941" t="s">
        <v>3624</v>
      </c>
      <c r="C95" s="94" t="s">
        <v>3681</v>
      </c>
      <c r="D95" s="94">
        <v>44586</v>
      </c>
      <c r="E95" s="94">
        <f t="shared" si="64"/>
        <v>44599</v>
      </c>
      <c r="F95" s="94">
        <f t="shared" si="65"/>
        <v>44601</v>
      </c>
      <c r="G95" s="94">
        <f t="shared" si="66"/>
        <v>44606</v>
      </c>
      <c r="H95" s="94">
        <f t="shared" si="67"/>
        <v>44609</v>
      </c>
      <c r="I95" s="94">
        <f t="shared" si="68"/>
        <v>44611</v>
      </c>
      <c r="J95" s="2942">
        <v>44585</v>
      </c>
      <c r="K95" s="2942">
        <v>44586</v>
      </c>
      <c r="L95" s="21"/>
      <c r="M95" s="21"/>
    </row>
    <row r="96" spans="1:13" s="296" customFormat="1" ht="20.100000000000001" hidden="1" customHeight="1">
      <c r="A96" s="2218" t="s">
        <v>3682</v>
      </c>
      <c r="B96" s="2941" t="s">
        <v>2531</v>
      </c>
      <c r="C96" s="94" t="s">
        <v>3683</v>
      </c>
      <c r="D96" s="94">
        <v>44594</v>
      </c>
      <c r="E96" s="94">
        <f t="shared" si="64"/>
        <v>44607</v>
      </c>
      <c r="F96" s="94">
        <f t="shared" si="65"/>
        <v>44609</v>
      </c>
      <c r="G96" s="94">
        <f t="shared" si="66"/>
        <v>44614</v>
      </c>
      <c r="H96" s="94">
        <f t="shared" si="67"/>
        <v>44617</v>
      </c>
      <c r="I96" s="94">
        <f t="shared" si="68"/>
        <v>44619</v>
      </c>
      <c r="J96" s="2942">
        <v>44592</v>
      </c>
      <c r="K96" s="2942">
        <v>44593</v>
      </c>
      <c r="L96" s="21"/>
      <c r="M96" s="21"/>
    </row>
    <row r="97" spans="1:13" s="296" customFormat="1" ht="20.100000000000001" hidden="1" customHeight="1">
      <c r="A97" s="2218" t="s">
        <v>3684</v>
      </c>
      <c r="B97" s="2941" t="s">
        <v>3625</v>
      </c>
      <c r="C97" s="94" t="s">
        <v>3685</v>
      </c>
      <c r="D97" s="94">
        <v>44608</v>
      </c>
      <c r="E97" s="94">
        <f>D97+13</f>
        <v>44621</v>
      </c>
      <c r="F97" s="94">
        <f>D97+15</f>
        <v>44623</v>
      </c>
      <c r="G97" s="94">
        <f>D97+20</f>
        <v>44628</v>
      </c>
      <c r="H97" s="94">
        <f>D97+23</f>
        <v>44631</v>
      </c>
      <c r="I97" s="94">
        <f>D97+25</f>
        <v>44633</v>
      </c>
      <c r="J97" s="2942">
        <v>44599</v>
      </c>
      <c r="K97" s="2942">
        <v>44600</v>
      </c>
      <c r="L97" s="21"/>
      <c r="M97" s="21"/>
    </row>
    <row r="98" spans="1:13" s="296" customFormat="1" ht="20.100000000000001" hidden="1" customHeight="1">
      <c r="A98" s="2218" t="s">
        <v>3686</v>
      </c>
      <c r="B98" s="2943" t="s">
        <v>406</v>
      </c>
      <c r="C98" s="94" t="s">
        <v>3687</v>
      </c>
      <c r="D98" s="94">
        <v>44606</v>
      </c>
      <c r="E98" s="524"/>
      <c r="F98" s="524"/>
      <c r="G98" s="524"/>
      <c r="H98" s="524"/>
      <c r="I98" s="524"/>
      <c r="J98" s="2942">
        <v>44606</v>
      </c>
      <c r="K98" s="2942">
        <v>44607</v>
      </c>
      <c r="L98" s="21"/>
      <c r="M98" s="21"/>
    </row>
    <row r="99" spans="1:13" s="296" customFormat="1" ht="20.100000000000001" hidden="1" customHeight="1">
      <c r="A99" s="2218" t="s">
        <v>3688</v>
      </c>
      <c r="B99" s="2941" t="s">
        <v>2896</v>
      </c>
      <c r="C99" s="94" t="s">
        <v>3689</v>
      </c>
      <c r="D99" s="94">
        <v>44615</v>
      </c>
      <c r="E99" s="94">
        <f>D99+13</f>
        <v>44628</v>
      </c>
      <c r="F99" s="94">
        <f>D99+15</f>
        <v>44630</v>
      </c>
      <c r="G99" s="94">
        <f>D99+20</f>
        <v>44635</v>
      </c>
      <c r="H99" s="94">
        <f>D99+23</f>
        <v>44638</v>
      </c>
      <c r="I99" s="94">
        <f>D99+25</f>
        <v>44640</v>
      </c>
      <c r="J99" s="2942">
        <v>44613</v>
      </c>
      <c r="K99" s="2942">
        <v>44614</v>
      </c>
      <c r="L99" s="21"/>
      <c r="M99" s="21"/>
    </row>
    <row r="100" spans="1:13" s="296" customFormat="1" ht="20.100000000000001" hidden="1" customHeight="1">
      <c r="A100" s="2218" t="s">
        <v>3690</v>
      </c>
      <c r="B100" s="2941" t="s">
        <v>3626</v>
      </c>
      <c r="C100" s="94" t="s">
        <v>3691</v>
      </c>
      <c r="D100" s="94">
        <v>44626</v>
      </c>
      <c r="E100" s="94">
        <f>D100+13</f>
        <v>44639</v>
      </c>
      <c r="F100" s="94">
        <f>D100+15</f>
        <v>44641</v>
      </c>
      <c r="G100" s="94">
        <f>D100+20</f>
        <v>44646</v>
      </c>
      <c r="H100" s="94">
        <f>D100+23</f>
        <v>44649</v>
      </c>
      <c r="I100" s="94">
        <f>D100+25</f>
        <v>44651</v>
      </c>
      <c r="J100" s="2942">
        <v>44620</v>
      </c>
      <c r="K100" s="2942">
        <v>44621</v>
      </c>
      <c r="L100" s="21"/>
      <c r="M100" s="21"/>
    </row>
    <row r="101" spans="1:13" s="296" customFormat="1" ht="20.100000000000001" hidden="1" customHeight="1">
      <c r="A101" s="2218" t="s">
        <v>3692</v>
      </c>
      <c r="B101" s="2941" t="s">
        <v>3620</v>
      </c>
      <c r="C101" s="94" t="s">
        <v>3693</v>
      </c>
      <c r="D101" s="94">
        <v>44628</v>
      </c>
      <c r="E101" s="94">
        <f t="shared" ref="E101:E108" si="69">D101+13</f>
        <v>44641</v>
      </c>
      <c r="F101" s="94">
        <f t="shared" ref="F101:F104" si="70">D101+15</f>
        <v>44643</v>
      </c>
      <c r="G101" s="94">
        <f t="shared" ref="G101:G104" si="71">D101+20</f>
        <v>44648</v>
      </c>
      <c r="H101" s="94">
        <f t="shared" ref="H101:H104" si="72">D101+23</f>
        <v>44651</v>
      </c>
      <c r="I101" s="94">
        <f t="shared" ref="I101:I104" si="73">D101+25</f>
        <v>44653</v>
      </c>
      <c r="J101" s="2942">
        <v>44627</v>
      </c>
      <c r="K101" s="2942">
        <v>44628</v>
      </c>
      <c r="L101" s="21"/>
      <c r="M101" s="21"/>
    </row>
    <row r="102" spans="1:13" s="296" customFormat="1" ht="20.100000000000001" hidden="1" customHeight="1">
      <c r="A102" s="2218" t="s">
        <v>3694</v>
      </c>
      <c r="B102" s="2941" t="s">
        <v>3621</v>
      </c>
      <c r="C102" s="94" t="s">
        <v>3695</v>
      </c>
      <c r="D102" s="94">
        <v>44634</v>
      </c>
      <c r="E102" s="94">
        <f t="shared" si="69"/>
        <v>44647</v>
      </c>
      <c r="F102" s="94">
        <f t="shared" si="70"/>
        <v>44649</v>
      </c>
      <c r="G102" s="94">
        <f t="shared" si="71"/>
        <v>44654</v>
      </c>
      <c r="H102" s="94">
        <f t="shared" si="72"/>
        <v>44657</v>
      </c>
      <c r="I102" s="94">
        <f t="shared" si="73"/>
        <v>44659</v>
      </c>
      <c r="J102" s="2942">
        <v>44634</v>
      </c>
      <c r="K102" s="2942">
        <v>44635</v>
      </c>
      <c r="L102" s="21"/>
      <c r="M102" s="21"/>
    </row>
    <row r="103" spans="1:13" s="296" customFormat="1" ht="20.100000000000001" hidden="1" customHeight="1">
      <c r="A103" s="2218" t="s">
        <v>3696</v>
      </c>
      <c r="B103" s="2941" t="s">
        <v>3622</v>
      </c>
      <c r="C103" s="94" t="s">
        <v>445</v>
      </c>
      <c r="D103" s="94">
        <v>44641</v>
      </c>
      <c r="E103" s="94">
        <f t="shared" si="69"/>
        <v>44654</v>
      </c>
      <c r="F103" s="94">
        <f t="shared" si="70"/>
        <v>44656</v>
      </c>
      <c r="G103" s="94">
        <f t="shared" si="71"/>
        <v>44661</v>
      </c>
      <c r="H103" s="94">
        <f t="shared" si="72"/>
        <v>44664</v>
      </c>
      <c r="I103" s="94">
        <f t="shared" si="73"/>
        <v>44666</v>
      </c>
      <c r="J103" s="2942">
        <v>44641</v>
      </c>
      <c r="K103" s="2942">
        <v>44642</v>
      </c>
      <c r="L103" s="21"/>
      <c r="M103" s="21"/>
    </row>
    <row r="104" spans="1:13" s="296" customFormat="1" ht="20.100000000000001" hidden="1" customHeight="1">
      <c r="A104" s="2218" t="s">
        <v>3697</v>
      </c>
      <c r="B104" s="2941" t="s">
        <v>3623</v>
      </c>
      <c r="C104" s="94" t="s">
        <v>450</v>
      </c>
      <c r="D104" s="94">
        <v>44652</v>
      </c>
      <c r="E104" s="94">
        <f t="shared" si="69"/>
        <v>44665</v>
      </c>
      <c r="F104" s="94">
        <f t="shared" si="70"/>
        <v>44667</v>
      </c>
      <c r="G104" s="94">
        <f t="shared" si="71"/>
        <v>44672</v>
      </c>
      <c r="H104" s="94">
        <f t="shared" si="72"/>
        <v>44675</v>
      </c>
      <c r="I104" s="94">
        <f t="shared" si="73"/>
        <v>44677</v>
      </c>
      <c r="J104" s="2942">
        <v>44648</v>
      </c>
      <c r="K104" s="2942">
        <v>44649</v>
      </c>
      <c r="L104" s="21"/>
      <c r="M104" s="21"/>
    </row>
    <row r="105" spans="1:13" s="296" customFormat="1" ht="20.100000000000001" hidden="1" customHeight="1">
      <c r="A105" s="2218" t="s">
        <v>3698</v>
      </c>
      <c r="B105" s="2941" t="s">
        <v>2534</v>
      </c>
      <c r="C105" s="94" t="s">
        <v>452</v>
      </c>
      <c r="D105" s="94">
        <v>44658</v>
      </c>
      <c r="E105" s="94">
        <f t="shared" si="69"/>
        <v>44671</v>
      </c>
      <c r="F105" s="94">
        <f t="shared" ref="F105:F108" si="74">D105+15</f>
        <v>44673</v>
      </c>
      <c r="G105" s="94">
        <f t="shared" ref="G105:G108" si="75">D105+20</f>
        <v>44678</v>
      </c>
      <c r="H105" s="94">
        <f t="shared" ref="H105:H108" si="76">D105+23</f>
        <v>44681</v>
      </c>
      <c r="I105" s="94">
        <f t="shared" ref="I105:I108" si="77">D105+25</f>
        <v>44683</v>
      </c>
      <c r="J105" s="2942">
        <v>44655</v>
      </c>
      <c r="K105" s="2942">
        <v>44656</v>
      </c>
      <c r="L105" s="21"/>
      <c r="M105" s="21"/>
    </row>
    <row r="106" spans="1:13" s="296" customFormat="1" ht="20.100000000000001" hidden="1" customHeight="1">
      <c r="A106" s="2218" t="s">
        <v>3699</v>
      </c>
      <c r="B106" s="2941" t="s">
        <v>520</v>
      </c>
      <c r="C106" s="94" t="s">
        <v>455</v>
      </c>
      <c r="D106" s="94">
        <v>44667</v>
      </c>
      <c r="E106" s="94">
        <f t="shared" si="69"/>
        <v>44680</v>
      </c>
      <c r="F106" s="94">
        <f t="shared" si="74"/>
        <v>44682</v>
      </c>
      <c r="G106" s="94">
        <f t="shared" si="75"/>
        <v>44687</v>
      </c>
      <c r="H106" s="94">
        <f t="shared" si="76"/>
        <v>44690</v>
      </c>
      <c r="I106" s="94">
        <f t="shared" si="77"/>
        <v>44692</v>
      </c>
      <c r="J106" s="2942">
        <v>44662</v>
      </c>
      <c r="K106" s="2942">
        <v>44663</v>
      </c>
      <c r="L106" s="21"/>
      <c r="M106" s="21"/>
    </row>
    <row r="107" spans="1:13" s="296" customFormat="1" ht="20.100000000000001" hidden="1" customHeight="1">
      <c r="A107" s="2218" t="s">
        <v>3700</v>
      </c>
      <c r="B107" s="2941" t="s">
        <v>3624</v>
      </c>
      <c r="C107" s="94" t="s">
        <v>3701</v>
      </c>
      <c r="D107" s="94">
        <v>44673</v>
      </c>
      <c r="E107" s="94">
        <f t="shared" si="69"/>
        <v>44686</v>
      </c>
      <c r="F107" s="94">
        <f t="shared" si="74"/>
        <v>44688</v>
      </c>
      <c r="G107" s="94">
        <f t="shared" si="75"/>
        <v>44693</v>
      </c>
      <c r="H107" s="94">
        <f t="shared" si="76"/>
        <v>44696</v>
      </c>
      <c r="I107" s="94">
        <f t="shared" si="77"/>
        <v>44698</v>
      </c>
      <c r="J107" s="2942">
        <v>44669</v>
      </c>
      <c r="K107" s="2942">
        <v>44670</v>
      </c>
      <c r="L107" s="21"/>
      <c r="M107" s="21"/>
    </row>
    <row r="108" spans="1:13" s="296" customFormat="1" ht="20.100000000000001" hidden="1" customHeight="1">
      <c r="A108" s="2218" t="s">
        <v>3702</v>
      </c>
      <c r="B108" s="2941" t="s">
        <v>2531</v>
      </c>
      <c r="C108" s="94" t="s">
        <v>3703</v>
      </c>
      <c r="D108" s="94">
        <v>44685</v>
      </c>
      <c r="E108" s="94">
        <f t="shared" si="69"/>
        <v>44698</v>
      </c>
      <c r="F108" s="94">
        <f t="shared" si="74"/>
        <v>44700</v>
      </c>
      <c r="G108" s="94">
        <f t="shared" si="75"/>
        <v>44705</v>
      </c>
      <c r="H108" s="94">
        <f t="shared" si="76"/>
        <v>44708</v>
      </c>
      <c r="I108" s="94">
        <f t="shared" si="77"/>
        <v>44710</v>
      </c>
      <c r="J108" s="2942">
        <v>44676</v>
      </c>
      <c r="K108" s="2942">
        <v>44677</v>
      </c>
      <c r="L108" s="21"/>
      <c r="M108" s="21"/>
    </row>
    <row r="109" spans="1:13" s="296" customFormat="1" ht="20.100000000000001" hidden="1" customHeight="1">
      <c r="A109" s="2218" t="s">
        <v>3704</v>
      </c>
      <c r="B109" s="875" t="s">
        <v>406</v>
      </c>
      <c r="C109" s="94" t="s">
        <v>460</v>
      </c>
      <c r="D109" s="94">
        <v>44683</v>
      </c>
      <c r="E109" s="524"/>
      <c r="F109" s="524"/>
      <c r="G109" s="524"/>
      <c r="H109" s="524"/>
      <c r="I109" s="524"/>
      <c r="J109" s="2942">
        <v>44683</v>
      </c>
      <c r="K109" s="2942">
        <v>44684</v>
      </c>
      <c r="L109" s="21"/>
      <c r="M109" s="21"/>
    </row>
    <row r="110" spans="1:13" s="296" customFormat="1" ht="20.100000000000001" hidden="1" customHeight="1">
      <c r="A110" s="2218" t="s">
        <v>3705</v>
      </c>
      <c r="B110" s="2941" t="s">
        <v>3625</v>
      </c>
      <c r="C110" s="94" t="s">
        <v>462</v>
      </c>
      <c r="D110" s="94">
        <v>44699</v>
      </c>
      <c r="E110" s="94">
        <f t="shared" ref="E110:E113" si="78">D110+13</f>
        <v>44712</v>
      </c>
      <c r="F110" s="94">
        <f t="shared" ref="F110:F113" si="79">D110+15</f>
        <v>44714</v>
      </c>
      <c r="G110" s="94">
        <f t="shared" ref="G110:G113" si="80">D110+20</f>
        <v>44719</v>
      </c>
      <c r="H110" s="94">
        <f t="shared" ref="H110:H113" si="81">D110+23</f>
        <v>44722</v>
      </c>
      <c r="I110" s="94">
        <f t="shared" ref="I110:I113" si="82">D110+25</f>
        <v>44724</v>
      </c>
      <c r="J110" s="2942">
        <v>44690</v>
      </c>
      <c r="K110" s="2942">
        <v>44691</v>
      </c>
      <c r="L110" s="21"/>
      <c r="M110" s="21"/>
    </row>
    <row r="111" spans="1:13" s="296" customFormat="1" ht="20.100000000000001" hidden="1" customHeight="1">
      <c r="A111" s="2218" t="s">
        <v>3706</v>
      </c>
      <c r="B111" s="2941" t="s">
        <v>2896</v>
      </c>
      <c r="C111" s="94" t="s">
        <v>463</v>
      </c>
      <c r="D111" s="94">
        <v>44702</v>
      </c>
      <c r="E111" s="94">
        <f t="shared" si="78"/>
        <v>44715</v>
      </c>
      <c r="F111" s="94">
        <f t="shared" si="79"/>
        <v>44717</v>
      </c>
      <c r="G111" s="94">
        <f t="shared" si="80"/>
        <v>44722</v>
      </c>
      <c r="H111" s="94">
        <f t="shared" si="81"/>
        <v>44725</v>
      </c>
      <c r="I111" s="94">
        <f t="shared" si="82"/>
        <v>44727</v>
      </c>
      <c r="J111" s="2942">
        <v>44697</v>
      </c>
      <c r="K111" s="2942">
        <v>44698</v>
      </c>
      <c r="L111" s="21"/>
      <c r="M111" s="21"/>
    </row>
    <row r="112" spans="1:13" s="296" customFormat="1" ht="20.100000000000001" hidden="1" customHeight="1">
      <c r="A112" s="2218" t="s">
        <v>3707</v>
      </c>
      <c r="B112" s="2941" t="s">
        <v>3626</v>
      </c>
      <c r="C112" s="94" t="s">
        <v>3708</v>
      </c>
      <c r="D112" s="94">
        <v>44712</v>
      </c>
      <c r="E112" s="94">
        <f t="shared" si="78"/>
        <v>44725</v>
      </c>
      <c r="F112" s="94">
        <f t="shared" si="79"/>
        <v>44727</v>
      </c>
      <c r="G112" s="94">
        <f t="shared" si="80"/>
        <v>44732</v>
      </c>
      <c r="H112" s="94">
        <f t="shared" si="81"/>
        <v>44735</v>
      </c>
      <c r="I112" s="94">
        <f t="shared" si="82"/>
        <v>44737</v>
      </c>
      <c r="J112" s="2942">
        <v>44704</v>
      </c>
      <c r="K112" s="2942">
        <v>44705</v>
      </c>
      <c r="L112" s="21"/>
      <c r="M112" s="21"/>
    </row>
    <row r="113" spans="1:13" s="296" customFormat="1" ht="20.100000000000001" hidden="1" customHeight="1">
      <c r="A113" s="2218" t="s">
        <v>3709</v>
      </c>
      <c r="B113" s="2941" t="s">
        <v>3620</v>
      </c>
      <c r="C113" s="94" t="s">
        <v>2066</v>
      </c>
      <c r="D113" s="94">
        <v>44717</v>
      </c>
      <c r="E113" s="94">
        <f t="shared" si="78"/>
        <v>44730</v>
      </c>
      <c r="F113" s="94">
        <f t="shared" si="79"/>
        <v>44732</v>
      </c>
      <c r="G113" s="94">
        <f t="shared" si="80"/>
        <v>44737</v>
      </c>
      <c r="H113" s="94">
        <f t="shared" si="81"/>
        <v>44740</v>
      </c>
      <c r="I113" s="94">
        <f t="shared" si="82"/>
        <v>44742</v>
      </c>
      <c r="J113" s="2942">
        <v>44711</v>
      </c>
      <c r="K113" s="2942">
        <v>44712</v>
      </c>
      <c r="L113" s="21"/>
      <c r="M113" s="21"/>
    </row>
    <row r="114" spans="1:13" s="296" customFormat="1" ht="20.100000000000001" hidden="1" customHeight="1">
      <c r="A114" s="2218" t="s">
        <v>3710</v>
      </c>
      <c r="B114" s="875" t="s">
        <v>406</v>
      </c>
      <c r="C114" s="94" t="s">
        <v>2068</v>
      </c>
      <c r="D114" s="94">
        <v>44718</v>
      </c>
      <c r="E114" s="524"/>
      <c r="F114" s="524"/>
      <c r="G114" s="524"/>
      <c r="H114" s="524"/>
      <c r="I114" s="524"/>
      <c r="J114" s="2942">
        <v>44718</v>
      </c>
      <c r="K114" s="2942">
        <v>44719</v>
      </c>
      <c r="L114" s="21"/>
      <c r="M114" s="21"/>
    </row>
    <row r="115" spans="1:13" s="296" customFormat="1" ht="20.100000000000001" hidden="1" customHeight="1">
      <c r="A115" s="2218" t="s">
        <v>3711</v>
      </c>
      <c r="B115" s="2941" t="s">
        <v>3621</v>
      </c>
      <c r="C115" s="94" t="s">
        <v>2069</v>
      </c>
      <c r="D115" s="94">
        <v>44729</v>
      </c>
      <c r="E115" s="94">
        <f t="shared" ref="E115:E117" si="83">D115+13</f>
        <v>44742</v>
      </c>
      <c r="F115" s="94">
        <f t="shared" ref="F115:F117" si="84">D115+15</f>
        <v>44744</v>
      </c>
      <c r="G115" s="94">
        <f t="shared" ref="G115:G117" si="85">D115+20</f>
        <v>44749</v>
      </c>
      <c r="H115" s="94">
        <f t="shared" ref="H115:H117" si="86">D115+23</f>
        <v>44752</v>
      </c>
      <c r="I115" s="94">
        <f t="shared" ref="I115:I117" si="87">D115+25</f>
        <v>44754</v>
      </c>
      <c r="J115" s="2942">
        <v>44725</v>
      </c>
      <c r="K115" s="2942">
        <v>44726</v>
      </c>
      <c r="L115" s="21"/>
      <c r="M115" s="21"/>
    </row>
    <row r="116" spans="1:13" s="296" customFormat="1" ht="20.100000000000001" hidden="1" customHeight="1">
      <c r="A116" s="2218" t="s">
        <v>3712</v>
      </c>
      <c r="B116" s="2941" t="s">
        <v>2527</v>
      </c>
      <c r="C116" s="94" t="s">
        <v>2070</v>
      </c>
      <c r="D116" s="94">
        <v>44735</v>
      </c>
      <c r="E116" s="94">
        <f t="shared" si="83"/>
        <v>44748</v>
      </c>
      <c r="F116" s="94">
        <f t="shared" si="84"/>
        <v>44750</v>
      </c>
      <c r="G116" s="94">
        <f t="shared" si="85"/>
        <v>44755</v>
      </c>
      <c r="H116" s="94">
        <f t="shared" si="86"/>
        <v>44758</v>
      </c>
      <c r="I116" s="94">
        <f t="shared" si="87"/>
        <v>44760</v>
      </c>
      <c r="J116" s="2942">
        <v>44732</v>
      </c>
      <c r="K116" s="2942">
        <v>44733</v>
      </c>
      <c r="L116" s="21"/>
      <c r="M116" s="21"/>
    </row>
    <row r="117" spans="1:13" s="296" customFormat="1" ht="20.100000000000001" hidden="1" customHeight="1">
      <c r="A117" s="2218" t="s">
        <v>3713</v>
      </c>
      <c r="B117" s="2941" t="s">
        <v>3623</v>
      </c>
      <c r="C117" s="94" t="s">
        <v>2071</v>
      </c>
      <c r="D117" s="94">
        <v>44741</v>
      </c>
      <c r="E117" s="94">
        <f t="shared" si="83"/>
        <v>44754</v>
      </c>
      <c r="F117" s="94">
        <f t="shared" si="84"/>
        <v>44756</v>
      </c>
      <c r="G117" s="94">
        <f t="shared" si="85"/>
        <v>44761</v>
      </c>
      <c r="H117" s="94">
        <f t="shared" si="86"/>
        <v>44764</v>
      </c>
      <c r="I117" s="94">
        <f t="shared" si="87"/>
        <v>44766</v>
      </c>
      <c r="J117" s="2942">
        <v>44739</v>
      </c>
      <c r="K117" s="2942">
        <v>44740</v>
      </c>
      <c r="L117" s="21"/>
      <c r="M117" s="21"/>
    </row>
    <row r="118" spans="1:13" s="296" customFormat="1" ht="20.100000000000001" hidden="1" customHeight="1">
      <c r="A118" s="2218" t="s">
        <v>3714</v>
      </c>
      <c r="B118" s="2941" t="s">
        <v>2534</v>
      </c>
      <c r="C118" s="94" t="s">
        <v>482</v>
      </c>
      <c r="D118" s="94">
        <v>44747</v>
      </c>
      <c r="E118" s="94">
        <f t="shared" ref="E118:E127" si="88">D118+13</f>
        <v>44760</v>
      </c>
      <c r="F118" s="94">
        <f t="shared" ref="F118:F127" si="89">D118+15</f>
        <v>44762</v>
      </c>
      <c r="G118" s="94">
        <f t="shared" ref="G118:G127" si="90">D118+20</f>
        <v>44767</v>
      </c>
      <c r="H118" s="94">
        <f t="shared" ref="H118:H127" si="91">D118+23</f>
        <v>44770</v>
      </c>
      <c r="I118" s="94">
        <f t="shared" ref="I118:I127" si="92">D118+25</f>
        <v>44772</v>
      </c>
      <c r="J118" s="2942">
        <v>44746</v>
      </c>
      <c r="K118" s="2942">
        <v>44747</v>
      </c>
      <c r="L118" s="21"/>
      <c r="M118" s="21"/>
    </row>
    <row r="119" spans="1:13" s="296" customFormat="1" ht="20.100000000000001" hidden="1" customHeight="1">
      <c r="A119" s="2218" t="s">
        <v>3715</v>
      </c>
      <c r="B119" s="2941" t="s">
        <v>3716</v>
      </c>
      <c r="C119" s="94" t="s">
        <v>486</v>
      </c>
      <c r="D119" s="94">
        <v>44758</v>
      </c>
      <c r="E119" s="524"/>
      <c r="F119" s="524"/>
      <c r="G119" s="94">
        <f>D119+20</f>
        <v>44778</v>
      </c>
      <c r="H119" s="94">
        <f>D119+23</f>
        <v>44781</v>
      </c>
      <c r="I119" s="94">
        <f>D119+25</f>
        <v>44783</v>
      </c>
      <c r="J119" s="2942"/>
      <c r="K119" s="2942"/>
      <c r="L119" s="21"/>
      <c r="M119" s="21"/>
    </row>
    <row r="120" spans="1:13" s="296" customFormat="1" ht="20.100000000000001" hidden="1" customHeight="1">
      <c r="A120" s="2218" t="s">
        <v>3715</v>
      </c>
      <c r="B120" s="2941" t="s">
        <v>3717</v>
      </c>
      <c r="C120" s="94" t="s">
        <v>486</v>
      </c>
      <c r="D120" s="94">
        <v>44759</v>
      </c>
      <c r="E120" s="94">
        <f>D120+13</f>
        <v>44772</v>
      </c>
      <c r="F120" s="94">
        <f>D120+15</f>
        <v>44774</v>
      </c>
      <c r="G120" s="524"/>
      <c r="H120" s="524"/>
      <c r="I120" s="524"/>
      <c r="J120" s="2942"/>
      <c r="K120" s="2942"/>
      <c r="L120" s="21"/>
      <c r="M120" s="21"/>
    </row>
    <row r="121" spans="1:13" s="296" customFormat="1" ht="20.100000000000001" hidden="1" customHeight="1">
      <c r="A121" s="2218" t="s">
        <v>3718</v>
      </c>
      <c r="B121" s="2941" t="s">
        <v>3624</v>
      </c>
      <c r="C121" s="94" t="s">
        <v>488</v>
      </c>
      <c r="D121" s="94">
        <v>44764</v>
      </c>
      <c r="E121" s="94">
        <f t="shared" si="88"/>
        <v>44777</v>
      </c>
      <c r="F121" s="94">
        <f t="shared" si="89"/>
        <v>44779</v>
      </c>
      <c r="G121" s="94">
        <f t="shared" si="90"/>
        <v>44784</v>
      </c>
      <c r="H121" s="94">
        <f t="shared" si="91"/>
        <v>44787</v>
      </c>
      <c r="I121" s="94">
        <f t="shared" si="92"/>
        <v>44789</v>
      </c>
      <c r="J121" s="2942">
        <v>44760</v>
      </c>
      <c r="K121" s="2942">
        <v>44761</v>
      </c>
      <c r="L121" s="21"/>
      <c r="M121" s="21"/>
    </row>
    <row r="122" spans="1:13" s="296" customFormat="1" ht="20.100000000000001" hidden="1" customHeight="1">
      <c r="A122" s="2218" t="s">
        <v>3719</v>
      </c>
      <c r="B122" s="2941" t="s">
        <v>2531</v>
      </c>
      <c r="C122" s="94" t="s">
        <v>2076</v>
      </c>
      <c r="D122" s="94">
        <v>44771</v>
      </c>
      <c r="E122" s="94">
        <f t="shared" si="88"/>
        <v>44784</v>
      </c>
      <c r="F122" s="94">
        <f t="shared" si="89"/>
        <v>44786</v>
      </c>
      <c r="G122" s="94">
        <f t="shared" si="90"/>
        <v>44791</v>
      </c>
      <c r="H122" s="94">
        <f t="shared" si="91"/>
        <v>44794</v>
      </c>
      <c r="I122" s="94">
        <f t="shared" si="92"/>
        <v>44796</v>
      </c>
      <c r="J122" s="2942">
        <v>44767</v>
      </c>
      <c r="K122" s="2942">
        <v>44768</v>
      </c>
      <c r="L122" s="21"/>
      <c r="M122" s="21"/>
    </row>
    <row r="123" spans="1:13" s="296" customFormat="1" ht="20.100000000000001" hidden="1" customHeight="1">
      <c r="A123" s="2218" t="s">
        <v>3720</v>
      </c>
      <c r="B123" s="2941" t="s">
        <v>3625</v>
      </c>
      <c r="C123" s="94" t="s">
        <v>2077</v>
      </c>
      <c r="D123" s="94">
        <v>44778</v>
      </c>
      <c r="E123" s="94">
        <f t="shared" si="88"/>
        <v>44791</v>
      </c>
      <c r="F123" s="94">
        <f t="shared" si="89"/>
        <v>44793</v>
      </c>
      <c r="G123" s="94">
        <f t="shared" si="90"/>
        <v>44798</v>
      </c>
      <c r="H123" s="94">
        <f t="shared" si="91"/>
        <v>44801</v>
      </c>
      <c r="I123" s="94">
        <f t="shared" si="92"/>
        <v>44803</v>
      </c>
      <c r="J123" s="2942">
        <v>44774</v>
      </c>
      <c r="K123" s="2942">
        <v>44775</v>
      </c>
      <c r="L123" s="21"/>
      <c r="M123" s="21"/>
    </row>
    <row r="124" spans="1:13" s="296" customFormat="1" ht="20.100000000000001" hidden="1" customHeight="1">
      <c r="A124" s="2218" t="s">
        <v>3721</v>
      </c>
      <c r="B124" s="2941" t="s">
        <v>2896</v>
      </c>
      <c r="C124" s="94" t="s">
        <v>2078</v>
      </c>
      <c r="D124" s="94">
        <v>44787</v>
      </c>
      <c r="E124" s="94">
        <f t="shared" si="88"/>
        <v>44800</v>
      </c>
      <c r="F124" s="94">
        <f t="shared" si="89"/>
        <v>44802</v>
      </c>
      <c r="G124" s="94">
        <f t="shared" si="90"/>
        <v>44807</v>
      </c>
      <c r="H124" s="94">
        <f t="shared" si="91"/>
        <v>44810</v>
      </c>
      <c r="I124" s="94">
        <f t="shared" si="92"/>
        <v>44812</v>
      </c>
      <c r="J124" s="2942">
        <v>44781</v>
      </c>
      <c r="K124" s="2942">
        <v>44782</v>
      </c>
      <c r="L124" s="21"/>
      <c r="M124" s="21"/>
    </row>
    <row r="125" spans="1:13" s="296" customFormat="1" ht="20.100000000000001" hidden="1" customHeight="1">
      <c r="A125" s="2218"/>
      <c r="B125" s="875" t="s">
        <v>3419</v>
      </c>
      <c r="C125" s="94" t="s">
        <v>3722</v>
      </c>
      <c r="D125" s="524"/>
      <c r="E125" s="524"/>
      <c r="F125" s="524"/>
      <c r="G125" s="524"/>
      <c r="H125" s="524"/>
      <c r="I125" s="524"/>
      <c r="J125" s="2942">
        <v>44788</v>
      </c>
      <c r="K125" s="2942">
        <v>44789</v>
      </c>
      <c r="L125" s="21"/>
      <c r="M125" s="21"/>
    </row>
    <row r="126" spans="1:13" s="296" customFormat="1" ht="20.100000000000001" hidden="1" customHeight="1">
      <c r="A126" s="2218" t="s">
        <v>3723</v>
      </c>
      <c r="B126" s="2941" t="s">
        <v>3626</v>
      </c>
      <c r="C126" s="94" t="s">
        <v>3724</v>
      </c>
      <c r="D126" s="94">
        <v>44796</v>
      </c>
      <c r="E126" s="94">
        <f t="shared" si="88"/>
        <v>44809</v>
      </c>
      <c r="F126" s="94">
        <f t="shared" si="89"/>
        <v>44811</v>
      </c>
      <c r="G126" s="94">
        <f t="shared" si="90"/>
        <v>44816</v>
      </c>
      <c r="H126" s="94">
        <f t="shared" si="91"/>
        <v>44819</v>
      </c>
      <c r="I126" s="94">
        <f t="shared" si="92"/>
        <v>44821</v>
      </c>
      <c r="J126" s="2942">
        <v>44795</v>
      </c>
      <c r="K126" s="2942">
        <v>44796</v>
      </c>
      <c r="L126" s="21"/>
      <c r="M126" s="21"/>
    </row>
    <row r="127" spans="1:13" s="296" customFormat="1" ht="20.100000000000001" hidden="1" customHeight="1">
      <c r="A127" s="2218" t="s">
        <v>3725</v>
      </c>
      <c r="B127" s="2941" t="s">
        <v>3620</v>
      </c>
      <c r="C127" s="94" t="s">
        <v>2082</v>
      </c>
      <c r="D127" s="94">
        <v>44805</v>
      </c>
      <c r="E127" s="94">
        <f t="shared" si="88"/>
        <v>44818</v>
      </c>
      <c r="F127" s="94">
        <f t="shared" si="89"/>
        <v>44820</v>
      </c>
      <c r="G127" s="94">
        <f t="shared" si="90"/>
        <v>44825</v>
      </c>
      <c r="H127" s="94">
        <f t="shared" si="91"/>
        <v>44828</v>
      </c>
      <c r="I127" s="94">
        <f t="shared" si="92"/>
        <v>44830</v>
      </c>
      <c r="J127" s="2942">
        <v>44802</v>
      </c>
      <c r="K127" s="2942">
        <v>44803</v>
      </c>
      <c r="L127" s="21"/>
      <c r="M127" s="21"/>
    </row>
    <row r="128" spans="1:13" s="296" customFormat="1" ht="20.100000000000001" hidden="1" customHeight="1">
      <c r="A128" s="2218" t="s">
        <v>3726</v>
      </c>
      <c r="B128" s="2941" t="s">
        <v>3622</v>
      </c>
      <c r="C128" s="94" t="s">
        <v>2083</v>
      </c>
      <c r="D128" s="94">
        <v>44812</v>
      </c>
      <c r="E128" s="94">
        <f t="shared" ref="E128" si="93">D128+13</f>
        <v>44825</v>
      </c>
      <c r="F128" s="94">
        <f t="shared" ref="F128" si="94">D128+15</f>
        <v>44827</v>
      </c>
      <c r="G128" s="94">
        <f t="shared" ref="G128" si="95">D128+20</f>
        <v>44832</v>
      </c>
      <c r="H128" s="94">
        <f t="shared" ref="H128" si="96">D128+23</f>
        <v>44835</v>
      </c>
      <c r="I128" s="94">
        <f t="shared" ref="I128" si="97">D128+25</f>
        <v>44837</v>
      </c>
      <c r="J128" s="2942">
        <v>44809</v>
      </c>
      <c r="K128" s="2942">
        <v>44810</v>
      </c>
      <c r="L128" s="21"/>
      <c r="M128" s="21"/>
    </row>
    <row r="129" spans="1:13" s="296" customFormat="1" ht="20.100000000000001" hidden="1" customHeight="1">
      <c r="A129" s="2218" t="s">
        <v>3666</v>
      </c>
      <c r="B129" s="2941" t="s">
        <v>2527</v>
      </c>
      <c r="C129" s="94" t="s">
        <v>2085</v>
      </c>
      <c r="D129" s="94">
        <v>44827</v>
      </c>
      <c r="E129" s="94">
        <f>D129+13</f>
        <v>44840</v>
      </c>
      <c r="F129" s="94">
        <f>D129+15</f>
        <v>44842</v>
      </c>
      <c r="G129" s="524"/>
      <c r="H129" s="524"/>
      <c r="I129" s="524"/>
      <c r="J129" s="2942">
        <v>44816</v>
      </c>
      <c r="K129" s="2942">
        <v>44817</v>
      </c>
      <c r="L129" s="21"/>
      <c r="M129" s="21"/>
    </row>
    <row r="130" spans="1:13" s="296" customFormat="1" ht="20.100000000000001" hidden="1" customHeight="1">
      <c r="A130" s="2218" t="s">
        <v>3727</v>
      </c>
      <c r="B130" s="875" t="s">
        <v>3419</v>
      </c>
      <c r="C130" s="94" t="s">
        <v>2086</v>
      </c>
      <c r="D130" s="1357">
        <v>44823</v>
      </c>
      <c r="E130" s="1357"/>
      <c r="F130" s="1357"/>
      <c r="G130" s="1357"/>
      <c r="H130" s="1357"/>
      <c r="I130" s="1357"/>
      <c r="J130" s="2942">
        <v>44823</v>
      </c>
      <c r="K130" s="2942">
        <v>44824</v>
      </c>
      <c r="L130" s="21"/>
      <c r="M130" s="21"/>
    </row>
    <row r="131" spans="1:13" s="296" customFormat="1" ht="20.100000000000001" hidden="1" customHeight="1">
      <c r="A131" s="2218" t="s">
        <v>3728</v>
      </c>
      <c r="B131" s="2941" t="s">
        <v>3623</v>
      </c>
      <c r="C131" s="94" t="s">
        <v>517</v>
      </c>
      <c r="D131" s="94">
        <v>44834</v>
      </c>
      <c r="E131" s="94">
        <f>D131+13</f>
        <v>44847</v>
      </c>
      <c r="F131" s="94">
        <f>D131+15</f>
        <v>44849</v>
      </c>
      <c r="G131" s="94">
        <f>D131+20</f>
        <v>44854</v>
      </c>
      <c r="H131" s="94">
        <f>D131+23</f>
        <v>44857</v>
      </c>
      <c r="I131" s="94">
        <f>D131+25</f>
        <v>44859</v>
      </c>
      <c r="J131" s="2942">
        <v>44830</v>
      </c>
      <c r="K131" s="2942">
        <v>44831</v>
      </c>
      <c r="L131" s="21"/>
      <c r="M131" s="21"/>
    </row>
    <row r="132" spans="1:13" s="296" customFormat="1" ht="20.100000000000001" hidden="1" customHeight="1">
      <c r="A132" s="2218" t="s">
        <v>3729</v>
      </c>
      <c r="B132" s="875" t="s">
        <v>406</v>
      </c>
      <c r="C132" s="94" t="s">
        <v>521</v>
      </c>
      <c r="D132" s="524"/>
      <c r="E132" s="524"/>
      <c r="F132" s="524"/>
      <c r="G132" s="524"/>
      <c r="H132" s="524"/>
      <c r="I132" s="524"/>
      <c r="J132" s="2942">
        <v>44837</v>
      </c>
      <c r="K132" s="2942">
        <v>44838</v>
      </c>
      <c r="L132" s="21"/>
      <c r="M132" s="21"/>
    </row>
    <row r="133" spans="1:13" s="296" customFormat="1" ht="20.100000000000001" hidden="1" customHeight="1">
      <c r="A133" s="2218" t="s">
        <v>3730</v>
      </c>
      <c r="B133" s="2941" t="s">
        <v>2534</v>
      </c>
      <c r="C133" s="94" t="s">
        <v>523</v>
      </c>
      <c r="D133" s="94">
        <v>44846</v>
      </c>
      <c r="E133" s="94">
        <f t="shared" ref="E133:E140" si="98">D133+13</f>
        <v>44859</v>
      </c>
      <c r="F133" s="94">
        <f t="shared" ref="F133:F135" si="99">D133+15</f>
        <v>44861</v>
      </c>
      <c r="G133" s="524"/>
      <c r="H133" s="94">
        <f t="shared" ref="H133:H135" si="100">D133+23</f>
        <v>44869</v>
      </c>
      <c r="I133" s="94">
        <f t="shared" ref="I133:I135" si="101">D133+25</f>
        <v>44871</v>
      </c>
      <c r="J133" s="2942">
        <v>44844</v>
      </c>
      <c r="K133" s="2942">
        <v>44845</v>
      </c>
      <c r="L133" s="21"/>
      <c r="M133" s="21"/>
    </row>
    <row r="134" spans="1:13" s="296" customFormat="1" ht="20.100000000000001" hidden="1" customHeight="1">
      <c r="A134" s="2218" t="s">
        <v>3731</v>
      </c>
      <c r="B134" s="2941" t="s">
        <v>3624</v>
      </c>
      <c r="C134" s="94" t="s">
        <v>2089</v>
      </c>
      <c r="D134" s="94">
        <v>44854</v>
      </c>
      <c r="E134" s="94">
        <f t="shared" si="98"/>
        <v>44867</v>
      </c>
      <c r="F134" s="94">
        <f t="shared" si="99"/>
        <v>44869</v>
      </c>
      <c r="G134" s="94">
        <f t="shared" ref="G134:G135" si="102">D134+20</f>
        <v>44874</v>
      </c>
      <c r="H134" s="94">
        <f t="shared" si="100"/>
        <v>44877</v>
      </c>
      <c r="I134" s="94">
        <f t="shared" si="101"/>
        <v>44879</v>
      </c>
      <c r="J134" s="2942">
        <v>44851</v>
      </c>
      <c r="K134" s="2942">
        <v>44852</v>
      </c>
      <c r="L134" s="21"/>
      <c r="M134" s="21"/>
    </row>
    <row r="135" spans="1:13" s="296" customFormat="1" ht="20.100000000000001" hidden="1" customHeight="1">
      <c r="A135" s="2218" t="s">
        <v>3732</v>
      </c>
      <c r="B135" s="2941" t="s">
        <v>2531</v>
      </c>
      <c r="C135" s="94" t="s">
        <v>2090</v>
      </c>
      <c r="D135" s="94">
        <v>44862</v>
      </c>
      <c r="E135" s="94">
        <f t="shared" si="98"/>
        <v>44875</v>
      </c>
      <c r="F135" s="94">
        <f t="shared" si="99"/>
        <v>44877</v>
      </c>
      <c r="G135" s="94">
        <f t="shared" si="102"/>
        <v>44882</v>
      </c>
      <c r="H135" s="94">
        <f t="shared" si="100"/>
        <v>44885</v>
      </c>
      <c r="I135" s="94">
        <f t="shared" si="101"/>
        <v>44887</v>
      </c>
      <c r="J135" s="2942">
        <v>44858</v>
      </c>
      <c r="K135" s="2942">
        <v>44859</v>
      </c>
      <c r="L135" s="21"/>
      <c r="M135" s="21"/>
    </row>
    <row r="136" spans="1:13" s="296" customFormat="1" ht="20.100000000000001" hidden="1" customHeight="1">
      <c r="A136" s="2218" t="s">
        <v>3733</v>
      </c>
      <c r="B136" s="875" t="s">
        <v>406</v>
      </c>
      <c r="C136" s="94" t="s">
        <v>534</v>
      </c>
      <c r="D136" s="524"/>
      <c r="E136" s="524"/>
      <c r="F136" s="524"/>
      <c r="G136" s="524"/>
      <c r="H136" s="524"/>
      <c r="I136" s="524"/>
      <c r="J136" s="2942">
        <v>44865</v>
      </c>
      <c r="K136" s="2942">
        <v>44866</v>
      </c>
      <c r="L136" s="21"/>
      <c r="M136" s="21"/>
    </row>
    <row r="137" spans="1:13" s="296" customFormat="1" ht="20.100000000000001" hidden="1" customHeight="1">
      <c r="A137" s="2218" t="s">
        <v>3734</v>
      </c>
      <c r="B137" s="2941" t="s">
        <v>2896</v>
      </c>
      <c r="C137" s="94" t="s">
        <v>536</v>
      </c>
      <c r="D137" s="712">
        <v>44877</v>
      </c>
      <c r="E137" s="94">
        <f t="shared" si="98"/>
        <v>44890</v>
      </c>
      <c r="F137" s="94">
        <f t="shared" ref="F137" si="103">D137+15</f>
        <v>44892</v>
      </c>
      <c r="G137" s="94">
        <f t="shared" ref="G137" si="104">D137+20</f>
        <v>44897</v>
      </c>
      <c r="H137" s="94">
        <f t="shared" ref="H137" si="105">D137+23</f>
        <v>44900</v>
      </c>
      <c r="I137" s="94">
        <f t="shared" ref="I137" si="106">D137+25</f>
        <v>44902</v>
      </c>
      <c r="J137" s="2942">
        <v>44872</v>
      </c>
      <c r="K137" s="2942">
        <v>44873</v>
      </c>
      <c r="L137" s="21"/>
      <c r="M137" s="21"/>
    </row>
    <row r="138" spans="1:13" s="296" customFormat="1" ht="20.100000000000001" hidden="1" customHeight="1">
      <c r="A138" s="2218" t="s">
        <v>3735</v>
      </c>
      <c r="B138" s="2941" t="s">
        <v>3736</v>
      </c>
      <c r="C138" s="94" t="s">
        <v>2091</v>
      </c>
      <c r="D138" s="94">
        <v>44879</v>
      </c>
      <c r="E138" s="94">
        <f t="shared" si="98"/>
        <v>44892</v>
      </c>
      <c r="F138" s="94">
        <f t="shared" ref="F138:F140" si="107">D138+15</f>
        <v>44894</v>
      </c>
      <c r="G138" s="94">
        <f t="shared" ref="G138:G140" si="108">D138+20</f>
        <v>44899</v>
      </c>
      <c r="H138" s="94">
        <f t="shared" ref="H138:H140" si="109">D138+23</f>
        <v>44902</v>
      </c>
      <c r="I138" s="94">
        <f t="shared" ref="I138:I140" si="110">D138+25</f>
        <v>44904</v>
      </c>
      <c r="J138" s="2942">
        <v>44879</v>
      </c>
      <c r="K138" s="2942">
        <v>44880</v>
      </c>
      <c r="L138" s="21"/>
      <c r="M138" s="21"/>
    </row>
    <row r="139" spans="1:13" s="296" customFormat="1" ht="20.100000000000001" hidden="1" customHeight="1">
      <c r="A139" s="2218" t="s">
        <v>3737</v>
      </c>
      <c r="B139" s="2941" t="s">
        <v>3620</v>
      </c>
      <c r="C139" s="94" t="s">
        <v>2092</v>
      </c>
      <c r="D139" s="94">
        <v>44888</v>
      </c>
      <c r="E139" s="94">
        <f t="shared" si="98"/>
        <v>44901</v>
      </c>
      <c r="F139" s="94">
        <f t="shared" si="107"/>
        <v>44903</v>
      </c>
      <c r="G139" s="94">
        <f t="shared" si="108"/>
        <v>44908</v>
      </c>
      <c r="H139" s="94">
        <f t="shared" si="109"/>
        <v>44911</v>
      </c>
      <c r="I139" s="94">
        <f t="shared" si="110"/>
        <v>44913</v>
      </c>
      <c r="J139" s="2942">
        <v>44886</v>
      </c>
      <c r="K139" s="2942">
        <v>44887</v>
      </c>
      <c r="L139" s="21"/>
      <c r="M139" s="21"/>
    </row>
    <row r="140" spans="1:13" s="296" customFormat="1" ht="20.100000000000001" hidden="1" customHeight="1">
      <c r="A140" s="2218" t="s">
        <v>3738</v>
      </c>
      <c r="B140" s="2941" t="s">
        <v>3622</v>
      </c>
      <c r="C140" s="94" t="s">
        <v>2093</v>
      </c>
      <c r="D140" s="94">
        <v>44896</v>
      </c>
      <c r="E140" s="94">
        <f t="shared" si="98"/>
        <v>44909</v>
      </c>
      <c r="F140" s="94">
        <f t="shared" si="107"/>
        <v>44911</v>
      </c>
      <c r="G140" s="94">
        <f t="shared" si="108"/>
        <v>44916</v>
      </c>
      <c r="H140" s="94">
        <f t="shared" si="109"/>
        <v>44919</v>
      </c>
      <c r="I140" s="94">
        <f t="shared" si="110"/>
        <v>44921</v>
      </c>
      <c r="J140" s="2942">
        <v>44893</v>
      </c>
      <c r="K140" s="2942">
        <v>44894</v>
      </c>
      <c r="L140" s="21"/>
      <c r="M140" s="21"/>
    </row>
    <row r="141" spans="1:13" s="296" customFormat="1" ht="20.100000000000001" hidden="1" customHeight="1">
      <c r="A141" s="2218" t="s">
        <v>3739</v>
      </c>
      <c r="B141" s="2941" t="s">
        <v>3621</v>
      </c>
      <c r="C141" s="94" t="s">
        <v>546</v>
      </c>
      <c r="D141" s="94">
        <v>44900</v>
      </c>
      <c r="E141" s="94">
        <f t="shared" ref="E141:E149" si="111">D141+13</f>
        <v>44913</v>
      </c>
      <c r="F141" s="94">
        <f t="shared" ref="F141:F149" si="112">D141+15</f>
        <v>44915</v>
      </c>
      <c r="G141" s="94">
        <f t="shared" ref="G141:G149" si="113">D141+20</f>
        <v>44920</v>
      </c>
      <c r="H141" s="94">
        <f t="shared" ref="H141:H149" si="114">D141+23</f>
        <v>44923</v>
      </c>
      <c r="I141" s="94">
        <f t="shared" ref="I141:I149" si="115">D141+25</f>
        <v>44925</v>
      </c>
      <c r="J141" s="2942">
        <v>44900</v>
      </c>
      <c r="K141" s="2942">
        <v>44901</v>
      </c>
      <c r="L141" s="21"/>
      <c r="M141" s="21"/>
    </row>
    <row r="142" spans="1:13" s="296" customFormat="1" ht="20.100000000000001" hidden="1" customHeight="1">
      <c r="A142" s="2218" t="s">
        <v>3740</v>
      </c>
      <c r="B142" s="2941" t="s">
        <v>2527</v>
      </c>
      <c r="C142" s="94" t="s">
        <v>2094</v>
      </c>
      <c r="D142" s="94">
        <v>44907</v>
      </c>
      <c r="E142" s="94">
        <f t="shared" si="111"/>
        <v>44920</v>
      </c>
      <c r="F142" s="94">
        <f t="shared" si="112"/>
        <v>44922</v>
      </c>
      <c r="G142" s="94">
        <f t="shared" si="113"/>
        <v>44927</v>
      </c>
      <c r="H142" s="94">
        <f t="shared" si="114"/>
        <v>44930</v>
      </c>
      <c r="I142" s="94">
        <f t="shared" si="115"/>
        <v>44932</v>
      </c>
      <c r="J142" s="2942">
        <v>44907</v>
      </c>
      <c r="K142" s="2942">
        <v>44908</v>
      </c>
      <c r="L142" s="21"/>
      <c r="M142" s="21"/>
    </row>
    <row r="143" spans="1:13" s="296" customFormat="1" ht="20.100000000000001" hidden="1" customHeight="1">
      <c r="A143" s="2218" t="s">
        <v>3741</v>
      </c>
      <c r="B143" s="2941" t="s">
        <v>3625</v>
      </c>
      <c r="C143" s="94" t="s">
        <v>2095</v>
      </c>
      <c r="D143" s="94">
        <v>44914</v>
      </c>
      <c r="E143" s="94">
        <f t="shared" si="111"/>
        <v>44927</v>
      </c>
      <c r="F143" s="94">
        <f t="shared" si="112"/>
        <v>44929</v>
      </c>
      <c r="G143" s="94">
        <f t="shared" si="113"/>
        <v>44934</v>
      </c>
      <c r="H143" s="94">
        <f t="shared" si="114"/>
        <v>44937</v>
      </c>
      <c r="I143" s="94">
        <f t="shared" si="115"/>
        <v>44939</v>
      </c>
      <c r="J143" s="2942">
        <v>44914</v>
      </c>
      <c r="K143" s="2942">
        <v>44915</v>
      </c>
      <c r="L143" s="21"/>
      <c r="M143" s="21"/>
    </row>
    <row r="144" spans="1:13" s="296" customFormat="1" ht="20.100000000000001" hidden="1" customHeight="1">
      <c r="A144" s="2218" t="s">
        <v>3742</v>
      </c>
      <c r="B144" s="2944" t="s">
        <v>3743</v>
      </c>
      <c r="C144" s="94" t="s">
        <v>557</v>
      </c>
      <c r="D144" s="94">
        <v>44921</v>
      </c>
      <c r="E144" s="94">
        <f t="shared" si="111"/>
        <v>44934</v>
      </c>
      <c r="F144" s="94">
        <f t="shared" si="112"/>
        <v>44936</v>
      </c>
      <c r="G144" s="94">
        <f t="shared" si="113"/>
        <v>44941</v>
      </c>
      <c r="H144" s="94">
        <f t="shared" si="114"/>
        <v>44944</v>
      </c>
      <c r="I144" s="94">
        <f t="shared" si="115"/>
        <v>44946</v>
      </c>
      <c r="J144" s="2942">
        <v>44921</v>
      </c>
      <c r="K144" s="2942">
        <v>44922</v>
      </c>
      <c r="L144" s="21"/>
      <c r="M144" s="21"/>
    </row>
    <row r="145" spans="1:13" s="296" customFormat="1" ht="20.100000000000001" hidden="1" customHeight="1">
      <c r="A145" s="2218" t="s">
        <v>3744</v>
      </c>
      <c r="B145" s="2944" t="s">
        <v>2534</v>
      </c>
      <c r="C145" s="94" t="s">
        <v>557</v>
      </c>
      <c r="D145" s="94">
        <v>44564</v>
      </c>
      <c r="E145" s="94">
        <f t="shared" si="111"/>
        <v>44577</v>
      </c>
      <c r="F145" s="94">
        <f t="shared" si="112"/>
        <v>44579</v>
      </c>
      <c r="G145" s="94">
        <f t="shared" si="113"/>
        <v>44584</v>
      </c>
      <c r="H145" s="94">
        <f t="shared" si="114"/>
        <v>44587</v>
      </c>
      <c r="I145" s="94">
        <f t="shared" si="115"/>
        <v>44589</v>
      </c>
      <c r="J145" s="2942">
        <v>44928</v>
      </c>
      <c r="K145" s="2942">
        <v>44929</v>
      </c>
      <c r="L145" s="21"/>
      <c r="M145" s="21"/>
    </row>
    <row r="146" spans="1:13" s="296" customFormat="1" ht="20.100000000000001" hidden="1" customHeight="1">
      <c r="A146" s="2218" t="s">
        <v>3678</v>
      </c>
      <c r="B146" s="2941" t="s">
        <v>520</v>
      </c>
      <c r="C146" s="94" t="s">
        <v>2096</v>
      </c>
      <c r="D146" s="94">
        <v>44939</v>
      </c>
      <c r="E146" s="94">
        <f t="shared" si="111"/>
        <v>44952</v>
      </c>
      <c r="F146" s="94">
        <f t="shared" si="112"/>
        <v>44954</v>
      </c>
      <c r="G146" s="94">
        <f t="shared" si="113"/>
        <v>44959</v>
      </c>
      <c r="H146" s="94">
        <f t="shared" si="114"/>
        <v>44962</v>
      </c>
      <c r="I146" s="94">
        <f t="shared" si="115"/>
        <v>44964</v>
      </c>
      <c r="J146" s="2942">
        <v>44935</v>
      </c>
      <c r="K146" s="2942">
        <v>44936</v>
      </c>
      <c r="L146" s="21"/>
      <c r="M146" s="21"/>
    </row>
    <row r="147" spans="1:13" s="296" customFormat="1" ht="20.100000000000001" hidden="1" customHeight="1">
      <c r="A147" s="2218" t="s">
        <v>3679</v>
      </c>
      <c r="B147" s="2941" t="s">
        <v>2531</v>
      </c>
      <c r="C147" s="94" t="s">
        <v>563</v>
      </c>
      <c r="D147" s="94">
        <v>44947</v>
      </c>
      <c r="E147" s="94">
        <f t="shared" si="111"/>
        <v>44960</v>
      </c>
      <c r="F147" s="94">
        <f t="shared" si="112"/>
        <v>44962</v>
      </c>
      <c r="G147" s="94">
        <f t="shared" si="113"/>
        <v>44967</v>
      </c>
      <c r="H147" s="94">
        <f t="shared" si="114"/>
        <v>44970</v>
      </c>
      <c r="I147" s="94">
        <f t="shared" si="115"/>
        <v>44972</v>
      </c>
      <c r="J147" s="2942">
        <v>44942</v>
      </c>
      <c r="K147" s="2942">
        <v>44943</v>
      </c>
      <c r="L147" s="21"/>
      <c r="M147" s="21"/>
    </row>
    <row r="148" spans="1:13" s="296" customFormat="1" ht="20.100000000000001" hidden="1" customHeight="1">
      <c r="A148" s="2218" t="s">
        <v>3745</v>
      </c>
      <c r="B148" s="2941" t="s">
        <v>2518</v>
      </c>
      <c r="C148" s="94" t="s">
        <v>2097</v>
      </c>
      <c r="D148" s="94">
        <v>44950</v>
      </c>
      <c r="E148" s="94">
        <f t="shared" si="111"/>
        <v>44963</v>
      </c>
      <c r="F148" s="94">
        <f t="shared" si="112"/>
        <v>44965</v>
      </c>
      <c r="G148" s="94">
        <f t="shared" si="113"/>
        <v>44970</v>
      </c>
      <c r="H148" s="94">
        <f t="shared" si="114"/>
        <v>44973</v>
      </c>
      <c r="I148" s="94">
        <f t="shared" si="115"/>
        <v>44975</v>
      </c>
      <c r="J148" s="2942">
        <v>44949</v>
      </c>
      <c r="K148" s="2942">
        <v>44950</v>
      </c>
      <c r="L148" s="21"/>
      <c r="M148" s="21"/>
    </row>
    <row r="149" spans="1:13" s="296" customFormat="1" ht="20.100000000000001" hidden="1" customHeight="1">
      <c r="A149" s="2218" t="s">
        <v>3682</v>
      </c>
      <c r="B149" s="2941" t="s">
        <v>2896</v>
      </c>
      <c r="C149" s="94" t="s">
        <v>2098</v>
      </c>
      <c r="D149" s="94">
        <v>44960</v>
      </c>
      <c r="E149" s="94">
        <f t="shared" si="111"/>
        <v>44973</v>
      </c>
      <c r="F149" s="94">
        <f t="shared" si="112"/>
        <v>44975</v>
      </c>
      <c r="G149" s="94">
        <f t="shared" si="113"/>
        <v>44980</v>
      </c>
      <c r="H149" s="94">
        <f t="shared" si="114"/>
        <v>44983</v>
      </c>
      <c r="I149" s="94">
        <f t="shared" si="115"/>
        <v>44985</v>
      </c>
      <c r="J149" s="2942">
        <v>44956</v>
      </c>
      <c r="K149" s="2942">
        <v>44957</v>
      </c>
      <c r="L149" s="21"/>
      <c r="M149" s="21"/>
    </row>
    <row r="150" spans="1:13" s="296" customFormat="1" ht="20.100000000000001" hidden="1" customHeight="1">
      <c r="A150" s="2218" t="s">
        <v>3684</v>
      </c>
      <c r="B150" s="875" t="s">
        <v>406</v>
      </c>
      <c r="C150" s="94" t="s">
        <v>572</v>
      </c>
      <c r="D150" s="94">
        <v>44963</v>
      </c>
      <c r="E150" s="524"/>
      <c r="F150" s="524"/>
      <c r="G150" s="524"/>
      <c r="H150" s="524"/>
      <c r="I150" s="524"/>
      <c r="J150" s="2942">
        <v>44963</v>
      </c>
      <c r="K150" s="2942">
        <v>44964</v>
      </c>
      <c r="L150" s="21"/>
      <c r="M150" s="21"/>
    </row>
    <row r="151" spans="1:13" s="296" customFormat="1" ht="20.100000000000001" hidden="1" customHeight="1">
      <c r="A151" s="2218" t="s">
        <v>3686</v>
      </c>
      <c r="B151" s="2941" t="s">
        <v>3620</v>
      </c>
      <c r="C151" s="94" t="s">
        <v>2099</v>
      </c>
      <c r="D151" s="94">
        <v>44971</v>
      </c>
      <c r="E151" s="94">
        <f t="shared" ref="E151:E161" si="116">D151+13</f>
        <v>44984</v>
      </c>
      <c r="F151" s="94">
        <f t="shared" ref="F151:F161" si="117">D151+15</f>
        <v>44986</v>
      </c>
      <c r="G151" s="94">
        <f t="shared" ref="G151:G161" si="118">D151+20</f>
        <v>44991</v>
      </c>
      <c r="H151" s="94">
        <f t="shared" ref="H151:H161" si="119">D151+23</f>
        <v>44994</v>
      </c>
      <c r="I151" s="94">
        <f t="shared" ref="I151:I161" si="120">D151+25</f>
        <v>44996</v>
      </c>
      <c r="J151" s="2942">
        <v>44970</v>
      </c>
      <c r="K151" s="2942">
        <v>44971</v>
      </c>
      <c r="L151" s="21"/>
      <c r="M151" s="21"/>
    </row>
    <row r="152" spans="1:13" s="296" customFormat="1" ht="20.100000000000001" hidden="1" customHeight="1">
      <c r="A152" s="2218" t="s">
        <v>3746</v>
      </c>
      <c r="B152" s="2941" t="s">
        <v>3622</v>
      </c>
      <c r="C152" s="94" t="s">
        <v>2100</v>
      </c>
      <c r="D152" s="94">
        <v>44977</v>
      </c>
      <c r="E152" s="94">
        <f t="shared" si="116"/>
        <v>44990</v>
      </c>
      <c r="F152" s="94">
        <f t="shared" si="117"/>
        <v>44992</v>
      </c>
      <c r="G152" s="94">
        <f t="shared" si="118"/>
        <v>44997</v>
      </c>
      <c r="H152" s="94">
        <f t="shared" si="119"/>
        <v>45000</v>
      </c>
      <c r="I152" s="94">
        <f t="shared" si="120"/>
        <v>45002</v>
      </c>
      <c r="J152" s="2942">
        <v>44977</v>
      </c>
      <c r="K152" s="2942">
        <v>44978</v>
      </c>
      <c r="L152" s="21"/>
      <c r="M152" s="21"/>
    </row>
    <row r="153" spans="1:13" s="296" customFormat="1" ht="20.100000000000001" hidden="1" customHeight="1">
      <c r="A153" s="2218" t="s">
        <v>3747</v>
      </c>
      <c r="B153" s="2941" t="s">
        <v>3621</v>
      </c>
      <c r="C153" s="94" t="s">
        <v>2101</v>
      </c>
      <c r="D153" s="94">
        <v>44985</v>
      </c>
      <c r="E153" s="94">
        <f t="shared" si="116"/>
        <v>44998</v>
      </c>
      <c r="F153" s="94">
        <f t="shared" si="117"/>
        <v>45000</v>
      </c>
      <c r="G153" s="94">
        <f t="shared" si="118"/>
        <v>45005</v>
      </c>
      <c r="H153" s="94">
        <f t="shared" si="119"/>
        <v>45008</v>
      </c>
      <c r="I153" s="94">
        <f t="shared" si="120"/>
        <v>45010</v>
      </c>
      <c r="J153" s="2942">
        <v>44984</v>
      </c>
      <c r="K153" s="2942">
        <v>44985</v>
      </c>
      <c r="L153" s="21"/>
      <c r="M153" s="21"/>
    </row>
    <row r="154" spans="1:13" s="296" customFormat="1" ht="20.100000000000001" hidden="1" customHeight="1">
      <c r="A154" s="2218" t="s">
        <v>3692</v>
      </c>
      <c r="B154" s="2941" t="s">
        <v>2527</v>
      </c>
      <c r="C154" s="94" t="s">
        <v>2102</v>
      </c>
      <c r="D154" s="94">
        <v>44991</v>
      </c>
      <c r="E154" s="94">
        <f t="shared" si="116"/>
        <v>45004</v>
      </c>
      <c r="F154" s="94">
        <f t="shared" si="117"/>
        <v>45006</v>
      </c>
      <c r="G154" s="94">
        <f t="shared" si="118"/>
        <v>45011</v>
      </c>
      <c r="H154" s="94">
        <f t="shared" si="119"/>
        <v>45014</v>
      </c>
      <c r="I154" s="94">
        <f t="shared" si="120"/>
        <v>45016</v>
      </c>
      <c r="J154" s="2942">
        <v>44991</v>
      </c>
      <c r="K154" s="2942">
        <v>44992</v>
      </c>
      <c r="L154" s="21"/>
      <c r="M154" s="21"/>
    </row>
    <row r="155" spans="1:13" s="296" customFormat="1" ht="20.100000000000001" hidden="1" customHeight="1">
      <c r="A155" s="2218" t="s">
        <v>3694</v>
      </c>
      <c r="B155" s="2941" t="s">
        <v>3625</v>
      </c>
      <c r="C155" s="94" t="s">
        <v>587</v>
      </c>
      <c r="D155" s="94">
        <v>44998</v>
      </c>
      <c r="E155" s="94">
        <f t="shared" si="116"/>
        <v>45011</v>
      </c>
      <c r="F155" s="94">
        <f t="shared" si="117"/>
        <v>45013</v>
      </c>
      <c r="G155" s="94">
        <f t="shared" si="118"/>
        <v>45018</v>
      </c>
      <c r="H155" s="94">
        <f t="shared" si="119"/>
        <v>45021</v>
      </c>
      <c r="I155" s="94">
        <f t="shared" si="120"/>
        <v>45023</v>
      </c>
      <c r="J155" s="2942">
        <v>44998</v>
      </c>
      <c r="K155" s="2942">
        <v>44999</v>
      </c>
      <c r="L155" s="21"/>
      <c r="M155" s="21"/>
    </row>
    <row r="156" spans="1:13" s="296" customFormat="1" ht="20.100000000000001" hidden="1" customHeight="1">
      <c r="A156" s="2218" t="s">
        <v>3696</v>
      </c>
      <c r="B156" s="2941" t="s">
        <v>3623</v>
      </c>
      <c r="C156" s="94" t="s">
        <v>590</v>
      </c>
      <c r="D156" s="94">
        <v>45006</v>
      </c>
      <c r="E156" s="94">
        <f t="shared" si="116"/>
        <v>45019</v>
      </c>
      <c r="F156" s="94">
        <f t="shared" si="117"/>
        <v>45021</v>
      </c>
      <c r="G156" s="94">
        <f t="shared" si="118"/>
        <v>45026</v>
      </c>
      <c r="H156" s="94">
        <f t="shared" si="119"/>
        <v>45029</v>
      </c>
      <c r="I156" s="94">
        <f t="shared" si="120"/>
        <v>45031</v>
      </c>
      <c r="J156" s="2942">
        <v>45005</v>
      </c>
      <c r="K156" s="2942">
        <v>45006</v>
      </c>
      <c r="L156" s="21"/>
      <c r="M156" s="21"/>
    </row>
    <row r="157" spans="1:13" s="296" customFormat="1" ht="20.100000000000001" hidden="1" customHeight="1">
      <c r="A157" s="2218" t="s">
        <v>3697</v>
      </c>
      <c r="B157" s="2941" t="s">
        <v>2534</v>
      </c>
      <c r="C157" s="94" t="s">
        <v>2103</v>
      </c>
      <c r="D157" s="94">
        <v>45013</v>
      </c>
      <c r="E157" s="94">
        <f t="shared" si="116"/>
        <v>45026</v>
      </c>
      <c r="F157" s="94">
        <f t="shared" si="117"/>
        <v>45028</v>
      </c>
      <c r="G157" s="94">
        <f t="shared" si="118"/>
        <v>45033</v>
      </c>
      <c r="H157" s="94">
        <f t="shared" si="119"/>
        <v>45036</v>
      </c>
      <c r="I157" s="94">
        <f t="shared" si="120"/>
        <v>45038</v>
      </c>
      <c r="J157" s="2942">
        <v>45012</v>
      </c>
      <c r="K157" s="2942">
        <v>45013</v>
      </c>
      <c r="L157" s="21"/>
      <c r="M157" s="21"/>
    </row>
    <row r="158" spans="1:13" s="296" customFormat="1" ht="20.100000000000001" hidden="1" customHeight="1">
      <c r="A158" s="2218" t="s">
        <v>3698</v>
      </c>
      <c r="B158" s="2941" t="s">
        <v>3624</v>
      </c>
      <c r="C158" s="94" t="s">
        <v>594</v>
      </c>
      <c r="D158" s="94">
        <v>45019</v>
      </c>
      <c r="E158" s="94">
        <f t="shared" si="116"/>
        <v>45032</v>
      </c>
      <c r="F158" s="94">
        <f t="shared" si="117"/>
        <v>45034</v>
      </c>
      <c r="G158" s="94">
        <f t="shared" si="118"/>
        <v>45039</v>
      </c>
      <c r="H158" s="94">
        <f t="shared" si="119"/>
        <v>45042</v>
      </c>
      <c r="I158" s="94">
        <f t="shared" si="120"/>
        <v>45044</v>
      </c>
      <c r="J158" s="2942">
        <v>45019</v>
      </c>
      <c r="K158" s="2942">
        <v>45020</v>
      </c>
      <c r="L158" s="21"/>
      <c r="M158" s="21"/>
    </row>
    <row r="159" spans="1:13" s="296" customFormat="1" ht="20.100000000000001" hidden="1" customHeight="1">
      <c r="A159" s="2218" t="s">
        <v>3699</v>
      </c>
      <c r="B159" s="2941" t="s">
        <v>520</v>
      </c>
      <c r="C159" s="94" t="s">
        <v>2104</v>
      </c>
      <c r="D159" s="94">
        <v>45029</v>
      </c>
      <c r="E159" s="94">
        <f t="shared" si="116"/>
        <v>45042</v>
      </c>
      <c r="F159" s="94">
        <f t="shared" si="117"/>
        <v>45044</v>
      </c>
      <c r="G159" s="94">
        <f t="shared" si="118"/>
        <v>45049</v>
      </c>
      <c r="H159" s="94">
        <f t="shared" si="119"/>
        <v>45052</v>
      </c>
      <c r="I159" s="94">
        <f t="shared" si="120"/>
        <v>45054</v>
      </c>
      <c r="J159" s="2942">
        <v>45026</v>
      </c>
      <c r="K159" s="2942">
        <v>45027</v>
      </c>
      <c r="L159" s="21"/>
      <c r="M159" s="21"/>
    </row>
    <row r="160" spans="1:13" s="296" customFormat="1" ht="20.100000000000001" hidden="1" customHeight="1">
      <c r="A160" s="2218" t="s">
        <v>3700</v>
      </c>
      <c r="B160" s="2941" t="s">
        <v>3748</v>
      </c>
      <c r="C160" s="94" t="s">
        <v>2105</v>
      </c>
      <c r="D160" s="94">
        <v>45033</v>
      </c>
      <c r="E160" s="94">
        <f t="shared" si="116"/>
        <v>45046</v>
      </c>
      <c r="F160" s="94">
        <f t="shared" si="117"/>
        <v>45048</v>
      </c>
      <c r="G160" s="94">
        <f t="shared" si="118"/>
        <v>45053</v>
      </c>
      <c r="H160" s="94">
        <f t="shared" si="119"/>
        <v>45056</v>
      </c>
      <c r="I160" s="94">
        <f t="shared" si="120"/>
        <v>45058</v>
      </c>
      <c r="J160" s="2942">
        <v>45033</v>
      </c>
      <c r="K160" s="2942">
        <v>45034</v>
      </c>
      <c r="L160" s="21"/>
      <c r="M160" s="21"/>
    </row>
    <row r="161" spans="1:13" s="296" customFormat="1" ht="20.100000000000001" hidden="1" customHeight="1">
      <c r="A161" s="2218" t="s">
        <v>3702</v>
      </c>
      <c r="B161" s="2941" t="s">
        <v>3736</v>
      </c>
      <c r="C161" s="94" t="s">
        <v>2106</v>
      </c>
      <c r="D161" s="94">
        <v>45040</v>
      </c>
      <c r="E161" s="94">
        <f t="shared" si="116"/>
        <v>45053</v>
      </c>
      <c r="F161" s="94">
        <f t="shared" si="117"/>
        <v>45055</v>
      </c>
      <c r="G161" s="94">
        <f t="shared" si="118"/>
        <v>45060</v>
      </c>
      <c r="H161" s="94">
        <f t="shared" si="119"/>
        <v>45063</v>
      </c>
      <c r="I161" s="94">
        <f t="shared" si="120"/>
        <v>45065</v>
      </c>
      <c r="J161" s="2942">
        <v>45040</v>
      </c>
      <c r="K161" s="2942">
        <v>45041</v>
      </c>
      <c r="L161" s="21"/>
      <c r="M161" s="21"/>
    </row>
    <row r="162" spans="1:13" s="296" customFormat="1" ht="20.100000000000001" hidden="1" customHeight="1">
      <c r="A162" s="2218" t="s">
        <v>3704</v>
      </c>
      <c r="B162" s="2941" t="s">
        <v>2518</v>
      </c>
      <c r="C162" s="94" t="s">
        <v>2107</v>
      </c>
      <c r="D162" s="94">
        <v>45047</v>
      </c>
      <c r="E162" s="94">
        <f>D162+13</f>
        <v>45060</v>
      </c>
      <c r="F162" s="94">
        <f>D162+15</f>
        <v>45062</v>
      </c>
      <c r="G162" s="94">
        <f>D162+20</f>
        <v>45067</v>
      </c>
      <c r="H162" s="94">
        <f>D162+23</f>
        <v>45070</v>
      </c>
      <c r="I162" s="94">
        <f>D162+25</f>
        <v>45072</v>
      </c>
      <c r="J162" s="2942">
        <v>45047</v>
      </c>
      <c r="K162" s="2942">
        <v>45048</v>
      </c>
      <c r="L162" s="21"/>
      <c r="M162" s="21"/>
    </row>
    <row r="163" spans="1:13" s="296" customFormat="1" ht="20.100000000000001" hidden="1" customHeight="1">
      <c r="A163" s="2218" t="s">
        <v>3705</v>
      </c>
      <c r="B163" s="2941" t="s">
        <v>2896</v>
      </c>
      <c r="C163" s="94" t="s">
        <v>2108</v>
      </c>
      <c r="D163" s="94">
        <v>45055</v>
      </c>
      <c r="E163" s="94">
        <f>D163+13</f>
        <v>45068</v>
      </c>
      <c r="F163" s="94">
        <f>D163+15</f>
        <v>45070</v>
      </c>
      <c r="G163" s="94">
        <f>D163+20</f>
        <v>45075</v>
      </c>
      <c r="H163" s="94">
        <f>D163+23</f>
        <v>45078</v>
      </c>
      <c r="I163" s="94">
        <f>D163+25</f>
        <v>45080</v>
      </c>
      <c r="J163" s="2942">
        <v>45054</v>
      </c>
      <c r="K163" s="2942">
        <v>45055</v>
      </c>
      <c r="L163" s="21"/>
      <c r="M163" s="21"/>
    </row>
    <row r="164" spans="1:13" s="296" customFormat="1" ht="20.100000000000001" hidden="1" customHeight="1">
      <c r="A164" s="2218" t="s">
        <v>3706</v>
      </c>
      <c r="B164" s="2941" t="s">
        <v>3620</v>
      </c>
      <c r="C164" s="94" t="s">
        <v>2110</v>
      </c>
      <c r="D164" s="94">
        <v>45061</v>
      </c>
      <c r="E164" s="94">
        <f>D164+13</f>
        <v>45074</v>
      </c>
      <c r="F164" s="94">
        <f>D164+15</f>
        <v>45076</v>
      </c>
      <c r="G164" s="94">
        <f>D164+20</f>
        <v>45081</v>
      </c>
      <c r="H164" s="94">
        <f>D164+23</f>
        <v>45084</v>
      </c>
      <c r="I164" s="94">
        <f>D164+25</f>
        <v>45086</v>
      </c>
      <c r="J164" s="2942">
        <v>45061</v>
      </c>
      <c r="K164" s="2942">
        <v>45062</v>
      </c>
      <c r="L164" s="21"/>
      <c r="M164" s="21"/>
    </row>
    <row r="165" spans="1:13" s="296" customFormat="1" ht="20.100000000000001" hidden="1" customHeight="1">
      <c r="A165" s="2218" t="s">
        <v>3707</v>
      </c>
      <c r="B165" s="2941" t="s">
        <v>3622</v>
      </c>
      <c r="C165" s="94" t="s">
        <v>2112</v>
      </c>
      <c r="D165" s="94">
        <v>45070</v>
      </c>
      <c r="E165" s="94">
        <f>D165+13</f>
        <v>45083</v>
      </c>
      <c r="F165" s="94">
        <f>D165+15</f>
        <v>45085</v>
      </c>
      <c r="G165" s="94">
        <f>D165+20</f>
        <v>45090</v>
      </c>
      <c r="H165" s="94">
        <f>D165+23</f>
        <v>45093</v>
      </c>
      <c r="I165" s="94">
        <f>D165+25</f>
        <v>45095</v>
      </c>
      <c r="J165" s="2942">
        <v>45068</v>
      </c>
      <c r="K165" s="2942">
        <v>45069</v>
      </c>
      <c r="L165" s="21"/>
      <c r="M165" s="21"/>
    </row>
    <row r="166" spans="1:13" s="296" customFormat="1" ht="20.100000000000001" hidden="1" customHeight="1">
      <c r="A166" s="2218" t="s">
        <v>3709</v>
      </c>
      <c r="B166" s="2941" t="s">
        <v>3621</v>
      </c>
      <c r="C166" s="94" t="s">
        <v>2114</v>
      </c>
      <c r="D166" s="94">
        <v>45079</v>
      </c>
      <c r="E166" s="94">
        <f>D166+13</f>
        <v>45092</v>
      </c>
      <c r="F166" s="94">
        <f>D166+15</f>
        <v>45094</v>
      </c>
      <c r="G166" s="94">
        <f>D166+20</f>
        <v>45099</v>
      </c>
      <c r="H166" s="94">
        <f>D166+23</f>
        <v>45102</v>
      </c>
      <c r="I166" s="94">
        <f>D166+25</f>
        <v>45104</v>
      </c>
      <c r="J166" s="2942">
        <v>45075</v>
      </c>
      <c r="K166" s="2942">
        <v>45076</v>
      </c>
      <c r="L166" s="21"/>
      <c r="M166" s="21"/>
    </row>
    <row r="167" spans="1:13" s="296" customFormat="1" ht="20.100000000000001" hidden="1" customHeight="1">
      <c r="A167" s="2218" t="s">
        <v>3749</v>
      </c>
      <c r="B167" s="2941" t="s">
        <v>3625</v>
      </c>
      <c r="C167" s="94" t="s">
        <v>2116</v>
      </c>
      <c r="D167" s="94">
        <v>45084</v>
      </c>
      <c r="E167" s="94">
        <f t="shared" ref="E167:E179" si="121">D167+13</f>
        <v>45097</v>
      </c>
      <c r="F167" s="94">
        <f t="shared" ref="F167:F179" si="122">D167+15</f>
        <v>45099</v>
      </c>
      <c r="G167" s="94">
        <f t="shared" ref="G167:G179" si="123">D167+20</f>
        <v>45104</v>
      </c>
      <c r="H167" s="94">
        <f t="shared" ref="H167:H179" si="124">D167+23</f>
        <v>45107</v>
      </c>
      <c r="I167" s="94">
        <f t="shared" ref="I167:I179" si="125">D167+25</f>
        <v>45109</v>
      </c>
      <c r="J167" s="2942">
        <v>45082</v>
      </c>
      <c r="K167" s="2942">
        <v>45083</v>
      </c>
      <c r="L167" s="21"/>
      <c r="M167" s="21"/>
    </row>
    <row r="168" spans="1:13" s="296" customFormat="1" ht="20.100000000000001" hidden="1" customHeight="1">
      <c r="A168" s="2218" t="s">
        <v>3711</v>
      </c>
      <c r="B168" s="2941" t="s">
        <v>3623</v>
      </c>
      <c r="C168" s="94" t="s">
        <v>1726</v>
      </c>
      <c r="D168" s="94">
        <v>45095</v>
      </c>
      <c r="E168" s="94">
        <f t="shared" si="121"/>
        <v>45108</v>
      </c>
      <c r="F168" s="94">
        <f t="shared" si="122"/>
        <v>45110</v>
      </c>
      <c r="G168" s="94">
        <f t="shared" si="123"/>
        <v>45115</v>
      </c>
      <c r="H168" s="94">
        <f t="shared" si="124"/>
        <v>45118</v>
      </c>
      <c r="I168" s="94">
        <f t="shared" si="125"/>
        <v>45120</v>
      </c>
      <c r="J168" s="2942">
        <v>45089</v>
      </c>
      <c r="K168" s="2942">
        <v>45090</v>
      </c>
      <c r="L168" s="21"/>
      <c r="M168" s="21"/>
    </row>
    <row r="169" spans="1:13" s="296" customFormat="1" ht="20.100000000000001" hidden="1" customHeight="1">
      <c r="A169" s="2218" t="s">
        <v>3712</v>
      </c>
      <c r="B169" s="875" t="s">
        <v>406</v>
      </c>
      <c r="C169" s="94" t="s">
        <v>3750</v>
      </c>
      <c r="D169" s="94">
        <v>45096</v>
      </c>
      <c r="E169" s="524"/>
      <c r="F169" s="524"/>
      <c r="G169" s="524"/>
      <c r="H169" s="524"/>
      <c r="I169" s="524"/>
      <c r="J169" s="2942"/>
      <c r="K169" s="2942"/>
      <c r="L169" s="21"/>
      <c r="M169" s="21"/>
    </row>
    <row r="170" spans="1:13" s="296" customFormat="1" ht="20.100000000000001" hidden="1" customHeight="1">
      <c r="A170" s="2218" t="s">
        <v>3713</v>
      </c>
      <c r="B170" s="2941" t="s">
        <v>2534</v>
      </c>
      <c r="C170" s="94" t="s">
        <v>1732</v>
      </c>
      <c r="D170" s="94">
        <v>45103</v>
      </c>
      <c r="E170" s="94">
        <f t="shared" si="121"/>
        <v>45116</v>
      </c>
      <c r="F170" s="94">
        <f t="shared" si="122"/>
        <v>45118</v>
      </c>
      <c r="G170" s="94">
        <f t="shared" si="123"/>
        <v>45123</v>
      </c>
      <c r="H170" s="94">
        <f t="shared" si="124"/>
        <v>45126</v>
      </c>
      <c r="I170" s="94">
        <f t="shared" si="125"/>
        <v>45128</v>
      </c>
      <c r="J170" s="2942">
        <v>45103</v>
      </c>
      <c r="K170" s="2942">
        <v>45104</v>
      </c>
      <c r="L170" s="21"/>
      <c r="M170" s="21"/>
    </row>
    <row r="171" spans="1:13" s="296" customFormat="1" ht="20.100000000000001" hidden="1" customHeight="1">
      <c r="A171" s="2218" t="s">
        <v>3714</v>
      </c>
      <c r="B171" s="2941" t="s">
        <v>3624</v>
      </c>
      <c r="C171" s="94" t="s">
        <v>1740</v>
      </c>
      <c r="D171" s="94">
        <v>45110</v>
      </c>
      <c r="E171" s="94">
        <f t="shared" si="121"/>
        <v>45123</v>
      </c>
      <c r="F171" s="94">
        <f t="shared" si="122"/>
        <v>45125</v>
      </c>
      <c r="G171" s="94">
        <f t="shared" si="123"/>
        <v>45130</v>
      </c>
      <c r="H171" s="94">
        <f t="shared" si="124"/>
        <v>45133</v>
      </c>
      <c r="I171" s="94">
        <f t="shared" si="125"/>
        <v>45135</v>
      </c>
      <c r="J171" s="2942">
        <v>45110</v>
      </c>
      <c r="K171" s="2942">
        <v>45111</v>
      </c>
      <c r="L171" s="21"/>
      <c r="M171" s="21"/>
    </row>
    <row r="172" spans="1:13" s="296" customFormat="1" ht="20.100000000000001" hidden="1" customHeight="1">
      <c r="A172" s="2218" t="s">
        <v>3715</v>
      </c>
      <c r="B172" s="2941" t="s">
        <v>520</v>
      </c>
      <c r="C172" s="94" t="s">
        <v>1743</v>
      </c>
      <c r="D172" s="94">
        <v>45117</v>
      </c>
      <c r="E172" s="94">
        <f t="shared" si="121"/>
        <v>45130</v>
      </c>
      <c r="F172" s="94">
        <f t="shared" si="122"/>
        <v>45132</v>
      </c>
      <c r="G172" s="94">
        <f t="shared" si="123"/>
        <v>45137</v>
      </c>
      <c r="H172" s="94">
        <f t="shared" si="124"/>
        <v>45140</v>
      </c>
      <c r="I172" s="94">
        <f t="shared" si="125"/>
        <v>45142</v>
      </c>
      <c r="J172" s="2942">
        <v>45117</v>
      </c>
      <c r="K172" s="2942">
        <v>45118</v>
      </c>
      <c r="L172" s="21"/>
      <c r="M172" s="21"/>
    </row>
    <row r="173" spans="1:13" s="296" customFormat="1" ht="20.100000000000001" hidden="1" customHeight="1">
      <c r="A173" s="2218" t="s">
        <v>3718</v>
      </c>
      <c r="B173" s="2941" t="s">
        <v>3736</v>
      </c>
      <c r="C173" s="94" t="s">
        <v>1748</v>
      </c>
      <c r="D173" s="94">
        <v>45124</v>
      </c>
      <c r="E173" s="94">
        <f t="shared" si="121"/>
        <v>45137</v>
      </c>
      <c r="F173" s="94">
        <f t="shared" si="122"/>
        <v>45139</v>
      </c>
      <c r="G173" s="94">
        <f t="shared" si="123"/>
        <v>45144</v>
      </c>
      <c r="H173" s="94">
        <f t="shared" si="124"/>
        <v>45147</v>
      </c>
      <c r="I173" s="94">
        <f t="shared" si="125"/>
        <v>45149</v>
      </c>
      <c r="J173" s="2942">
        <v>45124</v>
      </c>
      <c r="K173" s="2942">
        <v>45125</v>
      </c>
      <c r="L173" s="21"/>
      <c r="M173" s="21"/>
    </row>
    <row r="174" spans="1:13" s="296" customFormat="1" ht="20.100000000000001" hidden="1" customHeight="1">
      <c r="A174" s="2218" t="s">
        <v>3719</v>
      </c>
      <c r="B174" s="2941" t="s">
        <v>3748</v>
      </c>
      <c r="C174" s="94" t="s">
        <v>1751</v>
      </c>
      <c r="D174" s="94">
        <v>45131</v>
      </c>
      <c r="E174" s="94">
        <f t="shared" si="121"/>
        <v>45144</v>
      </c>
      <c r="F174" s="94">
        <f t="shared" si="122"/>
        <v>45146</v>
      </c>
      <c r="G174" s="94">
        <f t="shared" si="123"/>
        <v>45151</v>
      </c>
      <c r="H174" s="94">
        <f t="shared" si="124"/>
        <v>45154</v>
      </c>
      <c r="I174" s="94">
        <f t="shared" si="125"/>
        <v>45156</v>
      </c>
      <c r="J174" s="2942">
        <v>45131</v>
      </c>
      <c r="K174" s="2942">
        <v>45132</v>
      </c>
      <c r="L174" s="21"/>
      <c r="M174" s="21"/>
    </row>
    <row r="175" spans="1:13" s="296" customFormat="1" ht="20.100000000000001" hidden="1" customHeight="1">
      <c r="A175" s="2218" t="s">
        <v>3720</v>
      </c>
      <c r="B175" s="875" t="s">
        <v>406</v>
      </c>
      <c r="C175" s="94" t="s">
        <v>1753</v>
      </c>
      <c r="D175" s="94">
        <v>45138</v>
      </c>
      <c r="E175" s="524"/>
      <c r="F175" s="524"/>
      <c r="G175" s="524"/>
      <c r="H175" s="524"/>
      <c r="I175" s="524"/>
      <c r="J175" s="2942">
        <v>45138</v>
      </c>
      <c r="K175" s="2942">
        <v>45139</v>
      </c>
      <c r="L175" s="21"/>
      <c r="M175" s="21"/>
    </row>
    <row r="176" spans="1:13" s="296" customFormat="1" ht="20.100000000000001" hidden="1" customHeight="1">
      <c r="A176" s="2218" t="s">
        <v>3721</v>
      </c>
      <c r="B176" s="2941" t="s">
        <v>2896</v>
      </c>
      <c r="C176" s="94" t="s">
        <v>1758</v>
      </c>
      <c r="D176" s="94">
        <v>45145</v>
      </c>
      <c r="E176" s="94">
        <f t="shared" si="121"/>
        <v>45158</v>
      </c>
      <c r="F176" s="94">
        <f t="shared" si="122"/>
        <v>45160</v>
      </c>
      <c r="G176" s="94">
        <f t="shared" si="123"/>
        <v>45165</v>
      </c>
      <c r="H176" s="94">
        <f t="shared" si="124"/>
        <v>45168</v>
      </c>
      <c r="I176" s="94">
        <f t="shared" si="125"/>
        <v>45170</v>
      </c>
      <c r="J176" s="2942">
        <v>45145</v>
      </c>
      <c r="K176" s="2942">
        <v>45146</v>
      </c>
      <c r="L176" s="21"/>
      <c r="M176" s="21"/>
    </row>
    <row r="177" spans="1:13" s="296" customFormat="1" ht="20.100000000000001" hidden="1" customHeight="1">
      <c r="A177" s="2218" t="s">
        <v>3723</v>
      </c>
      <c r="B177" s="2941" t="s">
        <v>3620</v>
      </c>
      <c r="C177" s="94" t="s">
        <v>1761</v>
      </c>
      <c r="D177" s="94">
        <v>45153</v>
      </c>
      <c r="E177" s="94">
        <f t="shared" si="121"/>
        <v>45166</v>
      </c>
      <c r="F177" s="94">
        <f t="shared" si="122"/>
        <v>45168</v>
      </c>
      <c r="G177" s="94">
        <f t="shared" si="123"/>
        <v>45173</v>
      </c>
      <c r="H177" s="94">
        <f t="shared" si="124"/>
        <v>45176</v>
      </c>
      <c r="I177" s="94">
        <f t="shared" si="125"/>
        <v>45178</v>
      </c>
      <c r="J177" s="2942">
        <v>45152</v>
      </c>
      <c r="K177" s="2942">
        <v>45153</v>
      </c>
      <c r="L177" s="21"/>
      <c r="M177" s="21"/>
    </row>
    <row r="178" spans="1:13" s="296" customFormat="1" ht="20.100000000000001" hidden="1" customHeight="1">
      <c r="A178" s="2218" t="s">
        <v>3725</v>
      </c>
      <c r="B178" s="2941" t="s">
        <v>3622</v>
      </c>
      <c r="C178" s="94" t="s">
        <v>1766</v>
      </c>
      <c r="D178" s="94">
        <v>45159</v>
      </c>
      <c r="E178" s="94">
        <f t="shared" si="121"/>
        <v>45172</v>
      </c>
      <c r="F178" s="94">
        <f t="shared" si="122"/>
        <v>45174</v>
      </c>
      <c r="G178" s="94">
        <f t="shared" si="123"/>
        <v>45179</v>
      </c>
      <c r="H178" s="94">
        <f t="shared" si="124"/>
        <v>45182</v>
      </c>
      <c r="I178" s="94">
        <f t="shared" si="125"/>
        <v>45184</v>
      </c>
      <c r="J178" s="2942">
        <v>45159</v>
      </c>
      <c r="K178" s="2942">
        <v>45160</v>
      </c>
      <c r="L178" s="21"/>
      <c r="M178" s="21"/>
    </row>
    <row r="179" spans="1:13" s="296" customFormat="1" ht="20.100000000000001" hidden="1" customHeight="1">
      <c r="A179" s="2218" t="s">
        <v>3726</v>
      </c>
      <c r="B179" s="2941" t="s">
        <v>3621</v>
      </c>
      <c r="C179" s="94" t="s">
        <v>1771</v>
      </c>
      <c r="D179" s="94">
        <v>45166</v>
      </c>
      <c r="E179" s="94">
        <f t="shared" si="121"/>
        <v>45179</v>
      </c>
      <c r="F179" s="94">
        <f t="shared" si="122"/>
        <v>45181</v>
      </c>
      <c r="G179" s="94">
        <f t="shared" si="123"/>
        <v>45186</v>
      </c>
      <c r="H179" s="94">
        <f t="shared" si="124"/>
        <v>45189</v>
      </c>
      <c r="I179" s="94">
        <f t="shared" si="125"/>
        <v>45191</v>
      </c>
      <c r="J179" s="2942">
        <v>45166</v>
      </c>
      <c r="K179" s="2942">
        <v>45167</v>
      </c>
      <c r="L179" s="21"/>
      <c r="M179" s="21"/>
    </row>
    <row r="180" spans="1:13" s="296" customFormat="1" ht="20.100000000000001" hidden="1" customHeight="1">
      <c r="A180" s="2218" t="s">
        <v>3666</v>
      </c>
      <c r="B180" s="2941" t="s">
        <v>3625</v>
      </c>
      <c r="C180" s="94" t="s">
        <v>1775</v>
      </c>
      <c r="D180" s="94">
        <v>45173</v>
      </c>
      <c r="E180" s="94">
        <f t="shared" ref="E180:E188" si="126">D180+13</f>
        <v>45186</v>
      </c>
      <c r="F180" s="94">
        <f t="shared" ref="F180:F188" si="127">D180+15</f>
        <v>45188</v>
      </c>
      <c r="G180" s="94">
        <f t="shared" ref="G180:G188" si="128">D180+20</f>
        <v>45193</v>
      </c>
      <c r="H180" s="94">
        <f t="shared" ref="H180:H188" si="129">D180+23</f>
        <v>45196</v>
      </c>
      <c r="I180" s="94">
        <f t="shared" ref="I180:I188" si="130">D180+25</f>
        <v>45198</v>
      </c>
      <c r="J180" s="2942">
        <v>45173</v>
      </c>
      <c r="K180" s="2942">
        <v>45174</v>
      </c>
      <c r="L180" s="21"/>
      <c r="M180" s="21"/>
    </row>
    <row r="181" spans="1:13" s="296" customFormat="1" ht="20.100000000000001" hidden="1" customHeight="1">
      <c r="A181" s="2218" t="s">
        <v>3727</v>
      </c>
      <c r="B181" s="2941" t="s">
        <v>2531</v>
      </c>
      <c r="C181" s="94" t="s">
        <v>1777</v>
      </c>
      <c r="D181" s="94">
        <v>45180</v>
      </c>
      <c r="E181" s="94">
        <f t="shared" si="126"/>
        <v>45193</v>
      </c>
      <c r="F181" s="94">
        <f t="shared" si="127"/>
        <v>45195</v>
      </c>
      <c r="G181" s="94">
        <f t="shared" si="128"/>
        <v>45200</v>
      </c>
      <c r="H181" s="94">
        <f t="shared" si="129"/>
        <v>45203</v>
      </c>
      <c r="I181" s="94">
        <f t="shared" si="130"/>
        <v>45205</v>
      </c>
      <c r="J181" s="2942">
        <v>45180</v>
      </c>
      <c r="K181" s="2942">
        <v>45181</v>
      </c>
      <c r="L181" s="21"/>
      <c r="M181" s="21"/>
    </row>
    <row r="182" spans="1:13" s="296" customFormat="1" ht="20.100000000000001" hidden="1" customHeight="1">
      <c r="A182" s="2218" t="s">
        <v>3728</v>
      </c>
      <c r="B182" s="2941" t="s">
        <v>3623</v>
      </c>
      <c r="C182" s="94" t="s">
        <v>1782</v>
      </c>
      <c r="D182" s="94">
        <v>45187</v>
      </c>
      <c r="E182" s="94">
        <f t="shared" si="126"/>
        <v>45200</v>
      </c>
      <c r="F182" s="94">
        <f t="shared" si="127"/>
        <v>45202</v>
      </c>
      <c r="G182" s="94">
        <f t="shared" si="128"/>
        <v>45207</v>
      </c>
      <c r="H182" s="94">
        <f t="shared" si="129"/>
        <v>45210</v>
      </c>
      <c r="I182" s="94">
        <f t="shared" si="130"/>
        <v>45212</v>
      </c>
      <c r="J182" s="2942">
        <v>45187</v>
      </c>
      <c r="K182" s="2942">
        <v>45188</v>
      </c>
      <c r="L182" s="21"/>
      <c r="M182" s="21"/>
    </row>
    <row r="183" spans="1:13" s="296" customFormat="1" ht="20.100000000000001" hidden="1" customHeight="1">
      <c r="A183" s="2218" t="s">
        <v>3729</v>
      </c>
      <c r="B183" s="2941" t="s">
        <v>3624</v>
      </c>
      <c r="C183" s="94" t="s">
        <v>1786</v>
      </c>
      <c r="D183" s="94">
        <v>45194</v>
      </c>
      <c r="E183" s="94">
        <f t="shared" si="126"/>
        <v>45207</v>
      </c>
      <c r="F183" s="94">
        <f t="shared" si="127"/>
        <v>45209</v>
      </c>
      <c r="G183" s="94">
        <f t="shared" si="128"/>
        <v>45214</v>
      </c>
      <c r="H183" s="94">
        <f t="shared" si="129"/>
        <v>45217</v>
      </c>
      <c r="I183" s="94">
        <f t="shared" si="130"/>
        <v>45219</v>
      </c>
      <c r="J183" s="2942">
        <v>45194</v>
      </c>
      <c r="K183" s="2942">
        <v>45195</v>
      </c>
      <c r="L183" s="21"/>
      <c r="M183" s="21"/>
    </row>
    <row r="184" spans="1:13" s="296" customFormat="1" ht="20.100000000000001" hidden="1" customHeight="1">
      <c r="A184" s="2218" t="s">
        <v>3730</v>
      </c>
      <c r="B184" s="2941" t="s">
        <v>2534</v>
      </c>
      <c r="C184" s="94" t="s">
        <v>1789</v>
      </c>
      <c r="D184" s="94">
        <v>45201</v>
      </c>
      <c r="E184" s="94">
        <f t="shared" si="126"/>
        <v>45214</v>
      </c>
      <c r="F184" s="94">
        <f t="shared" si="127"/>
        <v>45216</v>
      </c>
      <c r="G184" s="94">
        <f t="shared" si="128"/>
        <v>45221</v>
      </c>
      <c r="H184" s="94">
        <f t="shared" si="129"/>
        <v>45224</v>
      </c>
      <c r="I184" s="94">
        <f t="shared" si="130"/>
        <v>45226</v>
      </c>
      <c r="J184" s="2942">
        <v>45201</v>
      </c>
      <c r="K184" s="2942">
        <v>45202</v>
      </c>
      <c r="L184" s="21"/>
      <c r="M184" s="21"/>
    </row>
    <row r="185" spans="1:13" s="296" customFormat="1" ht="20.100000000000001" hidden="1" customHeight="1">
      <c r="A185" s="2218" t="s">
        <v>3751</v>
      </c>
      <c r="B185" s="2941" t="s">
        <v>520</v>
      </c>
      <c r="C185" s="94" t="s">
        <v>1791</v>
      </c>
      <c r="D185" s="94">
        <v>45208</v>
      </c>
      <c r="E185" s="94">
        <f t="shared" si="126"/>
        <v>45221</v>
      </c>
      <c r="F185" s="94">
        <f t="shared" si="127"/>
        <v>45223</v>
      </c>
      <c r="G185" s="94">
        <f t="shared" si="128"/>
        <v>45228</v>
      </c>
      <c r="H185" s="94">
        <f t="shared" si="129"/>
        <v>45231</v>
      </c>
      <c r="I185" s="94">
        <f t="shared" si="130"/>
        <v>45233</v>
      </c>
      <c r="J185" s="2942">
        <v>45208</v>
      </c>
      <c r="K185" s="2942">
        <v>45209</v>
      </c>
      <c r="L185" s="21"/>
      <c r="M185" s="21"/>
    </row>
    <row r="186" spans="1:13" s="296" customFormat="1" ht="20.100000000000001" hidden="1" customHeight="1">
      <c r="A186" s="2218" t="s">
        <v>3731</v>
      </c>
      <c r="B186" s="2941" t="s">
        <v>3736</v>
      </c>
      <c r="C186" s="94" t="s">
        <v>1795</v>
      </c>
      <c r="D186" s="94">
        <v>45215</v>
      </c>
      <c r="E186" s="94">
        <f t="shared" si="126"/>
        <v>45228</v>
      </c>
      <c r="F186" s="94">
        <f t="shared" si="127"/>
        <v>45230</v>
      </c>
      <c r="G186" s="94">
        <f t="shared" si="128"/>
        <v>45235</v>
      </c>
      <c r="H186" s="94">
        <f t="shared" si="129"/>
        <v>45238</v>
      </c>
      <c r="I186" s="94">
        <f t="shared" si="130"/>
        <v>45240</v>
      </c>
      <c r="J186" s="2942">
        <v>45215</v>
      </c>
      <c r="K186" s="2942">
        <v>45216</v>
      </c>
      <c r="L186" s="21"/>
      <c r="M186" s="21"/>
    </row>
    <row r="187" spans="1:13" s="296" customFormat="1" ht="20.100000000000001" hidden="1" customHeight="1">
      <c r="A187" s="2218" t="s">
        <v>3732</v>
      </c>
      <c r="B187" s="875" t="s">
        <v>406</v>
      </c>
      <c r="C187" s="94" t="s">
        <v>1799</v>
      </c>
      <c r="D187" s="94">
        <v>45222</v>
      </c>
      <c r="E187" s="524"/>
      <c r="F187" s="524"/>
      <c r="G187" s="524"/>
      <c r="H187" s="524"/>
      <c r="I187" s="524"/>
      <c r="J187" s="2942">
        <v>45222</v>
      </c>
      <c r="K187" s="2942">
        <v>45223</v>
      </c>
      <c r="L187" s="21"/>
      <c r="M187" s="21"/>
    </row>
    <row r="188" spans="1:13" s="296" customFormat="1" ht="20.100000000000001" hidden="1" customHeight="1">
      <c r="A188" s="2218"/>
      <c r="B188" s="2945" t="s">
        <v>2896</v>
      </c>
      <c r="C188" s="94" t="s">
        <v>1801</v>
      </c>
      <c r="D188" s="94">
        <v>45229</v>
      </c>
      <c r="E188" s="94">
        <f t="shared" si="126"/>
        <v>45242</v>
      </c>
      <c r="F188" s="94">
        <f t="shared" si="127"/>
        <v>45244</v>
      </c>
      <c r="G188" s="94">
        <f t="shared" si="128"/>
        <v>45249</v>
      </c>
      <c r="H188" s="94">
        <f t="shared" si="129"/>
        <v>45252</v>
      </c>
      <c r="I188" s="94">
        <f t="shared" si="130"/>
        <v>45254</v>
      </c>
      <c r="J188" s="2942">
        <v>45229</v>
      </c>
      <c r="K188" s="2942">
        <v>45230</v>
      </c>
      <c r="L188" s="2946" t="s">
        <v>3733</v>
      </c>
      <c r="M188" s="21"/>
    </row>
    <row r="189" spans="1:13" s="296" customFormat="1" ht="20.100000000000001" hidden="1" customHeight="1">
      <c r="A189" s="2218"/>
      <c r="B189" s="2945" t="s">
        <v>3620</v>
      </c>
      <c r="C189" s="94" t="s">
        <v>1803</v>
      </c>
      <c r="D189" s="94">
        <v>45236</v>
      </c>
      <c r="E189" s="94">
        <f t="shared" ref="E189:E192" si="131">D189+13</f>
        <v>45249</v>
      </c>
      <c r="F189" s="94">
        <f t="shared" ref="F189:F192" si="132">D189+15</f>
        <v>45251</v>
      </c>
      <c r="G189" s="94">
        <f t="shared" ref="G189:G192" si="133">D189+20</f>
        <v>45256</v>
      </c>
      <c r="H189" s="94">
        <f t="shared" ref="H189:H192" si="134">D189+23</f>
        <v>45259</v>
      </c>
      <c r="I189" s="94">
        <f t="shared" ref="I189:I192" si="135">D189+25</f>
        <v>45261</v>
      </c>
      <c r="J189" s="2942">
        <v>45236</v>
      </c>
      <c r="K189" s="2942">
        <v>45237</v>
      </c>
      <c r="L189" s="2946" t="s">
        <v>3734</v>
      </c>
      <c r="M189" s="21"/>
    </row>
    <row r="190" spans="1:13" s="296" customFormat="1" ht="20.100000000000001" hidden="1" customHeight="1">
      <c r="A190" s="2218" t="s">
        <v>3748</v>
      </c>
      <c r="B190" s="2945" t="s">
        <v>3622</v>
      </c>
      <c r="C190" s="94" t="s">
        <v>1804</v>
      </c>
      <c r="D190" s="94">
        <v>45243</v>
      </c>
      <c r="E190" s="94">
        <f t="shared" si="131"/>
        <v>45256</v>
      </c>
      <c r="F190" s="94">
        <f t="shared" si="132"/>
        <v>45258</v>
      </c>
      <c r="G190" s="94">
        <f t="shared" si="133"/>
        <v>45263</v>
      </c>
      <c r="H190" s="94">
        <f t="shared" si="134"/>
        <v>45266</v>
      </c>
      <c r="I190" s="94">
        <f t="shared" si="135"/>
        <v>45268</v>
      </c>
      <c r="J190" s="2942">
        <v>45243</v>
      </c>
      <c r="K190" s="2942">
        <v>45244</v>
      </c>
      <c r="L190" s="2946" t="s">
        <v>3735</v>
      </c>
      <c r="M190" s="21"/>
    </row>
    <row r="191" spans="1:13" s="296" customFormat="1" ht="20.100000000000001" hidden="1" customHeight="1">
      <c r="A191" s="2218"/>
      <c r="B191" s="2945" t="s">
        <v>3621</v>
      </c>
      <c r="C191" s="94" t="s">
        <v>1807</v>
      </c>
      <c r="D191" s="94">
        <v>45250</v>
      </c>
      <c r="E191" s="94">
        <f t="shared" si="131"/>
        <v>45263</v>
      </c>
      <c r="F191" s="94">
        <f t="shared" si="132"/>
        <v>45265</v>
      </c>
      <c r="G191" s="94">
        <f t="shared" si="133"/>
        <v>45270</v>
      </c>
      <c r="H191" s="94">
        <f t="shared" si="134"/>
        <v>45273</v>
      </c>
      <c r="I191" s="94">
        <f t="shared" si="135"/>
        <v>45275</v>
      </c>
      <c r="J191" s="2942">
        <v>45250</v>
      </c>
      <c r="K191" s="2942">
        <v>45251</v>
      </c>
      <c r="L191" s="2946" t="s">
        <v>3737</v>
      </c>
      <c r="M191" s="21"/>
    </row>
    <row r="192" spans="1:13" s="296" customFormat="1" ht="20.100000000000001" hidden="1" customHeight="1">
      <c r="A192" s="2218"/>
      <c r="B192" s="2945" t="s">
        <v>2527</v>
      </c>
      <c r="C192" s="94" t="s">
        <v>1810</v>
      </c>
      <c r="D192" s="94">
        <v>45257</v>
      </c>
      <c r="E192" s="94">
        <f t="shared" si="131"/>
        <v>45270</v>
      </c>
      <c r="F192" s="94">
        <f t="shared" si="132"/>
        <v>45272</v>
      </c>
      <c r="G192" s="94">
        <f t="shared" si="133"/>
        <v>45277</v>
      </c>
      <c r="H192" s="94">
        <f t="shared" si="134"/>
        <v>45280</v>
      </c>
      <c r="I192" s="94">
        <f t="shared" si="135"/>
        <v>45282</v>
      </c>
      <c r="J192" s="2942">
        <v>45257</v>
      </c>
      <c r="K192" s="2942">
        <v>45258</v>
      </c>
      <c r="L192" s="2946" t="s">
        <v>3738</v>
      </c>
      <c r="M192" s="21"/>
    </row>
    <row r="193" spans="1:13" s="296" customFormat="1" ht="20.100000000000001" hidden="1" customHeight="1">
      <c r="A193" s="2218"/>
      <c r="B193" s="497"/>
      <c r="C193" s="51"/>
      <c r="D193" s="96" t="s">
        <v>98</v>
      </c>
      <c r="E193" s="96" t="s">
        <v>3289</v>
      </c>
      <c r="F193" s="96" t="s">
        <v>1117</v>
      </c>
      <c r="G193" s="96" t="s">
        <v>1179</v>
      </c>
      <c r="H193" s="96" t="s">
        <v>1649</v>
      </c>
      <c r="I193" s="96" t="s">
        <v>3618</v>
      </c>
      <c r="J193" s="2942"/>
      <c r="K193" s="2942"/>
      <c r="L193" s="2946"/>
      <c r="M193" s="21"/>
    </row>
    <row r="194" spans="1:13" s="296" customFormat="1" ht="20.100000000000001" hidden="1" customHeight="1" thickBot="1">
      <c r="A194" s="2218"/>
      <c r="B194" s="498"/>
      <c r="C194" s="97" t="s">
        <v>2132</v>
      </c>
      <c r="D194" s="89"/>
      <c r="E194" s="98" t="s">
        <v>3040</v>
      </c>
      <c r="F194" s="98" t="s">
        <v>3028</v>
      </c>
      <c r="G194" s="98" t="s">
        <v>3619</v>
      </c>
      <c r="H194" s="98" t="s">
        <v>3031</v>
      </c>
      <c r="I194" s="98" t="s">
        <v>2844</v>
      </c>
      <c r="J194" s="2942"/>
      <c r="K194" s="2942"/>
      <c r="L194" s="2946"/>
      <c r="M194" s="21"/>
    </row>
    <row r="195" spans="1:13" s="296" customFormat="1" ht="20.100000000000001" hidden="1" customHeight="1" thickTop="1">
      <c r="A195" s="2218"/>
      <c r="B195" s="2947" t="s">
        <v>2531</v>
      </c>
      <c r="C195" s="94" t="s">
        <v>1815</v>
      </c>
      <c r="D195" s="94">
        <v>45264</v>
      </c>
      <c r="E195" s="94">
        <f>D195+13</f>
        <v>45277</v>
      </c>
      <c r="F195" s="524">
        <f>D195+15</f>
        <v>45279</v>
      </c>
      <c r="G195" s="94">
        <f>D195+20</f>
        <v>45284</v>
      </c>
      <c r="H195" s="94">
        <f>D195+23</f>
        <v>45287</v>
      </c>
      <c r="I195" s="94">
        <f>D195+25</f>
        <v>45289</v>
      </c>
      <c r="J195" s="2942">
        <v>45264</v>
      </c>
      <c r="K195" s="2942">
        <v>45265</v>
      </c>
      <c r="L195" s="2946" t="s">
        <v>3752</v>
      </c>
      <c r="M195" s="21"/>
    </row>
    <row r="196" spans="1:13" s="296" customFormat="1" ht="20.100000000000001" hidden="1" customHeight="1">
      <c r="A196" s="2218"/>
      <c r="B196" s="2945" t="s">
        <v>3623</v>
      </c>
      <c r="C196" s="94" t="s">
        <v>1816</v>
      </c>
      <c r="D196" s="94">
        <v>45271</v>
      </c>
      <c r="E196" s="94">
        <f>D196+13</f>
        <v>45284</v>
      </c>
      <c r="F196" s="524">
        <f>D196+15</f>
        <v>45286</v>
      </c>
      <c r="G196" s="94">
        <f>D196+20</f>
        <v>45291</v>
      </c>
      <c r="H196" s="94">
        <f>D196+23</f>
        <v>45294</v>
      </c>
      <c r="I196" s="94">
        <f>D196+25</f>
        <v>45296</v>
      </c>
      <c r="J196" s="2942">
        <v>45271</v>
      </c>
      <c r="K196" s="2942">
        <v>45272</v>
      </c>
      <c r="L196" s="2946" t="s">
        <v>3753</v>
      </c>
      <c r="M196" s="21"/>
    </row>
    <row r="197" spans="1:13" s="296" customFormat="1" ht="20.100000000000001" hidden="1" customHeight="1">
      <c r="A197" s="2218"/>
      <c r="B197" s="2945" t="s">
        <v>3624</v>
      </c>
      <c r="C197" s="94" t="s">
        <v>1820</v>
      </c>
      <c r="D197" s="94">
        <v>45278</v>
      </c>
      <c r="E197" s="94">
        <f t="shared" ref="E197:E203" si="136">D197+13</f>
        <v>45291</v>
      </c>
      <c r="F197" s="524">
        <f t="shared" ref="F197:F199" si="137">D197+15</f>
        <v>45293</v>
      </c>
      <c r="G197" s="524"/>
      <c r="H197" s="94">
        <f t="shared" ref="H197:H203" si="138">D197+23</f>
        <v>45301</v>
      </c>
      <c r="I197" s="94">
        <f t="shared" ref="I197:I203" si="139">D197+25</f>
        <v>45303</v>
      </c>
      <c r="J197" s="2942">
        <v>45278</v>
      </c>
      <c r="K197" s="2942">
        <v>45279</v>
      </c>
      <c r="L197" s="2946" t="s">
        <v>3741</v>
      </c>
      <c r="M197" s="21"/>
    </row>
    <row r="198" spans="1:13" s="296" customFormat="1" ht="20.100000000000001" hidden="1" customHeight="1">
      <c r="A198" s="2218"/>
      <c r="B198" s="2945" t="s">
        <v>2534</v>
      </c>
      <c r="C198" s="94" t="s">
        <v>1824</v>
      </c>
      <c r="D198" s="94">
        <v>45285</v>
      </c>
      <c r="E198" s="94">
        <f t="shared" si="136"/>
        <v>45298</v>
      </c>
      <c r="F198" s="524">
        <f t="shared" si="137"/>
        <v>45300</v>
      </c>
      <c r="G198" s="524"/>
      <c r="H198" s="94">
        <f t="shared" si="138"/>
        <v>45308</v>
      </c>
      <c r="I198" s="94">
        <f t="shared" si="139"/>
        <v>45310</v>
      </c>
      <c r="J198" s="2942">
        <v>45285</v>
      </c>
      <c r="K198" s="2942">
        <v>45286</v>
      </c>
      <c r="L198" s="2946" t="s">
        <v>3754</v>
      </c>
      <c r="M198" s="21"/>
    </row>
    <row r="199" spans="1:13" s="296" customFormat="1" ht="20.100000000000001" hidden="1" customHeight="1">
      <c r="A199" s="2218"/>
      <c r="B199" s="2945" t="s">
        <v>520</v>
      </c>
      <c r="C199" s="94" t="s">
        <v>1825</v>
      </c>
      <c r="D199" s="94">
        <v>44928</v>
      </c>
      <c r="E199" s="94">
        <f t="shared" si="136"/>
        <v>44941</v>
      </c>
      <c r="F199" s="524">
        <f t="shared" si="137"/>
        <v>44943</v>
      </c>
      <c r="G199" s="524"/>
      <c r="H199" s="94">
        <f t="shared" si="138"/>
        <v>44951</v>
      </c>
      <c r="I199" s="94">
        <f t="shared" si="139"/>
        <v>44953</v>
      </c>
      <c r="J199" s="2942">
        <v>45292</v>
      </c>
      <c r="K199" s="2942">
        <v>45293</v>
      </c>
      <c r="L199" s="2946" t="s">
        <v>3676</v>
      </c>
      <c r="M199" s="21"/>
    </row>
    <row r="200" spans="1:13" s="296" customFormat="1" ht="20.100000000000001" hidden="1" customHeight="1">
      <c r="A200" s="2218"/>
      <c r="B200" s="2945" t="s">
        <v>3755</v>
      </c>
      <c r="C200" s="94" t="s">
        <v>1828</v>
      </c>
      <c r="D200" s="94">
        <v>45301</v>
      </c>
      <c r="E200" s="94">
        <f t="shared" si="136"/>
        <v>45314</v>
      </c>
      <c r="F200" s="524"/>
      <c r="G200" s="524"/>
      <c r="H200" s="94">
        <f t="shared" si="138"/>
        <v>45324</v>
      </c>
      <c r="I200" s="94">
        <f t="shared" si="139"/>
        <v>45326</v>
      </c>
      <c r="J200" s="2942">
        <v>45299</v>
      </c>
      <c r="K200" s="2942">
        <v>45300</v>
      </c>
      <c r="L200" s="2946" t="s">
        <v>3678</v>
      </c>
      <c r="M200" s="21"/>
    </row>
    <row r="201" spans="1:13" s="296" customFormat="1" ht="20.100000000000001" hidden="1" customHeight="1">
      <c r="A201" s="2218"/>
      <c r="B201" s="2945" t="s">
        <v>3625</v>
      </c>
      <c r="C201" s="94" t="s">
        <v>1830</v>
      </c>
      <c r="D201" s="94">
        <v>45308</v>
      </c>
      <c r="E201" s="94">
        <f t="shared" si="136"/>
        <v>45321</v>
      </c>
      <c r="F201" s="524"/>
      <c r="G201" s="524"/>
      <c r="H201" s="94">
        <f t="shared" si="138"/>
        <v>45331</v>
      </c>
      <c r="I201" s="94">
        <f t="shared" si="139"/>
        <v>45333</v>
      </c>
      <c r="J201" s="2942">
        <v>45306</v>
      </c>
      <c r="K201" s="2942">
        <v>45307</v>
      </c>
      <c r="L201" s="2946" t="s">
        <v>3679</v>
      </c>
      <c r="M201" s="21"/>
    </row>
    <row r="202" spans="1:13" s="296" customFormat="1" ht="20.100000000000001" hidden="1" customHeight="1">
      <c r="A202" s="2218" t="s">
        <v>3756</v>
      </c>
      <c r="B202" s="2945" t="s">
        <v>2896</v>
      </c>
      <c r="C202" s="94" t="s">
        <v>1834</v>
      </c>
      <c r="D202" s="94">
        <v>45318</v>
      </c>
      <c r="E202" s="94">
        <f t="shared" si="136"/>
        <v>45331</v>
      </c>
      <c r="F202" s="524"/>
      <c r="G202" s="524"/>
      <c r="H202" s="94">
        <f t="shared" si="138"/>
        <v>45341</v>
      </c>
      <c r="I202" s="94">
        <f t="shared" si="139"/>
        <v>45343</v>
      </c>
      <c r="J202" s="2942">
        <v>45313</v>
      </c>
      <c r="K202" s="2942">
        <v>45314</v>
      </c>
      <c r="L202" s="2946" t="s">
        <v>3680</v>
      </c>
      <c r="M202" s="21"/>
    </row>
    <row r="203" spans="1:13" s="296" customFormat="1" ht="20.100000000000001" hidden="1" customHeight="1">
      <c r="A203" s="2218"/>
      <c r="B203" s="2947" t="s">
        <v>3620</v>
      </c>
      <c r="C203" s="1707" t="s">
        <v>1836</v>
      </c>
      <c r="D203" s="94">
        <v>45328</v>
      </c>
      <c r="E203" s="94">
        <f t="shared" si="136"/>
        <v>45341</v>
      </c>
      <c r="F203" s="524"/>
      <c r="G203" s="94">
        <f t="shared" ref="G203:G205" si="140">D203+20</f>
        <v>45348</v>
      </c>
      <c r="H203" s="94">
        <f t="shared" si="138"/>
        <v>45351</v>
      </c>
      <c r="I203" s="94">
        <f t="shared" si="139"/>
        <v>45353</v>
      </c>
      <c r="J203" s="2942">
        <v>45320</v>
      </c>
      <c r="K203" s="2942">
        <v>45321</v>
      </c>
      <c r="L203" s="2946" t="s">
        <v>3682</v>
      </c>
      <c r="M203" s="21"/>
    </row>
    <row r="204" spans="1:13" s="296" customFormat="1" ht="20.100000000000001" hidden="1" customHeight="1">
      <c r="A204" s="2218" t="s">
        <v>3757</v>
      </c>
      <c r="B204" s="2948" t="s">
        <v>406</v>
      </c>
      <c r="C204" s="94" t="s">
        <v>1838</v>
      </c>
      <c r="D204" s="94">
        <v>45327</v>
      </c>
      <c r="E204" s="1870" t="s">
        <v>3758</v>
      </c>
      <c r="F204" s="1870" t="s">
        <v>3759</v>
      </c>
      <c r="G204" s="1870" t="s">
        <v>3760</v>
      </c>
      <c r="H204" s="1870" t="s">
        <v>3760</v>
      </c>
      <c r="I204" s="1870" t="s">
        <v>3760</v>
      </c>
      <c r="J204" s="2942">
        <v>45327</v>
      </c>
      <c r="K204" s="2942">
        <v>45328</v>
      </c>
      <c r="L204" s="2946" t="s">
        <v>3684</v>
      </c>
      <c r="M204" s="21"/>
    </row>
    <row r="205" spans="1:13" s="296" customFormat="1" ht="20.100000000000001" hidden="1" customHeight="1">
      <c r="A205" s="2218" t="s">
        <v>3621</v>
      </c>
      <c r="B205" s="2949" t="s">
        <v>3622</v>
      </c>
      <c r="C205" s="92" t="s">
        <v>1840</v>
      </c>
      <c r="D205" s="92">
        <v>45341</v>
      </c>
      <c r="E205" s="92">
        <f t="shared" ref="E205" si="141">D205+13</f>
        <v>45354</v>
      </c>
      <c r="F205" s="1234"/>
      <c r="G205" s="92">
        <f t="shared" si="140"/>
        <v>45361</v>
      </c>
      <c r="H205" s="92">
        <f t="shared" ref="H205" si="142">D205+23</f>
        <v>45364</v>
      </c>
      <c r="I205" s="92">
        <f t="shared" ref="I205" si="143">D205+25</f>
        <v>45366</v>
      </c>
      <c r="J205" s="2942">
        <v>45334</v>
      </c>
      <c r="K205" s="2942">
        <v>45335</v>
      </c>
      <c r="L205" s="2946" t="s">
        <v>3686</v>
      </c>
      <c r="M205" s="21"/>
    </row>
    <row r="206" spans="1:13" s="296" customFormat="1" ht="30" hidden="1" customHeight="1">
      <c r="A206" s="2218"/>
      <c r="B206" s="497"/>
      <c r="C206" s="51"/>
      <c r="D206" s="4039" t="s">
        <v>98</v>
      </c>
      <c r="E206" s="96" t="s">
        <v>3289</v>
      </c>
      <c r="F206" s="96" t="s">
        <v>1179</v>
      </c>
      <c r="G206" s="96" t="s">
        <v>1649</v>
      </c>
      <c r="H206" s="96" t="s">
        <v>3618</v>
      </c>
      <c r="I206" s="1892"/>
      <c r="J206" s="1699"/>
      <c r="K206" s="1436"/>
      <c r="L206" s="21"/>
      <c r="M206" s="21"/>
    </row>
    <row r="207" spans="1:13" s="296" customFormat="1" ht="30" hidden="1" customHeight="1" thickBot="1">
      <c r="A207" s="2219"/>
      <c r="B207" s="498"/>
      <c r="C207" s="97" t="s">
        <v>2132</v>
      </c>
      <c r="D207" s="4040"/>
      <c r="E207" s="98" t="s">
        <v>2845</v>
      </c>
      <c r="F207" s="98" t="s">
        <v>2985</v>
      </c>
      <c r="G207" s="98" t="s">
        <v>3761</v>
      </c>
      <c r="H207" s="98" t="s">
        <v>2781</v>
      </c>
      <c r="I207" s="1893"/>
      <c r="J207" s="2294" t="s">
        <v>1720</v>
      </c>
      <c r="K207" s="2335" t="s">
        <v>3762</v>
      </c>
      <c r="L207" s="2293" t="s">
        <v>1722</v>
      </c>
      <c r="M207" s="21"/>
    </row>
    <row r="208" spans="1:13" s="296" customFormat="1" ht="20.100000000000001" hidden="1" customHeight="1" thickTop="1">
      <c r="A208" s="2218" t="s">
        <v>3763</v>
      </c>
      <c r="B208" s="2949" t="s">
        <v>3621</v>
      </c>
      <c r="C208" s="92" t="s">
        <v>1842</v>
      </c>
      <c r="D208" s="92">
        <v>45345</v>
      </c>
      <c r="E208" s="92">
        <f>D208+30</f>
        <v>45375</v>
      </c>
      <c r="F208" s="92">
        <f>D208+35</f>
        <v>45380</v>
      </c>
      <c r="G208" s="92">
        <f>D208+38</f>
        <v>45383</v>
      </c>
      <c r="H208" s="92">
        <f>D208+40</f>
        <v>45385</v>
      </c>
      <c r="I208" s="425"/>
      <c r="J208" s="826">
        <v>45341</v>
      </c>
      <c r="K208" s="275">
        <v>45342</v>
      </c>
      <c r="L208" s="2292" t="s">
        <v>3746</v>
      </c>
      <c r="M208" s="21"/>
    </row>
    <row r="209" spans="1:13" s="296" customFormat="1" ht="20.100000000000001" hidden="1" customHeight="1">
      <c r="A209" s="2218"/>
      <c r="B209" s="2948" t="s">
        <v>406</v>
      </c>
      <c r="C209" s="92" t="s">
        <v>1845</v>
      </c>
      <c r="D209" s="92">
        <v>45348</v>
      </c>
      <c r="E209" s="1870" t="s">
        <v>3764</v>
      </c>
      <c r="F209" s="1870" t="s">
        <v>3765</v>
      </c>
      <c r="G209" s="1870" t="s">
        <v>3765</v>
      </c>
      <c r="H209" s="1870" t="s">
        <v>3765</v>
      </c>
      <c r="I209" s="425"/>
      <c r="J209" s="826">
        <v>45348</v>
      </c>
      <c r="K209" s="826">
        <v>45349</v>
      </c>
      <c r="L209" s="2292" t="s">
        <v>3747</v>
      </c>
      <c r="M209" s="21"/>
    </row>
    <row r="210" spans="1:13" s="296" customFormat="1" ht="20.100000000000001" hidden="1" customHeight="1">
      <c r="A210" s="2218" t="s">
        <v>2527</v>
      </c>
      <c r="B210" s="2948" t="s">
        <v>406</v>
      </c>
      <c r="C210" s="92" t="s">
        <v>1849</v>
      </c>
      <c r="D210" s="92">
        <v>45355</v>
      </c>
      <c r="E210" s="1234"/>
      <c r="F210" s="1234"/>
      <c r="G210" s="1234"/>
      <c r="H210" s="1234"/>
      <c r="I210" s="425"/>
      <c r="J210" s="826">
        <v>45355</v>
      </c>
      <c r="K210" s="826">
        <v>45356</v>
      </c>
      <c r="L210" s="2292" t="s">
        <v>3692</v>
      </c>
      <c r="M210" s="21"/>
    </row>
    <row r="211" spans="1:13" s="296" customFormat="1" ht="20.100000000000001" hidden="1" customHeight="1">
      <c r="A211" s="2218" t="s">
        <v>2531</v>
      </c>
      <c r="B211" s="2949" t="s">
        <v>3736</v>
      </c>
      <c r="C211" s="92" t="s">
        <v>1852</v>
      </c>
      <c r="D211" s="92">
        <v>45362</v>
      </c>
      <c r="E211" s="92">
        <f t="shared" ref="E211:E218" si="144">D211+30</f>
        <v>45392</v>
      </c>
      <c r="F211" s="92">
        <f t="shared" ref="F211:F218" si="145">D211+35</f>
        <v>45397</v>
      </c>
      <c r="G211" s="92"/>
      <c r="H211" s="92">
        <f t="shared" ref="H211:H218" si="146">D211+40</f>
        <v>45402</v>
      </c>
      <c r="I211" s="425"/>
      <c r="J211" s="826">
        <v>45362</v>
      </c>
      <c r="K211" s="826">
        <v>45363</v>
      </c>
      <c r="L211" s="2292" t="s">
        <v>3694</v>
      </c>
      <c r="M211" s="21"/>
    </row>
    <row r="212" spans="1:13" s="296" customFormat="1" ht="20.100000000000001" hidden="1" customHeight="1">
      <c r="A212" s="2218" t="s">
        <v>3766</v>
      </c>
      <c r="B212" s="2950" t="s">
        <v>2520</v>
      </c>
      <c r="C212" s="92" t="s">
        <v>1855</v>
      </c>
      <c r="D212" s="1776">
        <v>45371</v>
      </c>
      <c r="E212" s="92">
        <f t="shared" si="144"/>
        <v>45401</v>
      </c>
      <c r="F212" s="92">
        <f t="shared" si="145"/>
        <v>45406</v>
      </c>
      <c r="G212" s="92">
        <f t="shared" ref="G212:G218" si="147">D212+38</f>
        <v>45409</v>
      </c>
      <c r="H212" s="92">
        <f t="shared" si="146"/>
        <v>45411</v>
      </c>
      <c r="I212" s="425"/>
      <c r="J212" s="826">
        <v>45369</v>
      </c>
      <c r="K212" s="826">
        <v>45370</v>
      </c>
      <c r="L212" s="2292" t="s">
        <v>3696</v>
      </c>
      <c r="M212" s="21"/>
    </row>
    <row r="213" spans="1:13" s="296" customFormat="1" ht="20.100000000000001" hidden="1" customHeight="1">
      <c r="A213" s="2218"/>
      <c r="B213" s="2949" t="s">
        <v>3624</v>
      </c>
      <c r="C213" s="92" t="s">
        <v>1858</v>
      </c>
      <c r="D213" s="92">
        <v>45376</v>
      </c>
      <c r="E213" s="92">
        <f t="shared" si="144"/>
        <v>45406</v>
      </c>
      <c r="F213" s="92">
        <f t="shared" si="145"/>
        <v>45411</v>
      </c>
      <c r="G213" s="92">
        <f t="shared" si="147"/>
        <v>45414</v>
      </c>
      <c r="H213" s="92">
        <f t="shared" si="146"/>
        <v>45416</v>
      </c>
      <c r="I213" s="425"/>
      <c r="J213" s="826">
        <v>45376</v>
      </c>
      <c r="K213" s="826">
        <v>45377</v>
      </c>
      <c r="L213" s="2292" t="s">
        <v>3697</v>
      </c>
      <c r="M213" s="21"/>
    </row>
    <row r="214" spans="1:13" s="296" customFormat="1" ht="20.100000000000001" hidden="1" customHeight="1">
      <c r="A214" s="2218"/>
      <c r="B214" s="2950" t="s">
        <v>3748</v>
      </c>
      <c r="C214" s="92" t="s">
        <v>1860</v>
      </c>
      <c r="D214" s="92">
        <v>45383</v>
      </c>
      <c r="E214" s="92">
        <f t="shared" si="144"/>
        <v>45413</v>
      </c>
      <c r="F214" s="92">
        <f t="shared" si="145"/>
        <v>45418</v>
      </c>
      <c r="G214" s="92">
        <f t="shared" si="147"/>
        <v>45421</v>
      </c>
      <c r="H214" s="92">
        <f t="shared" si="146"/>
        <v>45423</v>
      </c>
      <c r="I214" s="425"/>
      <c r="J214" s="826">
        <v>45383</v>
      </c>
      <c r="K214" s="826">
        <v>45384</v>
      </c>
      <c r="L214" s="2292" t="s">
        <v>3698</v>
      </c>
      <c r="M214" s="21"/>
    </row>
    <row r="215" spans="1:13" s="296" customFormat="1" ht="20.100000000000001" hidden="1" customHeight="1">
      <c r="A215" s="2218"/>
      <c r="B215" s="2950" t="s">
        <v>3623</v>
      </c>
      <c r="C215" s="92" t="s">
        <v>1861</v>
      </c>
      <c r="D215" s="92">
        <v>45393</v>
      </c>
      <c r="E215" s="92">
        <f t="shared" si="144"/>
        <v>45423</v>
      </c>
      <c r="F215" s="92">
        <f t="shared" si="145"/>
        <v>45428</v>
      </c>
      <c r="G215" s="92">
        <f t="shared" si="147"/>
        <v>45431</v>
      </c>
      <c r="H215" s="92">
        <f t="shared" si="146"/>
        <v>45433</v>
      </c>
      <c r="I215" s="425"/>
      <c r="J215" s="826">
        <v>45390</v>
      </c>
      <c r="K215" s="826">
        <v>45391</v>
      </c>
      <c r="L215" s="2292" t="s">
        <v>3699</v>
      </c>
      <c r="M215" s="21"/>
    </row>
    <row r="216" spans="1:13" s="296" customFormat="1" ht="20.100000000000001" hidden="1" customHeight="1">
      <c r="A216" s="2218"/>
      <c r="B216" s="2950" t="s">
        <v>3767</v>
      </c>
      <c r="C216" s="92" t="s">
        <v>1863</v>
      </c>
      <c r="D216" s="92">
        <v>45400</v>
      </c>
      <c r="E216" s="92">
        <f t="shared" si="144"/>
        <v>45430</v>
      </c>
      <c r="F216" s="92">
        <f t="shared" si="145"/>
        <v>45435</v>
      </c>
      <c r="G216" s="92">
        <f t="shared" si="147"/>
        <v>45438</v>
      </c>
      <c r="H216" s="92">
        <f t="shared" si="146"/>
        <v>45440</v>
      </c>
      <c r="I216" s="425"/>
      <c r="J216" s="826">
        <v>45397</v>
      </c>
      <c r="K216" s="826">
        <v>45398</v>
      </c>
      <c r="L216" s="2292" t="s">
        <v>3700</v>
      </c>
      <c r="M216" s="21"/>
    </row>
    <row r="217" spans="1:13" s="296" customFormat="1" ht="20.100000000000001" hidden="1" customHeight="1">
      <c r="A217" s="2218"/>
      <c r="B217" s="2950" t="s">
        <v>571</v>
      </c>
      <c r="C217" s="92" t="s">
        <v>1865</v>
      </c>
      <c r="D217" s="92">
        <v>45409</v>
      </c>
      <c r="E217" s="92">
        <f t="shared" si="144"/>
        <v>45439</v>
      </c>
      <c r="F217" s="92">
        <f t="shared" si="145"/>
        <v>45444</v>
      </c>
      <c r="G217" s="92">
        <f t="shared" si="147"/>
        <v>45447</v>
      </c>
      <c r="H217" s="92">
        <f t="shared" si="146"/>
        <v>45449</v>
      </c>
      <c r="I217" s="425"/>
      <c r="J217" s="826">
        <v>45404</v>
      </c>
      <c r="K217" s="826">
        <v>45405</v>
      </c>
      <c r="L217" s="2292" t="s">
        <v>3702</v>
      </c>
      <c r="M217" s="21"/>
    </row>
    <row r="218" spans="1:13" s="296" customFormat="1" ht="20.100000000000001" hidden="1" customHeight="1">
      <c r="A218" s="2218"/>
      <c r="B218" s="2950" t="s">
        <v>3755</v>
      </c>
      <c r="C218" s="92" t="s">
        <v>1871</v>
      </c>
      <c r="D218" s="92">
        <v>45414</v>
      </c>
      <c r="E218" s="92">
        <f t="shared" si="144"/>
        <v>45444</v>
      </c>
      <c r="F218" s="92">
        <f t="shared" si="145"/>
        <v>45449</v>
      </c>
      <c r="G218" s="92">
        <f t="shared" si="147"/>
        <v>45452</v>
      </c>
      <c r="H218" s="92">
        <f t="shared" si="146"/>
        <v>45454</v>
      </c>
      <c r="I218" s="425"/>
      <c r="J218" s="826">
        <v>45411</v>
      </c>
      <c r="K218" s="826">
        <v>45412</v>
      </c>
      <c r="L218" s="2292" t="s">
        <v>3704</v>
      </c>
      <c r="M218" s="21"/>
    </row>
    <row r="219" spans="1:13" s="296" customFormat="1" ht="20.100000000000001" hidden="1" customHeight="1">
      <c r="A219" s="2218"/>
      <c r="B219" s="2950" t="s">
        <v>3768</v>
      </c>
      <c r="C219" s="92" t="s">
        <v>1873</v>
      </c>
      <c r="D219" s="92">
        <v>45423</v>
      </c>
      <c r="E219" s="92">
        <f t="shared" ref="E219:E222" si="148">D219+30</f>
        <v>45453</v>
      </c>
      <c r="F219" s="92">
        <f t="shared" ref="F219:F222" si="149">D219+35</f>
        <v>45458</v>
      </c>
      <c r="G219" s="92">
        <f t="shared" ref="G219:G222" si="150">D219+38</f>
        <v>45461</v>
      </c>
      <c r="H219" s="92">
        <f t="shared" ref="H219:H222" si="151">D219+40</f>
        <v>45463</v>
      </c>
      <c r="I219" s="425"/>
      <c r="J219" s="826">
        <v>45418</v>
      </c>
      <c r="K219" s="826">
        <v>45419</v>
      </c>
      <c r="L219" s="2292" t="s">
        <v>3705</v>
      </c>
      <c r="M219" s="21"/>
    </row>
    <row r="220" spans="1:13" s="296" customFormat="1" ht="20.100000000000001" hidden="1" customHeight="1">
      <c r="A220" s="2218"/>
      <c r="B220" s="2950" t="s">
        <v>3625</v>
      </c>
      <c r="C220" s="92" t="s">
        <v>1874</v>
      </c>
      <c r="D220" s="92">
        <v>45432</v>
      </c>
      <c r="E220" s="92">
        <f t="shared" si="148"/>
        <v>45462</v>
      </c>
      <c r="F220" s="92">
        <f t="shared" si="149"/>
        <v>45467</v>
      </c>
      <c r="G220" s="92">
        <f t="shared" si="150"/>
        <v>45470</v>
      </c>
      <c r="H220" s="92">
        <f t="shared" si="151"/>
        <v>45472</v>
      </c>
      <c r="I220" s="425"/>
      <c r="J220" s="826">
        <v>45425</v>
      </c>
      <c r="K220" s="826">
        <v>45426</v>
      </c>
      <c r="L220" s="2292" t="s">
        <v>3706</v>
      </c>
      <c r="M220" s="21"/>
    </row>
    <row r="221" spans="1:13" s="296" customFormat="1" ht="20.100000000000001" hidden="1" customHeight="1">
      <c r="A221" s="2218"/>
      <c r="B221" s="2949" t="s">
        <v>2521</v>
      </c>
      <c r="C221" s="92" t="s">
        <v>1877</v>
      </c>
      <c r="D221" s="92">
        <v>45439</v>
      </c>
      <c r="E221" s="92">
        <f t="shared" si="148"/>
        <v>45469</v>
      </c>
      <c r="F221" s="92">
        <f t="shared" si="149"/>
        <v>45474</v>
      </c>
      <c r="G221" s="92">
        <f t="shared" si="150"/>
        <v>45477</v>
      </c>
      <c r="H221" s="92">
        <f t="shared" si="151"/>
        <v>45479</v>
      </c>
      <c r="I221" s="425"/>
      <c r="J221" s="826">
        <v>45432</v>
      </c>
      <c r="K221" s="826">
        <v>45433</v>
      </c>
      <c r="L221" s="2292" t="s">
        <v>3707</v>
      </c>
      <c r="M221" s="21"/>
    </row>
    <row r="222" spans="1:13" s="296" customFormat="1" ht="20.100000000000001" hidden="1" customHeight="1">
      <c r="A222" s="2218"/>
      <c r="B222" s="2949" t="s">
        <v>2518</v>
      </c>
      <c r="C222" s="92" t="s">
        <v>1884</v>
      </c>
      <c r="D222" s="92">
        <v>45443</v>
      </c>
      <c r="E222" s="92">
        <f t="shared" si="148"/>
        <v>45473</v>
      </c>
      <c r="F222" s="92">
        <f t="shared" si="149"/>
        <v>45478</v>
      </c>
      <c r="G222" s="92">
        <f t="shared" si="150"/>
        <v>45481</v>
      </c>
      <c r="H222" s="92">
        <f t="shared" si="151"/>
        <v>45483</v>
      </c>
      <c r="I222" s="425"/>
      <c r="J222" s="826">
        <v>45439</v>
      </c>
      <c r="K222" s="826">
        <v>45440</v>
      </c>
      <c r="L222" s="2292" t="s">
        <v>3709</v>
      </c>
      <c r="M222" s="21"/>
    </row>
    <row r="223" spans="1:13" s="296" customFormat="1" ht="20.100000000000001" hidden="1" customHeight="1">
      <c r="A223" s="2218"/>
      <c r="B223" s="2949" t="s">
        <v>3622</v>
      </c>
      <c r="C223" s="92" t="s">
        <v>1887</v>
      </c>
      <c r="D223" s="92">
        <v>45452</v>
      </c>
      <c r="E223" s="92">
        <f>D223+30</f>
        <v>45482</v>
      </c>
      <c r="F223" s="92">
        <f t="shared" ref="F223:F227" si="152">D223+35</f>
        <v>45487</v>
      </c>
      <c r="G223" s="92">
        <f t="shared" ref="G223:G227" si="153">D223+38</f>
        <v>45490</v>
      </c>
      <c r="H223" s="92">
        <f t="shared" ref="H223:H227" si="154">D223+40</f>
        <v>45492</v>
      </c>
      <c r="I223" s="425"/>
      <c r="J223" s="826">
        <v>45446</v>
      </c>
      <c r="K223" s="826">
        <v>45447</v>
      </c>
      <c r="L223" s="2292" t="s">
        <v>3749</v>
      </c>
      <c r="M223" s="21"/>
    </row>
    <row r="224" spans="1:13" s="296" customFormat="1" ht="20.100000000000001" hidden="1" customHeight="1">
      <c r="A224" s="2218"/>
      <c r="B224" s="2949" t="s">
        <v>3621</v>
      </c>
      <c r="C224" s="92" t="s">
        <v>1890</v>
      </c>
      <c r="D224" s="92">
        <v>45455</v>
      </c>
      <c r="E224" s="92">
        <f t="shared" ref="E224:E227" si="155">D224+30</f>
        <v>45485</v>
      </c>
      <c r="F224" s="92">
        <f t="shared" si="152"/>
        <v>45490</v>
      </c>
      <c r="G224" s="92">
        <f t="shared" si="153"/>
        <v>45493</v>
      </c>
      <c r="H224" s="92">
        <f t="shared" si="154"/>
        <v>45495</v>
      </c>
      <c r="I224" s="425"/>
      <c r="J224" s="826">
        <v>45453</v>
      </c>
      <c r="K224" s="826">
        <v>45454</v>
      </c>
      <c r="L224" s="2292" t="s">
        <v>3711</v>
      </c>
      <c r="M224" s="21"/>
    </row>
    <row r="225" spans="1:13" s="296" customFormat="1" ht="20.100000000000001" hidden="1" customHeight="1">
      <c r="A225" s="2218"/>
      <c r="B225" s="2951" t="s">
        <v>3624</v>
      </c>
      <c r="C225" s="92" t="s">
        <v>1892</v>
      </c>
      <c r="D225" s="2217" t="s">
        <v>393</v>
      </c>
      <c r="E225" s="1234">
        <v>45490</v>
      </c>
      <c r="F225" s="1234">
        <v>45495</v>
      </c>
      <c r="G225" s="1234">
        <v>45498</v>
      </c>
      <c r="H225" s="1234">
        <v>45500</v>
      </c>
      <c r="I225" s="2166"/>
      <c r="J225" s="826">
        <v>45460</v>
      </c>
      <c r="K225" s="826">
        <v>45461</v>
      </c>
      <c r="L225" s="2292" t="s">
        <v>3712</v>
      </c>
      <c r="M225" s="21"/>
    </row>
    <row r="226" spans="1:13" s="296" customFormat="1" ht="20.100000000000001" hidden="1" customHeight="1">
      <c r="A226" s="2218" t="s">
        <v>3620</v>
      </c>
      <c r="B226" s="2951" t="s">
        <v>3769</v>
      </c>
      <c r="C226" s="92" t="s">
        <v>1896</v>
      </c>
      <c r="D226" s="92">
        <v>45467</v>
      </c>
      <c r="E226" s="92">
        <f t="shared" si="155"/>
        <v>45497</v>
      </c>
      <c r="F226" s="92">
        <f t="shared" si="152"/>
        <v>45502</v>
      </c>
      <c r="G226" s="92">
        <f t="shared" si="153"/>
        <v>45505</v>
      </c>
      <c r="H226" s="92">
        <f t="shared" si="154"/>
        <v>45507</v>
      </c>
      <c r="I226" s="425"/>
      <c r="J226" s="826">
        <v>45467</v>
      </c>
      <c r="K226" s="826">
        <v>45468</v>
      </c>
      <c r="L226" s="2292" t="s">
        <v>3713</v>
      </c>
      <c r="M226" s="21"/>
    </row>
    <row r="227" spans="1:13" s="296" customFormat="1" ht="20.100000000000001" hidden="1" customHeight="1">
      <c r="A227" s="2218"/>
      <c r="B227" s="2951" t="s">
        <v>3736</v>
      </c>
      <c r="C227" s="92" t="s">
        <v>1898</v>
      </c>
      <c r="D227" s="92">
        <v>45474</v>
      </c>
      <c r="E227" s="92">
        <f t="shared" si="155"/>
        <v>45504</v>
      </c>
      <c r="F227" s="92">
        <f t="shared" si="152"/>
        <v>45509</v>
      </c>
      <c r="G227" s="92">
        <f t="shared" si="153"/>
        <v>45512</v>
      </c>
      <c r="H227" s="92">
        <f t="shared" si="154"/>
        <v>45514</v>
      </c>
      <c r="I227" s="425"/>
      <c r="J227" s="826">
        <v>45474</v>
      </c>
      <c r="K227" s="826">
        <v>45475</v>
      </c>
      <c r="L227" s="2292">
        <f t="shared" ref="L227:L234" si="156">WEEKNUM(K227)</f>
        <v>27</v>
      </c>
      <c r="M227" s="21"/>
    </row>
    <row r="228" spans="1:13" s="296" customFormat="1" ht="20.100000000000001" hidden="1" customHeight="1">
      <c r="A228" s="2218"/>
      <c r="B228" s="2951" t="s">
        <v>2520</v>
      </c>
      <c r="C228" s="92" t="s">
        <v>1903</v>
      </c>
      <c r="D228" s="92">
        <v>45484</v>
      </c>
      <c r="E228" s="92">
        <f t="shared" ref="E228:E231" si="157">D228+30</f>
        <v>45514</v>
      </c>
      <c r="F228" s="92">
        <f t="shared" ref="F228:F231" si="158">D228+35</f>
        <v>45519</v>
      </c>
      <c r="G228" s="92">
        <f t="shared" ref="G228:G231" si="159">D228+38</f>
        <v>45522</v>
      </c>
      <c r="H228" s="92">
        <f t="shared" ref="H228:H231" si="160">D228+40</f>
        <v>45524</v>
      </c>
      <c r="I228" s="425"/>
      <c r="J228" s="826">
        <v>45481</v>
      </c>
      <c r="K228" s="826">
        <v>45482</v>
      </c>
      <c r="L228" s="2292">
        <f t="shared" si="156"/>
        <v>28</v>
      </c>
      <c r="M228" s="21"/>
    </row>
    <row r="229" spans="1:13" s="296" customFormat="1" ht="20.100000000000001" hidden="1" customHeight="1">
      <c r="A229" s="2218"/>
      <c r="B229" s="2951" t="s">
        <v>3620</v>
      </c>
      <c r="C229" s="92" t="s">
        <v>1906</v>
      </c>
      <c r="D229" s="92">
        <v>45491</v>
      </c>
      <c r="E229" s="92">
        <f t="shared" si="157"/>
        <v>45521</v>
      </c>
      <c r="F229" s="92">
        <f t="shared" si="158"/>
        <v>45526</v>
      </c>
      <c r="G229" s="92">
        <f t="shared" si="159"/>
        <v>45529</v>
      </c>
      <c r="H229" s="92">
        <f t="shared" si="160"/>
        <v>45531</v>
      </c>
      <c r="I229" s="425"/>
      <c r="J229" s="826">
        <f t="shared" ref="J229:K235" si="161">J228+7</f>
        <v>45488</v>
      </c>
      <c r="K229" s="826">
        <f t="shared" si="161"/>
        <v>45489</v>
      </c>
      <c r="L229" s="2292">
        <f t="shared" si="156"/>
        <v>29</v>
      </c>
      <c r="M229" s="21"/>
    </row>
    <row r="230" spans="1:13" s="296" customFormat="1" ht="20.100000000000001" hidden="1" customHeight="1">
      <c r="A230" s="2218"/>
      <c r="B230" s="2951" t="s">
        <v>3748</v>
      </c>
      <c r="C230" s="92" t="s">
        <v>1909</v>
      </c>
      <c r="D230" s="92">
        <v>45498</v>
      </c>
      <c r="E230" s="92">
        <f t="shared" si="157"/>
        <v>45528</v>
      </c>
      <c r="F230" s="92">
        <f t="shared" si="158"/>
        <v>45533</v>
      </c>
      <c r="G230" s="92">
        <f t="shared" si="159"/>
        <v>45536</v>
      </c>
      <c r="H230" s="92">
        <f t="shared" si="160"/>
        <v>45538</v>
      </c>
      <c r="I230" s="425"/>
      <c r="J230" s="826">
        <f t="shared" si="161"/>
        <v>45495</v>
      </c>
      <c r="K230" s="826">
        <f t="shared" si="161"/>
        <v>45496</v>
      </c>
      <c r="L230" s="2292">
        <f t="shared" si="156"/>
        <v>30</v>
      </c>
      <c r="M230" s="21"/>
    </row>
    <row r="231" spans="1:13" s="296" customFormat="1" ht="20.100000000000001" hidden="1" customHeight="1">
      <c r="A231" s="2218"/>
      <c r="B231" s="2951" t="s">
        <v>3623</v>
      </c>
      <c r="C231" s="92" t="s">
        <v>1911</v>
      </c>
      <c r="D231" s="92">
        <v>45507</v>
      </c>
      <c r="E231" s="92">
        <f t="shared" si="157"/>
        <v>45537</v>
      </c>
      <c r="F231" s="92">
        <f t="shared" si="158"/>
        <v>45542</v>
      </c>
      <c r="G231" s="92">
        <f t="shared" si="159"/>
        <v>45545</v>
      </c>
      <c r="H231" s="92">
        <f t="shared" si="160"/>
        <v>45547</v>
      </c>
      <c r="I231" s="425"/>
      <c r="J231" s="826">
        <f t="shared" si="161"/>
        <v>45502</v>
      </c>
      <c r="K231" s="826">
        <f t="shared" si="161"/>
        <v>45503</v>
      </c>
      <c r="L231" s="2292">
        <f t="shared" si="156"/>
        <v>31</v>
      </c>
      <c r="M231" s="21"/>
    </row>
    <row r="232" spans="1:13" s="296" customFormat="1" ht="20.100000000000001" hidden="1" customHeight="1">
      <c r="A232" s="2218"/>
      <c r="B232" s="2951" t="s">
        <v>3767</v>
      </c>
      <c r="C232" s="92" t="s">
        <v>1914</v>
      </c>
      <c r="D232" s="92">
        <v>45512</v>
      </c>
      <c r="E232" s="92">
        <f t="shared" ref="E232" si="162">D232+30</f>
        <v>45542</v>
      </c>
      <c r="F232" s="92">
        <f t="shared" ref="F232" si="163">D232+35</f>
        <v>45547</v>
      </c>
      <c r="G232" s="92">
        <f t="shared" ref="G232" si="164">D232+38</f>
        <v>45550</v>
      </c>
      <c r="H232" s="92">
        <f t="shared" ref="H232" si="165">D232+40</f>
        <v>45552</v>
      </c>
      <c r="I232" s="425"/>
      <c r="J232" s="826">
        <f t="shared" si="161"/>
        <v>45509</v>
      </c>
      <c r="K232" s="826">
        <f t="shared" si="161"/>
        <v>45510</v>
      </c>
      <c r="L232" s="2292">
        <f t="shared" si="156"/>
        <v>32</v>
      </c>
      <c r="M232" s="21"/>
    </row>
    <row r="233" spans="1:13" s="296" customFormat="1" ht="20.100000000000001" hidden="1" customHeight="1">
      <c r="A233" s="2218"/>
      <c r="B233" s="2951" t="s">
        <v>571</v>
      </c>
      <c r="C233" s="92" t="s">
        <v>1920</v>
      </c>
      <c r="D233" s="92">
        <v>45520</v>
      </c>
      <c r="E233" s="92">
        <f t="shared" ref="E233:E240" si="166">D233+30</f>
        <v>45550</v>
      </c>
      <c r="F233" s="92">
        <f t="shared" ref="F233:F240" si="167">D233+35</f>
        <v>45555</v>
      </c>
      <c r="G233" s="92">
        <f t="shared" ref="G233:G240" si="168">D233+38</f>
        <v>45558</v>
      </c>
      <c r="H233" s="92">
        <f t="shared" ref="H233:H240" si="169">D233+40</f>
        <v>45560</v>
      </c>
      <c r="I233" s="425"/>
      <c r="J233" s="826">
        <f t="shared" si="161"/>
        <v>45516</v>
      </c>
      <c r="K233" s="826">
        <f t="shared" si="161"/>
        <v>45517</v>
      </c>
      <c r="L233" s="2292">
        <f t="shared" si="156"/>
        <v>33</v>
      </c>
      <c r="M233" s="21"/>
    </row>
    <row r="234" spans="1:13" s="296" customFormat="1" ht="20.100000000000001" hidden="1" customHeight="1">
      <c r="A234" s="2218"/>
      <c r="B234" s="2951" t="s">
        <v>3755</v>
      </c>
      <c r="C234" s="92" t="s">
        <v>1923</v>
      </c>
      <c r="D234" s="92">
        <v>45529</v>
      </c>
      <c r="E234" s="92">
        <f t="shared" si="166"/>
        <v>45559</v>
      </c>
      <c r="F234" s="92">
        <f t="shared" si="167"/>
        <v>45564</v>
      </c>
      <c r="G234" s="92">
        <f t="shared" si="168"/>
        <v>45567</v>
      </c>
      <c r="H234" s="92">
        <f t="shared" si="169"/>
        <v>45569</v>
      </c>
      <c r="I234" s="425"/>
      <c r="J234" s="826">
        <f t="shared" si="161"/>
        <v>45523</v>
      </c>
      <c r="K234" s="826">
        <f t="shared" si="161"/>
        <v>45524</v>
      </c>
      <c r="L234" s="2292">
        <f t="shared" si="156"/>
        <v>34</v>
      </c>
      <c r="M234" s="21"/>
    </row>
    <row r="235" spans="1:13" s="296" customFormat="1" ht="20.100000000000001" hidden="1" customHeight="1">
      <c r="A235" s="2218"/>
      <c r="B235" s="2951" t="s">
        <v>3768</v>
      </c>
      <c r="C235" s="92" t="s">
        <v>1925</v>
      </c>
      <c r="D235" s="92">
        <v>45532</v>
      </c>
      <c r="E235" s="92">
        <f t="shared" si="166"/>
        <v>45562</v>
      </c>
      <c r="F235" s="92">
        <f t="shared" si="167"/>
        <v>45567</v>
      </c>
      <c r="G235" s="92">
        <f t="shared" si="168"/>
        <v>45570</v>
      </c>
      <c r="H235" s="92">
        <f t="shared" si="169"/>
        <v>45572</v>
      </c>
      <c r="I235" s="425"/>
      <c r="J235" s="826">
        <f t="shared" si="161"/>
        <v>45530</v>
      </c>
      <c r="K235" s="826">
        <f t="shared" si="161"/>
        <v>45531</v>
      </c>
      <c r="L235" s="2292">
        <f t="shared" ref="L235:L240" si="170">WEEKNUM(K235)</f>
        <v>35</v>
      </c>
      <c r="M235" s="21"/>
    </row>
    <row r="236" spans="1:13" s="296" customFormat="1" ht="20.100000000000001" hidden="1" customHeight="1">
      <c r="A236" s="2218"/>
      <c r="B236" s="2951" t="s">
        <v>3625</v>
      </c>
      <c r="C236" s="92" t="s">
        <v>1929</v>
      </c>
      <c r="D236" s="92">
        <v>45540</v>
      </c>
      <c r="E236" s="92">
        <f t="shared" si="166"/>
        <v>45570</v>
      </c>
      <c r="F236" s="92">
        <f t="shared" si="167"/>
        <v>45575</v>
      </c>
      <c r="G236" s="92">
        <f t="shared" si="168"/>
        <v>45578</v>
      </c>
      <c r="H236" s="92">
        <f t="shared" si="169"/>
        <v>45580</v>
      </c>
      <c r="I236" s="425"/>
      <c r="J236" s="826">
        <f t="shared" ref="J236:K240" si="171">J235+7</f>
        <v>45537</v>
      </c>
      <c r="K236" s="826">
        <f t="shared" si="171"/>
        <v>45538</v>
      </c>
      <c r="L236" s="2292">
        <f t="shared" si="170"/>
        <v>36</v>
      </c>
      <c r="M236" s="21"/>
    </row>
    <row r="237" spans="1:13" s="296" customFormat="1" ht="20.100000000000001" hidden="1" customHeight="1">
      <c r="A237" s="2218"/>
      <c r="B237" s="2951" t="s">
        <v>2521</v>
      </c>
      <c r="C237" s="92" t="s">
        <v>1932</v>
      </c>
      <c r="D237" s="92">
        <v>45547</v>
      </c>
      <c r="E237" s="92">
        <f t="shared" si="166"/>
        <v>45577</v>
      </c>
      <c r="F237" s="92">
        <f t="shared" si="167"/>
        <v>45582</v>
      </c>
      <c r="G237" s="92">
        <f t="shared" si="168"/>
        <v>45585</v>
      </c>
      <c r="H237" s="92">
        <f t="shared" si="169"/>
        <v>45587</v>
      </c>
      <c r="I237" s="425"/>
      <c r="J237" s="826">
        <f t="shared" si="171"/>
        <v>45544</v>
      </c>
      <c r="K237" s="826">
        <f t="shared" si="171"/>
        <v>45545</v>
      </c>
      <c r="L237" s="2292">
        <f t="shared" si="170"/>
        <v>37</v>
      </c>
      <c r="M237" s="21"/>
    </row>
    <row r="238" spans="1:13" s="296" customFormat="1" ht="20.100000000000001" hidden="1" customHeight="1">
      <c r="A238" s="2218"/>
      <c r="B238" s="2951" t="s">
        <v>2518</v>
      </c>
      <c r="C238" s="92" t="s">
        <v>1934</v>
      </c>
      <c r="D238" s="92">
        <v>45554</v>
      </c>
      <c r="E238" s="92">
        <f t="shared" si="166"/>
        <v>45584</v>
      </c>
      <c r="F238" s="92">
        <f t="shared" si="167"/>
        <v>45589</v>
      </c>
      <c r="G238" s="92">
        <f t="shared" si="168"/>
        <v>45592</v>
      </c>
      <c r="H238" s="92">
        <f t="shared" si="169"/>
        <v>45594</v>
      </c>
      <c r="I238" s="425"/>
      <c r="J238" s="826">
        <f t="shared" si="171"/>
        <v>45551</v>
      </c>
      <c r="K238" s="826">
        <f t="shared" si="171"/>
        <v>45552</v>
      </c>
      <c r="L238" s="2292">
        <f t="shared" si="170"/>
        <v>38</v>
      </c>
      <c r="M238" s="21"/>
    </row>
    <row r="239" spans="1:13" s="296" customFormat="1" ht="20.100000000000001" hidden="1" customHeight="1">
      <c r="A239" s="2218"/>
      <c r="B239" s="2951" t="s">
        <v>3622</v>
      </c>
      <c r="C239" s="92" t="s">
        <v>1936</v>
      </c>
      <c r="D239" s="92">
        <v>45558</v>
      </c>
      <c r="E239" s="92">
        <f t="shared" si="166"/>
        <v>45588</v>
      </c>
      <c r="F239" s="92">
        <f t="shared" si="167"/>
        <v>45593</v>
      </c>
      <c r="G239" s="92">
        <f t="shared" si="168"/>
        <v>45596</v>
      </c>
      <c r="H239" s="92">
        <f t="shared" si="169"/>
        <v>45598</v>
      </c>
      <c r="I239" s="425"/>
      <c r="J239" s="826">
        <f t="shared" si="171"/>
        <v>45558</v>
      </c>
      <c r="K239" s="826">
        <f t="shared" si="171"/>
        <v>45559</v>
      </c>
      <c r="L239" s="2292">
        <f t="shared" si="170"/>
        <v>39</v>
      </c>
      <c r="M239" s="21"/>
    </row>
    <row r="240" spans="1:13" s="296" customFormat="1" ht="20.100000000000001" hidden="1" customHeight="1">
      <c r="A240" s="2218"/>
      <c r="B240" s="2951" t="s">
        <v>3621</v>
      </c>
      <c r="C240" s="92" t="s">
        <v>1940</v>
      </c>
      <c r="D240" s="92">
        <v>45566</v>
      </c>
      <c r="E240" s="92">
        <f t="shared" si="166"/>
        <v>45596</v>
      </c>
      <c r="F240" s="92">
        <f t="shared" si="167"/>
        <v>45601</v>
      </c>
      <c r="G240" s="92">
        <f t="shared" si="168"/>
        <v>45604</v>
      </c>
      <c r="H240" s="92">
        <f t="shared" si="169"/>
        <v>45606</v>
      </c>
      <c r="I240" s="425"/>
      <c r="J240" s="826">
        <f t="shared" si="171"/>
        <v>45565</v>
      </c>
      <c r="K240" s="826">
        <f t="shared" si="171"/>
        <v>45566</v>
      </c>
      <c r="L240" s="2292">
        <f t="shared" si="170"/>
        <v>40</v>
      </c>
      <c r="M240" s="21"/>
    </row>
    <row r="241" spans="1:13" s="296" customFormat="1" ht="20.100000000000001" hidden="1" customHeight="1">
      <c r="A241" s="2218"/>
      <c r="B241" s="2951" t="s">
        <v>3624</v>
      </c>
      <c r="C241" s="92" t="s">
        <v>1944</v>
      </c>
      <c r="D241" s="92">
        <v>45575</v>
      </c>
      <c r="E241" s="92">
        <f t="shared" ref="E241:E248" si="172">D241+30</f>
        <v>45605</v>
      </c>
      <c r="F241" s="92">
        <f t="shared" ref="F241:F248" si="173">D241+35</f>
        <v>45610</v>
      </c>
      <c r="G241" s="92">
        <f t="shared" ref="G241:G248" si="174">D241+38</f>
        <v>45613</v>
      </c>
      <c r="H241" s="92">
        <f t="shared" ref="H241:H248" si="175">D241+40</f>
        <v>45615</v>
      </c>
      <c r="I241" s="425"/>
      <c r="J241" s="826">
        <f t="shared" ref="J241:K244" si="176">J240+7</f>
        <v>45572</v>
      </c>
      <c r="K241" s="826">
        <f t="shared" si="176"/>
        <v>45573</v>
      </c>
      <c r="L241" s="2292">
        <f t="shared" ref="L241:L248" si="177">WEEKNUM(K241)</f>
        <v>41</v>
      </c>
      <c r="M241" s="21"/>
    </row>
    <row r="242" spans="1:13" s="296" customFormat="1" ht="20.100000000000001" hidden="1" customHeight="1">
      <c r="A242" s="2218"/>
      <c r="B242" s="2952" t="s">
        <v>406</v>
      </c>
      <c r="C242" s="92" t="s">
        <v>1948</v>
      </c>
      <c r="D242" s="1234">
        <v>45551</v>
      </c>
      <c r="E242" s="1234">
        <f t="shared" si="172"/>
        <v>45581</v>
      </c>
      <c r="F242" s="1234">
        <f t="shared" si="173"/>
        <v>45586</v>
      </c>
      <c r="G242" s="1234">
        <f t="shared" si="174"/>
        <v>45589</v>
      </c>
      <c r="H242" s="1234">
        <f t="shared" si="175"/>
        <v>45591</v>
      </c>
      <c r="I242" s="425"/>
      <c r="J242" s="826">
        <f t="shared" si="176"/>
        <v>45579</v>
      </c>
      <c r="K242" s="826">
        <f t="shared" si="176"/>
        <v>45580</v>
      </c>
      <c r="L242" s="2292">
        <f t="shared" si="177"/>
        <v>42</v>
      </c>
      <c r="M242" s="21"/>
    </row>
    <row r="243" spans="1:13" s="296" customFormat="1" ht="20.100000000000001" hidden="1" customHeight="1">
      <c r="A243" s="2218"/>
      <c r="B243" s="2951" t="s">
        <v>3769</v>
      </c>
      <c r="C243" s="92" t="s">
        <v>1953</v>
      </c>
      <c r="D243" s="92">
        <v>45586</v>
      </c>
      <c r="E243" s="92">
        <f t="shared" si="172"/>
        <v>45616</v>
      </c>
      <c r="F243" s="92">
        <f t="shared" si="173"/>
        <v>45621</v>
      </c>
      <c r="G243" s="92">
        <f t="shared" si="174"/>
        <v>45624</v>
      </c>
      <c r="H243" s="92">
        <f t="shared" si="175"/>
        <v>45626</v>
      </c>
      <c r="I243" s="425"/>
      <c r="J243" s="826">
        <f t="shared" si="176"/>
        <v>45586</v>
      </c>
      <c r="K243" s="826">
        <f t="shared" si="176"/>
        <v>45587</v>
      </c>
      <c r="L243" s="2292">
        <f t="shared" si="177"/>
        <v>43</v>
      </c>
      <c r="M243" s="21"/>
    </row>
    <row r="244" spans="1:13" s="296" customFormat="1" ht="20.100000000000001" hidden="1" customHeight="1">
      <c r="A244" s="2218"/>
      <c r="B244" s="2951" t="s">
        <v>3736</v>
      </c>
      <c r="C244" s="92" t="s">
        <v>1957</v>
      </c>
      <c r="D244" s="92">
        <v>45593</v>
      </c>
      <c r="E244" s="92">
        <f t="shared" si="172"/>
        <v>45623</v>
      </c>
      <c r="F244" s="92">
        <f t="shared" si="173"/>
        <v>45628</v>
      </c>
      <c r="G244" s="92">
        <f t="shared" si="174"/>
        <v>45631</v>
      </c>
      <c r="H244" s="92">
        <f t="shared" si="175"/>
        <v>45633</v>
      </c>
      <c r="I244" s="425"/>
      <c r="J244" s="826">
        <f t="shared" si="176"/>
        <v>45593</v>
      </c>
      <c r="K244" s="826">
        <f t="shared" si="176"/>
        <v>45594</v>
      </c>
      <c r="L244" s="2292">
        <f t="shared" si="177"/>
        <v>44</v>
      </c>
      <c r="M244" s="21"/>
    </row>
    <row r="245" spans="1:13" s="296" customFormat="1" ht="20.100000000000001" hidden="1" customHeight="1">
      <c r="A245" s="2218"/>
      <c r="B245" s="2951" t="s">
        <v>2520</v>
      </c>
      <c r="C245" s="92" t="s">
        <v>1961</v>
      </c>
      <c r="D245" s="92">
        <v>45600</v>
      </c>
      <c r="E245" s="92">
        <f t="shared" si="172"/>
        <v>45630</v>
      </c>
      <c r="F245" s="92">
        <f t="shared" si="173"/>
        <v>45635</v>
      </c>
      <c r="G245" s="92">
        <f t="shared" si="174"/>
        <v>45638</v>
      </c>
      <c r="H245" s="92">
        <f t="shared" si="175"/>
        <v>45640</v>
      </c>
      <c r="I245" s="425"/>
      <c r="J245" s="826">
        <f t="shared" ref="J245:K248" si="178">J244+7</f>
        <v>45600</v>
      </c>
      <c r="K245" s="826">
        <f t="shared" si="178"/>
        <v>45601</v>
      </c>
      <c r="L245" s="2292">
        <f t="shared" si="177"/>
        <v>45</v>
      </c>
      <c r="M245" s="21"/>
    </row>
    <row r="246" spans="1:13" s="296" customFormat="1" ht="20.100000000000001" hidden="1" customHeight="1">
      <c r="A246" s="2218"/>
      <c r="B246" s="2951" t="s">
        <v>3620</v>
      </c>
      <c r="C246" s="92" t="s">
        <v>1964</v>
      </c>
      <c r="D246" s="92">
        <v>45608</v>
      </c>
      <c r="E246" s="92">
        <f t="shared" si="172"/>
        <v>45638</v>
      </c>
      <c r="F246" s="92">
        <f t="shared" si="173"/>
        <v>45643</v>
      </c>
      <c r="G246" s="92">
        <f t="shared" si="174"/>
        <v>45646</v>
      </c>
      <c r="H246" s="92">
        <f t="shared" si="175"/>
        <v>45648</v>
      </c>
      <c r="I246" s="425"/>
      <c r="J246" s="826">
        <f t="shared" si="178"/>
        <v>45607</v>
      </c>
      <c r="K246" s="826">
        <f t="shared" si="178"/>
        <v>45608</v>
      </c>
      <c r="L246" s="2292">
        <f t="shared" si="177"/>
        <v>46</v>
      </c>
      <c r="M246" s="21"/>
    </row>
    <row r="247" spans="1:13" s="296" customFormat="1" ht="20.100000000000001" hidden="1" customHeight="1">
      <c r="A247" s="2218"/>
      <c r="B247" s="2951" t="s">
        <v>3748</v>
      </c>
      <c r="C247" s="92" t="s">
        <v>1966</v>
      </c>
      <c r="D247" s="92">
        <v>45617</v>
      </c>
      <c r="E247" s="92">
        <f t="shared" si="172"/>
        <v>45647</v>
      </c>
      <c r="F247" s="92">
        <f t="shared" si="173"/>
        <v>45652</v>
      </c>
      <c r="G247" s="92">
        <f t="shared" si="174"/>
        <v>45655</v>
      </c>
      <c r="H247" s="92">
        <f t="shared" si="175"/>
        <v>45657</v>
      </c>
      <c r="I247" s="425"/>
      <c r="J247" s="826">
        <f t="shared" si="178"/>
        <v>45614</v>
      </c>
      <c r="K247" s="826">
        <f t="shared" si="178"/>
        <v>45615</v>
      </c>
      <c r="L247" s="2292">
        <f t="shared" si="177"/>
        <v>47</v>
      </c>
      <c r="M247" s="21"/>
    </row>
    <row r="248" spans="1:13" s="296" customFormat="1" ht="20.100000000000001" hidden="1" customHeight="1" thickTop="1">
      <c r="A248" s="2218"/>
      <c r="B248" s="2951" t="s">
        <v>3623</v>
      </c>
      <c r="C248" s="92" t="s">
        <v>1970</v>
      </c>
      <c r="D248" s="92">
        <v>45621</v>
      </c>
      <c r="E248" s="92">
        <f t="shared" si="172"/>
        <v>45651</v>
      </c>
      <c r="F248" s="92">
        <f t="shared" si="173"/>
        <v>45656</v>
      </c>
      <c r="G248" s="92">
        <f t="shared" si="174"/>
        <v>45659</v>
      </c>
      <c r="H248" s="92">
        <f t="shared" si="175"/>
        <v>45661</v>
      </c>
      <c r="I248" s="425"/>
      <c r="J248" s="826">
        <f t="shared" si="178"/>
        <v>45621</v>
      </c>
      <c r="K248" s="826">
        <f t="shared" si="178"/>
        <v>45622</v>
      </c>
      <c r="L248" s="2292">
        <f t="shared" si="177"/>
        <v>48</v>
      </c>
      <c r="M248" s="21"/>
    </row>
    <row r="249" spans="1:13" s="296" customFormat="1" ht="20.100000000000001" hidden="1" customHeight="1" thickTop="1">
      <c r="A249" s="2218"/>
      <c r="B249" s="2951" t="s">
        <v>3770</v>
      </c>
      <c r="C249" s="92" t="s">
        <v>1973</v>
      </c>
      <c r="D249" s="92">
        <v>45629</v>
      </c>
      <c r="E249" s="92">
        <f t="shared" ref="E249:E253" si="179">D249+30</f>
        <v>45659</v>
      </c>
      <c r="F249" s="92">
        <f t="shared" ref="F249:F253" si="180">D249+35</f>
        <v>45664</v>
      </c>
      <c r="G249" s="92">
        <f t="shared" ref="G249:G253" si="181">D249+38</f>
        <v>45667</v>
      </c>
      <c r="H249" s="92">
        <f t="shared" ref="H249:H253" si="182">D249+40</f>
        <v>45669</v>
      </c>
      <c r="I249" s="425"/>
      <c r="J249" s="826">
        <f t="shared" ref="J249:K249" si="183">J248+7</f>
        <v>45628</v>
      </c>
      <c r="K249" s="826">
        <f t="shared" si="183"/>
        <v>45629</v>
      </c>
      <c r="L249" s="2292">
        <f t="shared" ref="L249:L253" si="184">WEEKNUM(K249)</f>
        <v>49</v>
      </c>
      <c r="M249" s="21"/>
    </row>
    <row r="250" spans="1:13" s="296" customFormat="1" ht="20.100000000000001" hidden="1" customHeight="1" thickTop="1">
      <c r="A250" s="2218"/>
      <c r="B250" s="2951" t="s">
        <v>3771</v>
      </c>
      <c r="C250" s="92" t="s">
        <v>1976</v>
      </c>
      <c r="D250" s="92">
        <v>45637</v>
      </c>
      <c r="E250" s="92">
        <f t="shared" si="179"/>
        <v>45667</v>
      </c>
      <c r="F250" s="92">
        <f t="shared" si="180"/>
        <v>45672</v>
      </c>
      <c r="G250" s="92">
        <f t="shared" si="181"/>
        <v>45675</v>
      </c>
      <c r="H250" s="92">
        <f t="shared" si="182"/>
        <v>45677</v>
      </c>
      <c r="I250" s="425"/>
      <c r="J250" s="826">
        <f t="shared" ref="J250:K250" si="185">J249+7</f>
        <v>45635</v>
      </c>
      <c r="K250" s="826">
        <f t="shared" si="185"/>
        <v>45636</v>
      </c>
      <c r="L250" s="2292">
        <f t="shared" si="184"/>
        <v>50</v>
      </c>
      <c r="M250" s="21"/>
    </row>
    <row r="251" spans="1:13" s="296" customFormat="1" ht="20.100000000000001" hidden="1" customHeight="1" thickTop="1">
      <c r="A251" s="2218"/>
      <c r="B251" s="2951" t="s">
        <v>3772</v>
      </c>
      <c r="C251" s="92" t="s">
        <v>1979</v>
      </c>
      <c r="D251" s="92">
        <v>45648</v>
      </c>
      <c r="E251" s="92">
        <f t="shared" si="179"/>
        <v>45678</v>
      </c>
      <c r="F251" s="92">
        <f t="shared" si="180"/>
        <v>45683</v>
      </c>
      <c r="G251" s="92">
        <f t="shared" si="181"/>
        <v>45686</v>
      </c>
      <c r="H251" s="92">
        <f t="shared" si="182"/>
        <v>45688</v>
      </c>
      <c r="I251" s="425"/>
      <c r="J251" s="826">
        <f t="shared" ref="J251:K251" si="186">J250+7</f>
        <v>45642</v>
      </c>
      <c r="K251" s="826">
        <f t="shared" si="186"/>
        <v>45643</v>
      </c>
      <c r="L251" s="2292">
        <f t="shared" si="184"/>
        <v>51</v>
      </c>
      <c r="M251" s="21"/>
    </row>
    <row r="252" spans="1:13" s="296" customFormat="1" ht="20.100000000000001" hidden="1" customHeight="1">
      <c r="A252" s="2218"/>
      <c r="B252" s="2951" t="s">
        <v>3768</v>
      </c>
      <c r="C252" s="92" t="s">
        <v>1981</v>
      </c>
      <c r="D252" s="92">
        <v>45651</v>
      </c>
      <c r="E252" s="92">
        <f t="shared" si="179"/>
        <v>45681</v>
      </c>
      <c r="F252" s="92">
        <f t="shared" si="180"/>
        <v>45686</v>
      </c>
      <c r="G252" s="92">
        <f t="shared" si="181"/>
        <v>45689</v>
      </c>
      <c r="H252" s="92">
        <f t="shared" si="182"/>
        <v>45691</v>
      </c>
      <c r="I252" s="425"/>
      <c r="J252" s="826">
        <f t="shared" ref="J252:K252" si="187">J251+7</f>
        <v>45649</v>
      </c>
      <c r="K252" s="826">
        <f t="shared" si="187"/>
        <v>45650</v>
      </c>
      <c r="L252" s="2292">
        <f t="shared" si="184"/>
        <v>52</v>
      </c>
      <c r="M252" s="21"/>
    </row>
    <row r="253" spans="1:13" s="296" customFormat="1" ht="20.100000000000001" hidden="1" customHeight="1" thickTop="1">
      <c r="A253" s="2218"/>
      <c r="B253" s="2951" t="s">
        <v>3625</v>
      </c>
      <c r="C253" s="92" t="s">
        <v>1983</v>
      </c>
      <c r="D253" s="92">
        <v>45292</v>
      </c>
      <c r="E253" s="92">
        <f t="shared" si="179"/>
        <v>45322</v>
      </c>
      <c r="F253" s="92">
        <f t="shared" si="180"/>
        <v>45327</v>
      </c>
      <c r="G253" s="92">
        <f t="shared" si="181"/>
        <v>45330</v>
      </c>
      <c r="H253" s="92">
        <f t="shared" si="182"/>
        <v>45332</v>
      </c>
      <c r="I253" s="425"/>
      <c r="J253" s="826">
        <f t="shared" ref="J253:K253" si="188">J252+7</f>
        <v>45656</v>
      </c>
      <c r="K253" s="826">
        <f t="shared" si="188"/>
        <v>45657</v>
      </c>
      <c r="L253" s="2292">
        <f t="shared" si="184"/>
        <v>53</v>
      </c>
      <c r="M253" s="21"/>
    </row>
    <row r="254" spans="1:13" s="296" customFormat="1" ht="20.100000000000001" hidden="1" customHeight="1">
      <c r="A254" s="2218"/>
      <c r="B254" s="2951" t="s">
        <v>2521</v>
      </c>
      <c r="C254" s="92" t="s">
        <v>1985</v>
      </c>
      <c r="D254" s="92">
        <v>45664</v>
      </c>
      <c r="E254" s="92">
        <f t="shared" ref="E254:E259" si="189">D254+30</f>
        <v>45694</v>
      </c>
      <c r="F254" s="92">
        <f t="shared" ref="F254:F259" si="190">D254+35</f>
        <v>45699</v>
      </c>
      <c r="G254" s="92">
        <f t="shared" ref="G254:G259" si="191">D254+38</f>
        <v>45702</v>
      </c>
      <c r="H254" s="92">
        <f t="shared" ref="H254:H259" si="192">D254+40</f>
        <v>45704</v>
      </c>
      <c r="I254" s="425"/>
      <c r="J254" s="826">
        <f t="shared" ref="J254:K257" si="193">J253+7</f>
        <v>45663</v>
      </c>
      <c r="K254" s="826">
        <f t="shared" si="193"/>
        <v>45664</v>
      </c>
      <c r="L254" s="2292">
        <f t="shared" ref="L254:L259" si="194">WEEKNUM(K254)</f>
        <v>2</v>
      </c>
      <c r="M254" s="21"/>
    </row>
    <row r="255" spans="1:13" s="296" customFormat="1" ht="20.100000000000001" hidden="1" customHeight="1">
      <c r="A255" s="2218"/>
      <c r="B255" s="2951" t="s">
        <v>2518</v>
      </c>
      <c r="C255" s="92" t="s">
        <v>1987</v>
      </c>
      <c r="D255" s="92">
        <v>45671</v>
      </c>
      <c r="E255" s="92">
        <f t="shared" si="189"/>
        <v>45701</v>
      </c>
      <c r="F255" s="92">
        <f t="shared" si="190"/>
        <v>45706</v>
      </c>
      <c r="G255" s="92">
        <f t="shared" si="191"/>
        <v>45709</v>
      </c>
      <c r="H255" s="92">
        <f t="shared" si="192"/>
        <v>45711</v>
      </c>
      <c r="I255" s="425"/>
      <c r="J255" s="826">
        <f t="shared" si="193"/>
        <v>45670</v>
      </c>
      <c r="K255" s="826">
        <f t="shared" si="193"/>
        <v>45671</v>
      </c>
      <c r="L255" s="2292">
        <f t="shared" si="194"/>
        <v>3</v>
      </c>
      <c r="M255" s="21"/>
    </row>
    <row r="256" spans="1:13" s="296" customFormat="1" ht="20.100000000000001" hidden="1" customHeight="1">
      <c r="A256" s="2218"/>
      <c r="B256" s="2951" t="s">
        <v>3622</v>
      </c>
      <c r="C256" s="92" t="s">
        <v>1989</v>
      </c>
      <c r="D256" s="92">
        <v>45311</v>
      </c>
      <c r="E256" s="92">
        <f t="shared" si="189"/>
        <v>45341</v>
      </c>
      <c r="F256" s="92">
        <f t="shared" si="190"/>
        <v>45346</v>
      </c>
      <c r="G256" s="92">
        <f t="shared" si="191"/>
        <v>45349</v>
      </c>
      <c r="H256" s="92">
        <f t="shared" si="192"/>
        <v>45351</v>
      </c>
      <c r="I256" s="425"/>
      <c r="J256" s="826">
        <f t="shared" si="193"/>
        <v>45677</v>
      </c>
      <c r="K256" s="826">
        <f t="shared" si="193"/>
        <v>45678</v>
      </c>
      <c r="L256" s="2292">
        <f t="shared" si="194"/>
        <v>4</v>
      </c>
      <c r="M256" s="21"/>
    </row>
    <row r="257" spans="1:13" s="296" customFormat="1" ht="20.100000000000001" hidden="1" customHeight="1">
      <c r="A257" s="2218"/>
      <c r="B257" s="2951" t="s">
        <v>3621</v>
      </c>
      <c r="C257" s="92" t="s">
        <v>1993</v>
      </c>
      <c r="D257" s="92">
        <v>45687</v>
      </c>
      <c r="E257" s="92">
        <f t="shared" si="189"/>
        <v>45717</v>
      </c>
      <c r="F257" s="92">
        <f t="shared" si="190"/>
        <v>45722</v>
      </c>
      <c r="G257" s="92">
        <f t="shared" si="191"/>
        <v>45725</v>
      </c>
      <c r="H257" s="92">
        <f t="shared" si="192"/>
        <v>45727</v>
      </c>
      <c r="I257" s="425"/>
      <c r="J257" s="826">
        <f t="shared" si="193"/>
        <v>45684</v>
      </c>
      <c r="K257" s="826">
        <f t="shared" si="193"/>
        <v>45685</v>
      </c>
      <c r="L257" s="2292">
        <f t="shared" si="194"/>
        <v>5</v>
      </c>
      <c r="M257" s="21"/>
    </row>
    <row r="258" spans="1:13" s="296" customFormat="1" ht="20.100000000000001" hidden="1" customHeight="1" thickTop="1">
      <c r="A258" s="2218"/>
      <c r="B258" s="2951" t="s">
        <v>3624</v>
      </c>
      <c r="C258" s="92" t="s">
        <v>1997</v>
      </c>
      <c r="D258" s="92">
        <v>45693</v>
      </c>
      <c r="E258" s="92">
        <f t="shared" si="189"/>
        <v>45723</v>
      </c>
      <c r="F258" s="92">
        <f t="shared" si="190"/>
        <v>45728</v>
      </c>
      <c r="G258" s="92">
        <f t="shared" si="191"/>
        <v>45731</v>
      </c>
      <c r="H258" s="92">
        <f t="shared" si="192"/>
        <v>45733</v>
      </c>
      <c r="I258" s="425"/>
      <c r="J258" s="826">
        <f>J257+7</f>
        <v>45691</v>
      </c>
      <c r="K258" s="826">
        <f>K257+7</f>
        <v>45692</v>
      </c>
      <c r="L258" s="2292">
        <f t="shared" si="194"/>
        <v>6</v>
      </c>
      <c r="M258" s="21"/>
    </row>
    <row r="259" spans="1:13" s="296" customFormat="1" ht="20.100000000000001" hidden="1" customHeight="1">
      <c r="A259" s="2218"/>
      <c r="B259" s="2951" t="s">
        <v>3769</v>
      </c>
      <c r="C259" s="92" t="s">
        <v>2000</v>
      </c>
      <c r="D259" s="92">
        <v>45704</v>
      </c>
      <c r="E259" s="92">
        <f t="shared" si="189"/>
        <v>45734</v>
      </c>
      <c r="F259" s="92">
        <f t="shared" si="190"/>
        <v>45739</v>
      </c>
      <c r="G259" s="92">
        <f t="shared" si="191"/>
        <v>45742</v>
      </c>
      <c r="H259" s="92">
        <f t="shared" si="192"/>
        <v>45744</v>
      </c>
      <c r="I259" s="425"/>
      <c r="J259" s="826">
        <f>J258+7</f>
        <v>45698</v>
      </c>
      <c r="K259" s="826">
        <f>K258+7</f>
        <v>45699</v>
      </c>
      <c r="L259" s="2292">
        <f t="shared" si="194"/>
        <v>7</v>
      </c>
      <c r="M259" s="21"/>
    </row>
    <row r="260" spans="1:13" s="296" customFormat="1" ht="20.100000000000001" hidden="1" customHeight="1">
      <c r="A260" s="2218"/>
      <c r="B260" s="142"/>
      <c r="C260" s="425"/>
      <c r="D260" s="425"/>
      <c r="E260" s="425"/>
      <c r="F260" s="425"/>
      <c r="G260" s="425"/>
      <c r="H260" s="425"/>
      <c r="I260" s="425"/>
      <c r="J260" s="428"/>
      <c r="K260" s="428"/>
      <c r="L260" s="2596"/>
      <c r="M260" s="21"/>
    </row>
    <row r="261" spans="1:13" s="296" customFormat="1" ht="40.5" customHeight="1">
      <c r="A261" s="2218"/>
      <c r="B261" s="2953"/>
      <c r="C261" s="142"/>
      <c r="D261" s="425"/>
      <c r="E261" s="428"/>
      <c r="F261" s="21"/>
      <c r="G261" s="21"/>
      <c r="H261" s="21"/>
      <c r="I261" s="21"/>
      <c r="J261" s="428"/>
      <c r="K261" s="428"/>
      <c r="L261" s="21"/>
      <c r="M261" s="21"/>
    </row>
    <row r="262" spans="1:13" s="296" customFormat="1" ht="20.100000000000001" customHeight="1">
      <c r="A262" s="2218"/>
      <c r="B262" s="497"/>
      <c r="C262" s="51"/>
      <c r="D262" s="4039" t="s">
        <v>98</v>
      </c>
      <c r="E262" s="96" t="s">
        <v>1115</v>
      </c>
      <c r="F262" s="96" t="s">
        <v>1101</v>
      </c>
      <c r="G262" s="96" t="s">
        <v>1649</v>
      </c>
      <c r="H262" s="96" t="s">
        <v>1179</v>
      </c>
      <c r="I262" s="1892"/>
      <c r="J262" s="1699"/>
      <c r="K262" s="1436"/>
      <c r="L262" s="21"/>
      <c r="M262" s="21"/>
    </row>
    <row r="263" spans="1:13" s="296" customFormat="1" ht="20.100000000000001" customHeight="1" thickBot="1">
      <c r="A263" s="2219"/>
      <c r="B263" s="498"/>
      <c r="C263" s="3308" t="s">
        <v>2132</v>
      </c>
      <c r="D263" s="4040"/>
      <c r="E263" s="98" t="s">
        <v>2780</v>
      </c>
      <c r="F263" s="98" t="s">
        <v>2007</v>
      </c>
      <c r="G263" s="98" t="s">
        <v>3773</v>
      </c>
      <c r="H263" s="98" t="s">
        <v>2008</v>
      </c>
      <c r="I263" s="1893"/>
      <c r="J263" s="2294" t="s">
        <v>1720</v>
      </c>
      <c r="K263" s="2335" t="s">
        <v>3762</v>
      </c>
      <c r="L263" s="2293" t="s">
        <v>1722</v>
      </c>
      <c r="M263" s="21"/>
    </row>
    <row r="264" spans="1:13" s="296" customFormat="1" ht="20.100000000000001" hidden="1" customHeight="1" thickTop="1">
      <c r="A264" s="2218"/>
      <c r="B264" s="2952" t="s">
        <v>406</v>
      </c>
      <c r="C264" s="92" t="s">
        <v>3774</v>
      </c>
      <c r="D264" s="1234">
        <v>45711</v>
      </c>
      <c r="E264" s="1234">
        <f t="shared" ref="E264" si="195">D264+30</f>
        <v>45741</v>
      </c>
      <c r="F264" s="1234">
        <f t="shared" ref="F264" si="196">D264+35</f>
        <v>45746</v>
      </c>
      <c r="G264" s="1234">
        <f t="shared" ref="G264" si="197">D264+38</f>
        <v>45749</v>
      </c>
      <c r="H264" s="1234">
        <f t="shared" ref="H264" si="198">D264+40</f>
        <v>45751</v>
      </c>
      <c r="I264" s="425"/>
      <c r="J264" s="826">
        <f>D264</f>
        <v>45711</v>
      </c>
      <c r="K264" s="826">
        <f>D264+1</f>
        <v>45712</v>
      </c>
      <c r="L264" s="2292">
        <f>WEEKNUM(D264)</f>
        <v>9</v>
      </c>
      <c r="M264" s="21"/>
    </row>
    <row r="265" spans="1:13" s="296" customFormat="1" ht="20.100000000000001" hidden="1" customHeight="1">
      <c r="A265" s="2218"/>
      <c r="B265" s="2952" t="s">
        <v>406</v>
      </c>
      <c r="C265" s="92" t="s">
        <v>3775</v>
      </c>
      <c r="D265" s="1234"/>
      <c r="E265" s="1234"/>
      <c r="F265" s="1234"/>
      <c r="G265" s="1234"/>
      <c r="H265" s="1234"/>
      <c r="I265" s="425"/>
      <c r="J265" s="826">
        <f t="shared" ref="J265:K269" si="199">J264+7</f>
        <v>45718</v>
      </c>
      <c r="K265" s="826">
        <f t="shared" si="199"/>
        <v>45719</v>
      </c>
      <c r="L265" s="2292">
        <f t="shared" ref="L265:L273" si="200">WEEKNUM(K265)</f>
        <v>10</v>
      </c>
      <c r="M265" s="21"/>
    </row>
    <row r="266" spans="1:13" s="296" customFormat="1" ht="20.100000000000001" hidden="1" customHeight="1">
      <c r="A266" s="2218"/>
      <c r="B266" s="2952" t="s">
        <v>406</v>
      </c>
      <c r="C266" s="92" t="s">
        <v>3776</v>
      </c>
      <c r="D266" s="1234"/>
      <c r="E266" s="1234"/>
      <c r="F266" s="1234"/>
      <c r="G266" s="1234"/>
      <c r="H266" s="1234"/>
      <c r="I266" s="425"/>
      <c r="J266" s="826">
        <f t="shared" si="199"/>
        <v>45725</v>
      </c>
      <c r="K266" s="826">
        <f t="shared" si="199"/>
        <v>45726</v>
      </c>
      <c r="L266" s="2292">
        <f t="shared" si="200"/>
        <v>11</v>
      </c>
      <c r="M266" s="21"/>
    </row>
    <row r="267" spans="1:13" s="296" customFormat="1" ht="20.100000000000001" hidden="1" customHeight="1">
      <c r="A267" s="2218"/>
      <c r="B267" s="2952" t="s">
        <v>406</v>
      </c>
      <c r="C267" s="92" t="s">
        <v>3777</v>
      </c>
      <c r="D267" s="1234"/>
      <c r="E267" s="1234"/>
      <c r="F267" s="1234"/>
      <c r="G267" s="1234"/>
      <c r="H267" s="1234"/>
      <c r="I267" s="425"/>
      <c r="J267" s="826">
        <f t="shared" si="199"/>
        <v>45732</v>
      </c>
      <c r="K267" s="826">
        <f t="shared" si="199"/>
        <v>45733</v>
      </c>
      <c r="L267" s="2292">
        <f t="shared" si="200"/>
        <v>12</v>
      </c>
      <c r="M267" s="21"/>
    </row>
    <row r="268" spans="1:13" s="296" customFormat="1" ht="20.100000000000001" hidden="1" customHeight="1" thickTop="1">
      <c r="A268" s="2218"/>
      <c r="B268" s="2952" t="s">
        <v>406</v>
      </c>
      <c r="C268" s="92" t="s">
        <v>3778</v>
      </c>
      <c r="D268" s="1234"/>
      <c r="E268" s="1234"/>
      <c r="F268" s="1234"/>
      <c r="G268" s="1234"/>
      <c r="H268" s="1234"/>
      <c r="I268" s="425"/>
      <c r="J268" s="826">
        <f t="shared" si="199"/>
        <v>45739</v>
      </c>
      <c r="K268" s="826">
        <f t="shared" si="199"/>
        <v>45740</v>
      </c>
      <c r="L268" s="2292">
        <f t="shared" si="200"/>
        <v>13</v>
      </c>
      <c r="M268" s="21"/>
    </row>
    <row r="269" spans="1:13" s="296" customFormat="1" ht="20.100000000000001" hidden="1" customHeight="1">
      <c r="A269" s="2218"/>
      <c r="B269" s="2952" t="s">
        <v>406</v>
      </c>
      <c r="C269" s="92" t="s">
        <v>3779</v>
      </c>
      <c r="D269" s="1234"/>
      <c r="E269" s="1234"/>
      <c r="F269" s="1234"/>
      <c r="G269" s="1234"/>
      <c r="H269" s="1234"/>
      <c r="I269" s="425"/>
      <c r="J269" s="826">
        <f>J268+7</f>
        <v>45746</v>
      </c>
      <c r="K269" s="826">
        <f t="shared" si="199"/>
        <v>45747</v>
      </c>
      <c r="L269" s="2292">
        <f t="shared" si="200"/>
        <v>14</v>
      </c>
      <c r="M269" s="21"/>
    </row>
    <row r="270" spans="1:13" s="296" customFormat="1" ht="20.100000000000001" hidden="1" customHeight="1">
      <c r="A270" s="2218"/>
      <c r="B270" s="2952" t="s">
        <v>406</v>
      </c>
      <c r="C270" s="92" t="s">
        <v>3780</v>
      </c>
      <c r="D270" s="1234"/>
      <c r="E270" s="1234"/>
      <c r="F270" s="1234"/>
      <c r="G270" s="1234"/>
      <c r="H270" s="1234"/>
      <c r="I270" s="425"/>
      <c r="J270" s="826">
        <f t="shared" ref="J270:K273" si="201">J269+7</f>
        <v>45753</v>
      </c>
      <c r="K270" s="826">
        <f t="shared" si="201"/>
        <v>45754</v>
      </c>
      <c r="L270" s="2292">
        <f t="shared" si="200"/>
        <v>15</v>
      </c>
      <c r="M270" s="21"/>
    </row>
    <row r="271" spans="1:13" s="296" customFormat="1" ht="20.100000000000001" hidden="1" customHeight="1">
      <c r="A271" s="2218"/>
      <c r="B271" s="2952" t="s">
        <v>406</v>
      </c>
      <c r="C271" s="92" t="s">
        <v>3781</v>
      </c>
      <c r="D271" s="1234"/>
      <c r="E271" s="1234"/>
      <c r="F271" s="1234"/>
      <c r="G271" s="1234"/>
      <c r="H271" s="1234"/>
      <c r="I271" s="425"/>
      <c r="J271" s="826">
        <f t="shared" si="201"/>
        <v>45760</v>
      </c>
      <c r="K271" s="826">
        <f t="shared" si="201"/>
        <v>45761</v>
      </c>
      <c r="L271" s="2292">
        <f t="shared" si="200"/>
        <v>16</v>
      </c>
      <c r="M271" s="21"/>
    </row>
    <row r="272" spans="1:13" s="296" customFormat="1" ht="20.100000000000001" customHeight="1" thickTop="1">
      <c r="A272" s="2218"/>
      <c r="B272" s="2952" t="s">
        <v>406</v>
      </c>
      <c r="C272" s="92" t="s">
        <v>3782</v>
      </c>
      <c r="D272" s="1234"/>
      <c r="E272" s="1234"/>
      <c r="F272" s="1234"/>
      <c r="G272" s="1234"/>
      <c r="H272" s="1234"/>
      <c r="I272" s="425"/>
      <c r="J272" s="826">
        <v>45782</v>
      </c>
      <c r="K272" s="826">
        <v>45782</v>
      </c>
      <c r="L272" s="2292">
        <f t="shared" si="200"/>
        <v>19</v>
      </c>
      <c r="M272" s="21"/>
    </row>
    <row r="273" spans="1:17" s="296" customFormat="1" ht="20.100000000000001" customHeight="1">
      <c r="A273" s="2218"/>
      <c r="B273" s="2952" t="s">
        <v>406</v>
      </c>
      <c r="C273" s="92" t="s">
        <v>3783</v>
      </c>
      <c r="D273" s="1234"/>
      <c r="E273" s="1234"/>
      <c r="F273" s="1234"/>
      <c r="G273" s="1234"/>
      <c r="H273" s="1234"/>
      <c r="I273" s="425"/>
      <c r="J273" s="826">
        <f t="shared" si="201"/>
        <v>45789</v>
      </c>
      <c r="K273" s="826">
        <f t="shared" si="201"/>
        <v>45789</v>
      </c>
      <c r="L273" s="2292">
        <f t="shared" si="200"/>
        <v>20</v>
      </c>
      <c r="M273" s="21"/>
    </row>
    <row r="274" spans="1:17" s="296" customFormat="1" ht="20.100000000000001" customHeight="1">
      <c r="A274" s="2218"/>
      <c r="B274" s="2952" t="s">
        <v>406</v>
      </c>
      <c r="C274" s="92" t="s">
        <v>3784</v>
      </c>
      <c r="D274" s="1234"/>
      <c r="E274" s="1234"/>
      <c r="F274" s="1234"/>
      <c r="G274" s="1234"/>
      <c r="H274" s="1234"/>
      <c r="I274" s="425"/>
      <c r="J274" s="826">
        <f t="shared" ref="J274:K274" si="202">J273+7</f>
        <v>45796</v>
      </c>
      <c r="K274" s="826">
        <f t="shared" si="202"/>
        <v>45796</v>
      </c>
      <c r="L274" s="2292">
        <f>WEEKNUM(K274)</f>
        <v>21</v>
      </c>
      <c r="M274" s="21"/>
    </row>
    <row r="275" spans="1:17" s="296" customFormat="1" ht="20.100000000000001" customHeight="1">
      <c r="A275" s="2218"/>
      <c r="B275" s="26" t="s">
        <v>611</v>
      </c>
      <c r="C275" s="142"/>
      <c r="D275" s="425"/>
      <c r="E275" s="428"/>
      <c r="F275" s="21"/>
      <c r="G275" s="21"/>
      <c r="H275" s="21"/>
      <c r="I275" s="21"/>
      <c r="J275" s="428"/>
      <c r="K275" s="428"/>
      <c r="L275" s="21"/>
      <c r="M275" s="21"/>
    </row>
    <row r="276" spans="1:17" s="296" customFormat="1" ht="20.100000000000001" customHeight="1">
      <c r="A276" s="2218"/>
      <c r="B276" s="26"/>
      <c r="C276" s="142"/>
      <c r="D276" s="425"/>
      <c r="E276" s="428"/>
      <c r="F276" s="21"/>
      <c r="G276" s="21"/>
      <c r="H276" s="21"/>
      <c r="I276" s="21"/>
      <c r="J276" s="428"/>
      <c r="K276" s="428"/>
      <c r="L276" s="21"/>
      <c r="M276" s="21"/>
    </row>
    <row r="277" spans="1:17" s="296" customFormat="1" ht="20.100000000000001" customHeight="1">
      <c r="A277" s="2218"/>
      <c r="B277" s="2953"/>
      <c r="C277" s="142"/>
      <c r="D277" s="425"/>
      <c r="E277" s="428"/>
      <c r="F277" s="21"/>
      <c r="G277" s="21"/>
      <c r="H277" s="21"/>
      <c r="I277" s="21"/>
      <c r="J277" s="428"/>
      <c r="K277" s="428"/>
      <c r="L277" s="21"/>
      <c r="M277" s="21"/>
    </row>
    <row r="278" spans="1:17" s="296" customFormat="1" ht="30" customHeight="1">
      <c r="A278" s="2218"/>
      <c r="B278" s="497"/>
      <c r="C278" s="51"/>
      <c r="D278" s="4045" t="s">
        <v>98</v>
      </c>
      <c r="E278" s="3565" t="s">
        <v>103</v>
      </c>
      <c r="F278" s="96" t="s">
        <v>765</v>
      </c>
      <c r="G278" s="96" t="s">
        <v>1117</v>
      </c>
      <c r="H278" s="96" t="s">
        <v>1649</v>
      </c>
      <c r="I278" s="96" t="s">
        <v>1179</v>
      </c>
      <c r="J278" s="96" t="s">
        <v>3618</v>
      </c>
      <c r="K278" s="96" t="s">
        <v>687</v>
      </c>
      <c r="L278" s="1892"/>
      <c r="M278" s="4033" t="s">
        <v>1720</v>
      </c>
      <c r="N278" s="4035" t="s">
        <v>3762</v>
      </c>
      <c r="O278" s="4037" t="s">
        <v>1722</v>
      </c>
      <c r="P278" s="21"/>
      <c r="Q278" s="21"/>
    </row>
    <row r="279" spans="1:17" s="296" customFormat="1" ht="20.100000000000001" customHeight="1" thickBot="1">
      <c r="A279" s="2219"/>
      <c r="B279" s="498"/>
      <c r="C279" s="3564"/>
      <c r="D279" s="4046"/>
      <c r="E279" s="3566" t="s">
        <v>3117</v>
      </c>
      <c r="F279" s="3567" t="s">
        <v>2780</v>
      </c>
      <c r="G279" s="3567" t="s">
        <v>2007</v>
      </c>
      <c r="H279" s="3567" t="s">
        <v>2008</v>
      </c>
      <c r="I279" s="3567" t="s">
        <v>3265</v>
      </c>
      <c r="J279" s="3567" t="s">
        <v>3785</v>
      </c>
      <c r="K279" s="3567" t="s">
        <v>2737</v>
      </c>
      <c r="L279" s="1893"/>
      <c r="M279" s="4034"/>
      <c r="N279" s="4036"/>
      <c r="O279" s="4038"/>
      <c r="P279" s="21"/>
    </row>
    <row r="280" spans="1:17" s="296" customFormat="1" ht="20.100000000000001" customHeight="1" thickTop="1">
      <c r="A280" s="2218"/>
      <c r="B280" s="2952" t="s">
        <v>406</v>
      </c>
      <c r="C280" s="92" t="s">
        <v>3786</v>
      </c>
      <c r="D280" s="524"/>
      <c r="E280" s="1234"/>
      <c r="F280" s="1234"/>
      <c r="G280" s="1234"/>
      <c r="H280" s="1234"/>
      <c r="I280" s="1234"/>
      <c r="J280" s="1234"/>
      <c r="K280" s="1234"/>
      <c r="L280" s="425"/>
      <c r="M280" s="275">
        <v>45797</v>
      </c>
      <c r="N280" s="275">
        <v>45799</v>
      </c>
      <c r="O280" s="3568">
        <f t="shared" ref="O280:O285" si="203">WEEKNUM(N280)</f>
        <v>21</v>
      </c>
      <c r="P280" s="21"/>
    </row>
    <row r="281" spans="1:17" s="296" customFormat="1" ht="20.100000000000001" customHeight="1">
      <c r="A281" s="2218"/>
      <c r="B281" s="2952" t="s">
        <v>406</v>
      </c>
      <c r="C281" s="92" t="s">
        <v>3787</v>
      </c>
      <c r="D281" s="1234"/>
      <c r="E281" s="1234"/>
      <c r="F281" s="1234"/>
      <c r="G281" s="1234"/>
      <c r="H281" s="1234"/>
      <c r="I281" s="1234"/>
      <c r="J281" s="1234"/>
      <c r="K281" s="1234"/>
      <c r="L281" s="425"/>
      <c r="M281" s="826">
        <f t="shared" ref="M281:N285" si="204">M280+7</f>
        <v>45804</v>
      </c>
      <c r="N281" s="826">
        <f t="shared" si="204"/>
        <v>45806</v>
      </c>
      <c r="O281" s="2292">
        <f t="shared" si="203"/>
        <v>22</v>
      </c>
      <c r="P281" s="21"/>
    </row>
    <row r="282" spans="1:17" s="296" customFormat="1" ht="20.100000000000001" customHeight="1">
      <c r="A282" s="2218"/>
      <c r="B282" s="2952" t="s">
        <v>406</v>
      </c>
      <c r="C282" s="92" t="s">
        <v>3788</v>
      </c>
      <c r="D282" s="1234"/>
      <c r="E282" s="1234"/>
      <c r="F282" s="1234"/>
      <c r="G282" s="1234"/>
      <c r="H282" s="1234"/>
      <c r="I282" s="1234"/>
      <c r="J282" s="1234"/>
      <c r="K282" s="1234"/>
      <c r="L282" s="425"/>
      <c r="M282" s="826">
        <f t="shared" si="204"/>
        <v>45811</v>
      </c>
      <c r="N282" s="826">
        <f t="shared" si="204"/>
        <v>45813</v>
      </c>
      <c r="O282" s="2292">
        <f t="shared" si="203"/>
        <v>23</v>
      </c>
      <c r="P282" s="21"/>
    </row>
    <row r="283" spans="1:17" s="296" customFormat="1" ht="20.100000000000001" customHeight="1">
      <c r="A283" s="2218"/>
      <c r="B283" s="2952" t="s">
        <v>406</v>
      </c>
      <c r="C283" s="92" t="s">
        <v>3789</v>
      </c>
      <c r="D283" s="1234"/>
      <c r="E283" s="1234"/>
      <c r="F283" s="1234"/>
      <c r="G283" s="1234"/>
      <c r="H283" s="1234"/>
      <c r="I283" s="1234"/>
      <c r="J283" s="1234"/>
      <c r="K283" s="1234"/>
      <c r="L283" s="425"/>
      <c r="M283" s="826">
        <f t="shared" si="204"/>
        <v>45818</v>
      </c>
      <c r="N283" s="826">
        <f t="shared" si="204"/>
        <v>45820</v>
      </c>
      <c r="O283" s="2292">
        <f t="shared" si="203"/>
        <v>24</v>
      </c>
      <c r="P283" s="21"/>
    </row>
    <row r="284" spans="1:17" s="296" customFormat="1" ht="20.100000000000001" customHeight="1">
      <c r="A284" s="2218"/>
      <c r="B284" s="2952" t="s">
        <v>406</v>
      </c>
      <c r="C284" s="92" t="s">
        <v>3790</v>
      </c>
      <c r="D284" s="1234"/>
      <c r="E284" s="1234"/>
      <c r="F284" s="1234"/>
      <c r="G284" s="1234"/>
      <c r="H284" s="1234"/>
      <c r="I284" s="1234"/>
      <c r="J284" s="1234"/>
      <c r="K284" s="1234"/>
      <c r="L284" s="425"/>
      <c r="M284" s="826">
        <f t="shared" si="204"/>
        <v>45825</v>
      </c>
      <c r="N284" s="826">
        <f t="shared" si="204"/>
        <v>45827</v>
      </c>
      <c r="O284" s="2292">
        <f t="shared" si="203"/>
        <v>25</v>
      </c>
      <c r="P284" s="21"/>
    </row>
    <row r="285" spans="1:17" s="296" customFormat="1" ht="20.100000000000001" customHeight="1">
      <c r="A285" s="2218"/>
      <c r="B285" s="2952" t="s">
        <v>406</v>
      </c>
      <c r="C285" s="92" t="s">
        <v>3791</v>
      </c>
      <c r="D285" s="1234"/>
      <c r="E285" s="1234"/>
      <c r="F285" s="1234"/>
      <c r="G285" s="1234"/>
      <c r="H285" s="1234"/>
      <c r="I285" s="1234"/>
      <c r="J285" s="1234"/>
      <c r="K285" s="1234"/>
      <c r="L285" s="425"/>
      <c r="M285" s="826">
        <f t="shared" si="204"/>
        <v>45832</v>
      </c>
      <c r="N285" s="826">
        <f t="shared" si="204"/>
        <v>45834</v>
      </c>
      <c r="O285" s="2292">
        <f t="shared" si="203"/>
        <v>26</v>
      </c>
      <c r="P285" s="21"/>
    </row>
    <row r="286" spans="1:17" s="296" customFormat="1" ht="20.100000000000001" customHeight="1">
      <c r="A286" s="2218"/>
      <c r="B286" s="26" t="s">
        <v>611</v>
      </c>
      <c r="C286" s="142"/>
      <c r="D286" s="425"/>
      <c r="E286" s="428"/>
      <c r="F286" s="21"/>
      <c r="G286" s="21"/>
      <c r="H286" s="21"/>
      <c r="I286" s="21"/>
      <c r="J286" s="428"/>
      <c r="K286" s="428"/>
      <c r="L286" s="21"/>
      <c r="M286" s="21"/>
    </row>
    <row r="287" spans="1:17" s="296" customFormat="1" ht="20.100000000000001" customHeight="1">
      <c r="A287" s="2218"/>
      <c r="B287" s="26"/>
      <c r="C287" s="142"/>
      <c r="D287" s="425"/>
      <c r="E287" s="428"/>
      <c r="F287" s="21"/>
      <c r="G287" s="21"/>
      <c r="H287" s="21"/>
      <c r="I287" s="21"/>
      <c r="J287" s="428"/>
      <c r="K287" s="428"/>
      <c r="L287" s="21"/>
      <c r="M287" s="21"/>
    </row>
    <row r="288" spans="1:17" s="296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2" customFormat="1" ht="20.100000000000001" customHeight="1" thickBot="1">
      <c r="A289" s="2219"/>
      <c r="D289" s="2954"/>
      <c r="E289" s="2954"/>
      <c r="H289" s="2954"/>
      <c r="L289" s="2954"/>
      <c r="M289" s="21"/>
    </row>
    <row r="290" spans="1:17" s="142" customFormat="1" ht="20.100000000000001" customHeight="1">
      <c r="A290" s="3288"/>
      <c r="B290" s="3569"/>
      <c r="C290" s="3570"/>
      <c r="D290" s="3571"/>
      <c r="E290" s="3572"/>
      <c r="F290" s="3573"/>
      <c r="G290" s="3574"/>
      <c r="H290" s="3575"/>
      <c r="I290" s="3288"/>
      <c r="J290" s="3288"/>
      <c r="K290" s="3288"/>
      <c r="L290" s="3288"/>
      <c r="M290" s="3288"/>
      <c r="N290" s="3288"/>
      <c r="O290" s="3288"/>
      <c r="P290" s="3288"/>
      <c r="Q290" s="3288"/>
    </row>
    <row r="291" spans="1:17" s="142" customFormat="1" ht="20.100000000000001" customHeight="1">
      <c r="A291" s="3288"/>
      <c r="B291" s="2180" t="s">
        <v>0</v>
      </c>
      <c r="C291" s="137"/>
      <c r="D291" s="201" t="s">
        <v>3792</v>
      </c>
      <c r="E291" s="201"/>
      <c r="F291" s="201"/>
      <c r="G291" s="201" t="s">
        <v>61</v>
      </c>
      <c r="H291" s="2181"/>
      <c r="I291" s="3288"/>
      <c r="J291" s="3288"/>
      <c r="K291" s="3288"/>
      <c r="L291" s="3288"/>
      <c r="M291" s="3288"/>
      <c r="N291" s="3288"/>
      <c r="O291" s="3288"/>
      <c r="P291" s="3288"/>
      <c r="Q291" s="3288"/>
    </row>
    <row r="292" spans="1:17" s="142" customFormat="1" ht="20.100000000000001" customHeight="1">
      <c r="A292" s="3288"/>
      <c r="B292" s="2182" t="s">
        <v>1</v>
      </c>
      <c r="C292" s="2183" t="s">
        <v>2</v>
      </c>
      <c r="D292" s="135" t="s">
        <v>613</v>
      </c>
      <c r="E292" s="201"/>
      <c r="F292" s="2183" t="s">
        <v>39</v>
      </c>
      <c r="G292" s="137" t="s">
        <v>63</v>
      </c>
      <c r="H292" s="2184" t="s">
        <v>64</v>
      </c>
      <c r="I292" s="3288"/>
      <c r="J292" s="3288"/>
      <c r="K292" s="3288"/>
      <c r="L292" s="3288"/>
      <c r="M292" s="3288"/>
      <c r="N292" s="3288"/>
      <c r="O292" s="3288"/>
      <c r="P292" s="3288"/>
      <c r="Q292" s="3288"/>
    </row>
    <row r="293" spans="1:17" s="142" customFormat="1" ht="20.100000000000001" customHeight="1">
      <c r="A293" s="3288"/>
      <c r="B293" s="2182" t="s">
        <v>3</v>
      </c>
      <c r="C293" s="2183" t="s">
        <v>5</v>
      </c>
      <c r="D293" s="135" t="s">
        <v>40</v>
      </c>
      <c r="E293" s="1616" t="s">
        <v>41</v>
      </c>
      <c r="F293" s="2185" t="s">
        <v>42</v>
      </c>
      <c r="G293" s="137" t="s">
        <v>67</v>
      </c>
      <c r="H293" s="2184" t="s">
        <v>69</v>
      </c>
      <c r="I293" s="3288"/>
      <c r="J293" s="3288"/>
      <c r="K293" s="3288"/>
      <c r="L293" s="3288"/>
      <c r="M293" s="3288"/>
      <c r="N293" s="3288"/>
      <c r="O293" s="3288"/>
      <c r="P293" s="3288"/>
      <c r="Q293" s="3288"/>
    </row>
    <row r="294" spans="1:17" s="142" customFormat="1" ht="20.100000000000001" customHeight="1">
      <c r="A294" s="3288"/>
      <c r="B294" s="3576" t="s">
        <v>12</v>
      </c>
      <c r="C294" s="3577" t="s">
        <v>14</v>
      </c>
      <c r="D294" s="135" t="s">
        <v>43</v>
      </c>
      <c r="E294" s="1616" t="s">
        <v>44</v>
      </c>
      <c r="F294" s="2185" t="s">
        <v>45</v>
      </c>
      <c r="G294" s="209" t="s">
        <v>73</v>
      </c>
      <c r="H294" s="3578" t="s">
        <v>75</v>
      </c>
      <c r="I294" s="3288"/>
      <c r="J294" s="3288"/>
      <c r="K294" s="3288"/>
      <c r="L294" s="3288"/>
      <c r="M294" s="3288"/>
      <c r="N294" s="3288"/>
      <c r="O294" s="3288"/>
      <c r="P294" s="3288"/>
      <c r="Q294" s="3288"/>
    </row>
    <row r="295" spans="1:17" ht="20.100000000000001" customHeight="1">
      <c r="A295" s="3288"/>
      <c r="B295" s="3576" t="s">
        <v>25</v>
      </c>
      <c r="C295" s="3577" t="s">
        <v>27</v>
      </c>
      <c r="D295" s="135" t="s">
        <v>46</v>
      </c>
      <c r="E295" s="1616" t="s">
        <v>47</v>
      </c>
      <c r="F295" s="2185" t="s">
        <v>48</v>
      </c>
      <c r="G295" s="209" t="s">
        <v>3793</v>
      </c>
      <c r="H295" s="3578" t="s">
        <v>89</v>
      </c>
      <c r="I295" s="3288"/>
      <c r="J295" s="3288"/>
      <c r="K295" s="3288"/>
      <c r="L295" s="3452"/>
      <c r="M295" s="3452"/>
      <c r="N295" s="3288"/>
      <c r="O295" s="3288"/>
      <c r="P295" s="3288"/>
      <c r="Q295" s="3288"/>
    </row>
    <row r="296" spans="1:17" ht="20.100000000000001" customHeight="1">
      <c r="A296" s="3288"/>
      <c r="B296" s="3576" t="s">
        <v>3794</v>
      </c>
      <c r="C296" s="3577" t="s">
        <v>21</v>
      </c>
      <c r="D296" s="135" t="s">
        <v>49</v>
      </c>
      <c r="E296" s="1616" t="s">
        <v>50</v>
      </c>
      <c r="F296" s="2185" t="s">
        <v>51</v>
      </c>
      <c r="G296" s="209" t="s">
        <v>70</v>
      </c>
      <c r="H296" s="3578" t="s">
        <v>72</v>
      </c>
      <c r="I296" s="3288"/>
      <c r="J296" s="3288"/>
      <c r="K296" s="3288"/>
      <c r="L296" s="3452"/>
      <c r="M296" s="3452"/>
      <c r="N296" s="3288"/>
      <c r="O296" s="3288"/>
      <c r="P296" s="3288"/>
      <c r="Q296" s="3288"/>
    </row>
    <row r="297" spans="1:17" ht="20.100000000000001" customHeight="1">
      <c r="A297" s="3288"/>
      <c r="B297" s="3576" t="s">
        <v>6</v>
      </c>
      <c r="C297" s="3577" t="s">
        <v>8</v>
      </c>
      <c r="D297" s="135" t="s">
        <v>52</v>
      </c>
      <c r="E297" s="1616" t="s">
        <v>53</v>
      </c>
      <c r="F297" s="2185" t="s">
        <v>54</v>
      </c>
      <c r="G297" s="209" t="s">
        <v>76</v>
      </c>
      <c r="H297" s="3578" t="s">
        <v>78</v>
      </c>
      <c r="I297" s="3288"/>
      <c r="J297" s="3288"/>
      <c r="K297" s="3288"/>
      <c r="L297" s="3452"/>
      <c r="M297" s="3452"/>
      <c r="N297" s="3288"/>
      <c r="O297" s="3288"/>
      <c r="P297" s="3288"/>
      <c r="Q297" s="3288"/>
    </row>
    <row r="298" spans="1:17" ht="20.100000000000001" customHeight="1">
      <c r="A298" s="3288"/>
      <c r="B298" s="3576" t="s">
        <v>28</v>
      </c>
      <c r="C298" s="3577" t="s">
        <v>30</v>
      </c>
      <c r="D298" s="135" t="s">
        <v>3795</v>
      </c>
      <c r="E298" s="1616" t="s">
        <v>56</v>
      </c>
      <c r="F298" s="2183" t="s">
        <v>57</v>
      </c>
      <c r="G298" s="209" t="s">
        <v>3796</v>
      </c>
      <c r="H298" s="2186" t="s">
        <v>86</v>
      </c>
      <c r="I298" s="3288"/>
      <c r="J298" s="3288"/>
      <c r="K298" s="3288"/>
      <c r="L298" s="3452"/>
      <c r="M298" s="3452"/>
      <c r="N298" s="3288"/>
      <c r="O298" s="3288"/>
      <c r="P298" s="3288"/>
      <c r="Q298" s="3288"/>
    </row>
    <row r="299" spans="1:17" ht="20.100000000000001" customHeight="1">
      <c r="A299" s="3453"/>
      <c r="B299" s="3576" t="s">
        <v>31</v>
      </c>
      <c r="C299" s="3577" t="s">
        <v>33</v>
      </c>
      <c r="D299" s="135"/>
      <c r="E299" s="137"/>
      <c r="F299" s="209"/>
      <c r="G299" s="201"/>
      <c r="H299" s="2187"/>
      <c r="I299" s="209"/>
      <c r="J299" s="3452"/>
      <c r="K299" s="3452"/>
      <c r="L299" s="3452"/>
      <c r="M299" s="3452"/>
      <c r="N299" s="3452"/>
      <c r="O299" s="3452"/>
      <c r="P299" s="3452"/>
      <c r="Q299" s="3452"/>
    </row>
    <row r="300" spans="1:17" ht="20.100000000000001" customHeight="1" thickBot="1">
      <c r="A300" s="3453"/>
      <c r="B300" s="3579"/>
      <c r="C300" s="2190"/>
      <c r="D300" s="2190"/>
      <c r="E300" s="2190"/>
      <c r="F300" s="2190"/>
      <c r="G300" s="2190"/>
      <c r="H300" s="3580"/>
      <c r="I300" s="209"/>
      <c r="J300" s="3452"/>
      <c r="K300" s="3452"/>
      <c r="L300" s="3452"/>
      <c r="M300" s="3452"/>
      <c r="N300" s="3452"/>
      <c r="O300" s="3452"/>
      <c r="P300" s="3452"/>
      <c r="Q300" s="3452"/>
    </row>
    <row r="301" spans="1:17" ht="20.100000000000001" customHeight="1">
      <c r="B301" s="142"/>
      <c r="C301" s="142"/>
      <c r="D301" s="142"/>
      <c r="E301" s="142"/>
      <c r="F301" s="142"/>
      <c r="G301" s="142"/>
      <c r="H301" s="2955"/>
      <c r="I301" s="142"/>
      <c r="J301" s="142"/>
      <c r="K301" s="142"/>
      <c r="L301" s="142"/>
    </row>
    <row r="302" spans="1:17" ht="20.100000000000001" customHeight="1">
      <c r="B302" s="142"/>
      <c r="C302" s="142"/>
      <c r="D302" s="142"/>
      <c r="E302" s="142"/>
      <c r="F302" s="142"/>
      <c r="G302" s="142"/>
      <c r="H302" s="2955"/>
      <c r="I302" s="142"/>
      <c r="J302" s="142"/>
      <c r="K302" s="142"/>
      <c r="L302" s="142"/>
    </row>
    <row r="303" spans="1:17" ht="20.100000000000001" customHeight="1">
      <c r="B303" s="142"/>
      <c r="C303" s="142"/>
      <c r="D303" s="142"/>
      <c r="E303" s="142"/>
      <c r="F303" s="142"/>
      <c r="G303" s="142"/>
      <c r="H303" s="142"/>
      <c r="I303" s="2955"/>
      <c r="J303" s="142"/>
      <c r="K303" s="142"/>
      <c r="L303" s="142"/>
    </row>
    <row r="304" spans="1:17" ht="20.100000000000001" customHeight="1">
      <c r="B304" s="142"/>
      <c r="C304" s="142"/>
      <c r="D304" s="142"/>
      <c r="E304" s="142"/>
      <c r="J304" s="142"/>
      <c r="K304" s="142"/>
      <c r="L304" s="2954"/>
    </row>
    <row r="305" spans="2:12" ht="20.100000000000001" customHeight="1">
      <c r="B305" s="142"/>
      <c r="C305" s="142"/>
      <c r="D305" s="142"/>
      <c r="E305" s="142"/>
      <c r="J305" s="142"/>
      <c r="K305" s="142"/>
      <c r="L305" s="2954"/>
    </row>
    <row r="306" spans="2:12" ht="20.100000000000001" customHeight="1">
      <c r="B306" s="142"/>
      <c r="C306" s="142"/>
      <c r="D306" s="142"/>
      <c r="E306" s="142"/>
      <c r="J306" s="142"/>
      <c r="K306" s="142"/>
      <c r="L306" s="2954"/>
    </row>
  </sheetData>
  <customSheetViews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5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6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7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8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30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C299" r:id="rId27" xr:uid="{5EFC6CFB-1777-47D6-B612-0200597BF8A0}"/>
    <hyperlink ref="H295" r:id="rId28" xr:uid="{26DCE856-CEF3-4310-8C7F-F2320F01F498}"/>
    <hyperlink ref="H298" r:id="rId29" xr:uid="{3AFF01D5-4E1E-4F66-A04A-035120F22A14}"/>
    <hyperlink ref="F292" r:id="rId30" xr:uid="{1FC92242-2C64-4487-9DA6-D24E89CA18D5}"/>
    <hyperlink ref="F297" r:id="rId31" xr:uid="{6B6325E1-18AC-4EC7-A71C-2A313329AF23}"/>
    <hyperlink ref="F293" r:id="rId32" xr:uid="{F61C079B-0A01-44C6-B3EC-7A8DF0D5FD6C}"/>
    <hyperlink ref="F294" r:id="rId33" xr:uid="{BFB8D196-084E-4BE9-8DB6-0DCE6E28DCC3}"/>
    <hyperlink ref="F295" r:id="rId34" xr:uid="{13247560-02A2-470E-96BF-D95779FD775D}"/>
    <hyperlink ref="F296" r:id="rId35" xr:uid="{8013E5F7-912A-4804-BB4F-90C925368AD4}"/>
    <hyperlink ref="H293" r:id="rId36" xr:uid="{E6F69234-B559-406E-9894-79A6CBF26182}"/>
    <hyperlink ref="H294" r:id="rId37" xr:uid="{525C8648-BD93-4D31-937F-69110ED8FAAD}"/>
    <hyperlink ref="F298" r:id="rId38" xr:uid="{A57C0079-2353-4A67-9EE4-4419F1223F5C}"/>
    <hyperlink ref="C294" r:id="rId39" xr:uid="{AC68D48C-B595-4CE9-A399-2CDF1BC5AA99}"/>
    <hyperlink ref="C296" r:id="rId40" xr:uid="{2BFCE350-0A07-4CF1-8417-CB4C8773F47F}"/>
    <hyperlink ref="C297" r:id="rId41" xr:uid="{BCFE0373-F113-496C-AC04-2FFFC2F97E40}"/>
    <hyperlink ref="C298" r:id="rId42" xr:uid="{737FF28E-9550-4AA3-A78C-8AF88A5FD9A4}"/>
  </hyperlinks>
  <pageMargins left="0.19685039370078741" right="0.19685039370078741" top="0.74803149606299213" bottom="0.74803149606299213" header="0.31496062992125984" footer="0.31496062992125984"/>
  <pageSetup paperSize="9" scale="58" orientation="landscape" r:id="rId43"/>
  <headerFooter>
    <oddFooter>&amp;L_x000D_&amp;1#&amp;"Calibri"&amp;10&amp;K000000 Sensitivity: Internal&amp;RLast update : &amp;D   &amp;T&amp;</oddFooter>
  </headerFooter>
  <drawing r:id="rId4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80"/>
  <sheetViews>
    <sheetView zoomScale="80" zoomScaleNormal="80" workbookViewId="0">
      <pane ySplit="44" topLeftCell="A45" activePane="bottomLeft" state="frozen"/>
      <selection pane="bottomLeft" activeCell="D52" sqref="D52:I52"/>
    </sheetView>
  </sheetViews>
  <sheetFormatPr defaultColWidth="9.42578125" defaultRowHeight="12.75"/>
  <cols>
    <col min="1" max="1" width="8.140625" style="5" customWidth="1"/>
    <col min="2" max="2" width="4.42578125" style="131" customWidth="1"/>
    <col min="3" max="3" width="30.28515625" style="5" customWidth="1"/>
    <col min="4" max="4" width="12.7109375" style="5" customWidth="1"/>
    <col min="5" max="5" width="15.7109375" style="5" customWidth="1"/>
    <col min="6" max="6" width="19" style="5" customWidth="1"/>
    <col min="7" max="7" width="18.140625" style="5" customWidth="1"/>
    <col min="8" max="8" width="9.5703125" style="5" customWidth="1"/>
    <col min="9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9"/>
      <c r="C2" s="44" t="s">
        <v>95</v>
      </c>
      <c r="D2" s="45"/>
    </row>
    <row r="3" spans="1:20" ht="18">
      <c r="B3" s="119"/>
      <c r="C3" s="119"/>
      <c r="D3" s="119"/>
      <c r="E3" s="119"/>
      <c r="F3" s="119"/>
      <c r="G3" s="119"/>
      <c r="H3" s="119"/>
      <c r="I3" s="119"/>
      <c r="J3" s="37"/>
      <c r="K3" s="37"/>
    </row>
    <row r="4" spans="1:20" ht="18">
      <c r="B4" s="133"/>
      <c r="C4" s="47"/>
      <c r="D4" s="47"/>
      <c r="E4" s="46" t="s">
        <v>3797</v>
      </c>
      <c r="F4" s="119"/>
      <c r="G4" s="47"/>
      <c r="H4" s="132"/>
      <c r="I4" s="132"/>
      <c r="J4" s="37"/>
      <c r="K4" s="37"/>
    </row>
    <row r="5" spans="1:20" ht="9.75" customHeight="1" thickBot="1">
      <c r="B5" s="133"/>
      <c r="C5" s="47"/>
      <c r="D5" s="47"/>
      <c r="E5" s="47"/>
      <c r="F5" s="47"/>
      <c r="G5" s="47"/>
      <c r="H5" s="132"/>
      <c r="I5" s="132"/>
      <c r="J5" s="37"/>
      <c r="K5" s="37"/>
    </row>
    <row r="6" spans="1:20" ht="21" hidden="1" customHeight="1" thickBot="1">
      <c r="A6" s="1014"/>
      <c r="B6" s="1604"/>
      <c r="C6" s="313"/>
      <c r="D6" s="1151"/>
      <c r="E6" s="776" t="s">
        <v>98</v>
      </c>
      <c r="F6" s="1710" t="s">
        <v>3798</v>
      </c>
      <c r="G6" s="1679" t="s">
        <v>3799</v>
      </c>
      <c r="H6" s="1001"/>
      <c r="I6" s="1688"/>
      <c r="J6" s="1688"/>
      <c r="K6" s="1688"/>
      <c r="L6" s="1717" t="s">
        <v>3800</v>
      </c>
      <c r="M6" s="1001"/>
      <c r="N6" s="1049"/>
      <c r="O6" s="1049"/>
      <c r="P6" s="1049"/>
      <c r="Q6"/>
      <c r="R6"/>
      <c r="S6"/>
      <c r="T6"/>
    </row>
    <row r="7" spans="1:20" hidden="1">
      <c r="A7" s="1014"/>
      <c r="B7" s="1604"/>
      <c r="C7" s="1689" t="s">
        <v>3801</v>
      </c>
      <c r="D7" s="1690" t="s">
        <v>3802</v>
      </c>
      <c r="E7" s="1692" t="s">
        <v>2979</v>
      </c>
      <c r="F7" s="1693" t="s">
        <v>3803</v>
      </c>
      <c r="G7" s="1694" t="s">
        <v>3804</v>
      </c>
      <c r="H7" s="1049" t="s">
        <v>3805</v>
      </c>
      <c r="I7" s="1049" t="s">
        <v>3806</v>
      </c>
      <c r="J7" s="1047" t="s">
        <v>3807</v>
      </c>
      <c r="K7" s="1047" t="s">
        <v>3808</v>
      </c>
      <c r="L7" s="1881"/>
      <c r="M7" s="1001"/>
      <c r="N7" s="1049"/>
      <c r="O7" s="1049"/>
      <c r="P7" s="1049"/>
      <c r="Q7"/>
      <c r="R7"/>
      <c r="S7"/>
      <c r="T7"/>
    </row>
    <row r="8" spans="1:20" ht="17.25" hidden="1" customHeight="1">
      <c r="A8" s="1014" t="s">
        <v>3809</v>
      </c>
      <c r="B8" s="1604">
        <v>1</v>
      </c>
      <c r="C8" s="938" t="s">
        <v>3181</v>
      </c>
      <c r="D8" s="938" t="s">
        <v>3810</v>
      </c>
      <c r="E8" s="1603">
        <v>45300</v>
      </c>
      <c r="F8" s="1603">
        <v>45329</v>
      </c>
      <c r="G8" s="1603">
        <v>45335</v>
      </c>
      <c r="H8" s="1001">
        <v>45296</v>
      </c>
      <c r="I8" s="1688">
        <v>45297</v>
      </c>
      <c r="J8" s="1688">
        <v>45291</v>
      </c>
      <c r="K8" s="1769">
        <v>45292</v>
      </c>
      <c r="L8" s="1882">
        <v>45288</v>
      </c>
      <c r="M8" s="1001"/>
      <c r="N8" s="1049"/>
      <c r="O8" s="1049"/>
      <c r="P8" s="1049"/>
      <c r="Q8"/>
      <c r="R8"/>
      <c r="S8"/>
      <c r="T8"/>
    </row>
    <row r="9" spans="1:20" ht="17.25" hidden="1" customHeight="1" thickBot="1">
      <c r="A9" s="1014" t="s">
        <v>3811</v>
      </c>
      <c r="B9" s="1604">
        <v>2</v>
      </c>
      <c r="C9" s="938" t="s">
        <v>185</v>
      </c>
      <c r="D9" s="938" t="s">
        <v>3812</v>
      </c>
      <c r="E9" s="1601">
        <v>45304</v>
      </c>
      <c r="F9" s="1603">
        <v>45333</v>
      </c>
      <c r="G9" s="1603">
        <v>45339</v>
      </c>
      <c r="H9" s="1001">
        <v>45303</v>
      </c>
      <c r="I9" s="1688">
        <v>45304</v>
      </c>
      <c r="J9" s="1688">
        <v>45298</v>
      </c>
      <c r="K9" s="1688">
        <v>45299</v>
      </c>
      <c r="L9" s="1881"/>
      <c r="M9" s="1001"/>
      <c r="N9" s="1049"/>
      <c r="O9" s="1049"/>
      <c r="P9" s="1049"/>
      <c r="Q9"/>
      <c r="R9"/>
      <c r="S9"/>
      <c r="T9"/>
    </row>
    <row r="10" spans="1:20" ht="21" hidden="1" customHeight="1" thickTop="1">
      <c r="A10" s="1014"/>
      <c r="B10" s="1604"/>
      <c r="C10" s="313"/>
      <c r="D10" s="1151"/>
      <c r="E10" s="1623" t="s">
        <v>98</v>
      </c>
      <c r="F10" s="1818" t="s">
        <v>2734</v>
      </c>
      <c r="G10" s="1819" t="s">
        <v>3813</v>
      </c>
      <c r="H10" s="1227" t="s">
        <v>101</v>
      </c>
      <c r="I10" s="1818" t="s">
        <v>2734</v>
      </c>
      <c r="J10" s="1818" t="s">
        <v>3798</v>
      </c>
      <c r="K10" s="1878" t="s">
        <v>3799</v>
      </c>
      <c r="L10" s="1881"/>
      <c r="M10" s="1049" t="s">
        <v>3805</v>
      </c>
      <c r="N10" s="1049" t="s">
        <v>3806</v>
      </c>
      <c r="O10" s="1047" t="s">
        <v>3807</v>
      </c>
      <c r="P10" s="1047" t="s">
        <v>3808</v>
      </c>
      <c r="Q10"/>
      <c r="R10"/>
      <c r="S10"/>
      <c r="T10"/>
    </row>
    <row r="11" spans="1:20" ht="17.25" hidden="1" customHeight="1" thickBot="1">
      <c r="A11" s="1014" t="s">
        <v>3814</v>
      </c>
      <c r="B11" s="1604">
        <v>3</v>
      </c>
      <c r="C11" s="1813" t="s">
        <v>1846</v>
      </c>
      <c r="D11" s="1813" t="s">
        <v>3815</v>
      </c>
      <c r="E11" s="1814">
        <v>45313</v>
      </c>
      <c r="F11" s="1814">
        <v>45316</v>
      </c>
      <c r="G11" s="1820" t="s">
        <v>3816</v>
      </c>
      <c r="H11" s="1814" t="s">
        <v>3817</v>
      </c>
      <c r="I11" s="1600" t="s">
        <v>393</v>
      </c>
      <c r="J11" s="1814">
        <v>45337</v>
      </c>
      <c r="K11" s="1879">
        <v>45343</v>
      </c>
      <c r="L11" s="1881"/>
      <c r="M11" s="1001">
        <v>45305</v>
      </c>
      <c r="N11" s="1688">
        <v>45305</v>
      </c>
      <c r="O11" s="1688">
        <v>45299</v>
      </c>
      <c r="P11" s="1688">
        <v>45300</v>
      </c>
      <c r="Q11"/>
      <c r="R11"/>
      <c r="S11"/>
      <c r="T11"/>
    </row>
    <row r="12" spans="1:20" ht="21" hidden="1" customHeight="1" thickTop="1" thickBot="1">
      <c r="A12" s="1014"/>
      <c r="B12" s="1604"/>
      <c r="C12" s="313"/>
      <c r="D12" s="1151"/>
      <c r="E12" s="1872" t="s">
        <v>98</v>
      </c>
      <c r="F12" s="1873" t="s">
        <v>2734</v>
      </c>
      <c r="G12" s="1874" t="s">
        <v>3813</v>
      </c>
      <c r="H12" s="1875" t="s">
        <v>101</v>
      </c>
      <c r="I12" s="1873" t="s">
        <v>2734</v>
      </c>
      <c r="J12" s="1877" t="s">
        <v>1236</v>
      </c>
      <c r="K12" s="1878" t="s">
        <v>3799</v>
      </c>
      <c r="L12" s="1881"/>
      <c r="M12" s="1001"/>
      <c r="N12" s="1688"/>
      <c r="O12" s="1688"/>
      <c r="P12" s="1688"/>
      <c r="Q12"/>
      <c r="R12"/>
      <c r="S12"/>
      <c r="T12"/>
    </row>
    <row r="13" spans="1:20" ht="17.25" hidden="1" customHeight="1" thickTop="1" thickBot="1">
      <c r="A13" s="1014"/>
      <c r="B13" s="1604"/>
      <c r="C13" s="1813" t="s">
        <v>1846</v>
      </c>
      <c r="D13" s="1813" t="s">
        <v>3815</v>
      </c>
      <c r="E13" s="1871">
        <v>45313</v>
      </c>
      <c r="F13" s="1871">
        <v>45316</v>
      </c>
      <c r="G13" s="934" t="s">
        <v>155</v>
      </c>
      <c r="H13" s="935" t="s">
        <v>3818</v>
      </c>
      <c r="I13" s="1876">
        <v>45327</v>
      </c>
      <c r="J13" s="1022">
        <v>45342</v>
      </c>
      <c r="K13" s="1880">
        <v>45347</v>
      </c>
      <c r="L13" s="1881"/>
      <c r="M13" s="1001"/>
      <c r="N13" s="1688"/>
      <c r="O13" s="1688"/>
      <c r="P13" s="1688"/>
      <c r="Q13"/>
      <c r="R13"/>
      <c r="S13"/>
      <c r="T13"/>
    </row>
    <row r="14" spans="1:20" ht="36" hidden="1" customHeight="1" thickBot="1">
      <c r="A14" s="1014"/>
      <c r="B14" s="1604"/>
      <c r="C14" s="313"/>
      <c r="D14" s="1151"/>
      <c r="E14" s="776" t="s">
        <v>98</v>
      </c>
      <c r="F14" s="1883" t="s">
        <v>1236</v>
      </c>
      <c r="G14" s="1679" t="s">
        <v>3799</v>
      </c>
      <c r="H14" s="1001"/>
      <c r="I14" s="1688"/>
      <c r="J14" s="1688"/>
      <c r="K14" s="1688"/>
      <c r="L14" s="1884" t="s">
        <v>3800</v>
      </c>
      <c r="M14" s="1001"/>
      <c r="N14" s="1049"/>
      <c r="O14" s="1049"/>
      <c r="P14" s="1049"/>
      <c r="Q14"/>
      <c r="R14"/>
      <c r="S14"/>
      <c r="T14"/>
    </row>
    <row r="15" spans="1:20" ht="26.25" hidden="1" customHeight="1" thickBot="1">
      <c r="A15" s="1014"/>
      <c r="B15" s="1604"/>
      <c r="C15" s="1689" t="s">
        <v>3801</v>
      </c>
      <c r="D15" s="1690" t="s">
        <v>3802</v>
      </c>
      <c r="E15" s="631" t="s">
        <v>2979</v>
      </c>
      <c r="F15" s="775" t="s">
        <v>3803</v>
      </c>
      <c r="G15" s="1670" t="s">
        <v>3804</v>
      </c>
      <c r="H15" s="1046" t="s">
        <v>3805</v>
      </c>
      <c r="I15" s="1490" t="s">
        <v>1721</v>
      </c>
      <c r="J15" s="1047" t="s">
        <v>3807</v>
      </c>
      <c r="K15" s="1047" t="s">
        <v>3808</v>
      </c>
      <c r="L15" s="1881"/>
      <c r="M15" s="1001"/>
      <c r="N15" s="1049"/>
      <c r="O15" s="1049"/>
      <c r="P15" s="1049"/>
      <c r="Q15"/>
      <c r="R15"/>
      <c r="S15"/>
      <c r="T15"/>
    </row>
    <row r="16" spans="1:20" ht="42.75" hidden="1" customHeight="1" thickTop="1">
      <c r="A16" s="1014" t="s">
        <v>3819</v>
      </c>
      <c r="B16" s="1604">
        <v>6</v>
      </c>
      <c r="C16" s="1691" t="s">
        <v>3820</v>
      </c>
      <c r="D16" s="938" t="s">
        <v>3821</v>
      </c>
      <c r="E16" s="1603">
        <v>45335</v>
      </c>
      <c r="F16" s="1600" t="s">
        <v>393</v>
      </c>
      <c r="G16" s="1600" t="s">
        <v>393</v>
      </c>
      <c r="H16" s="1869">
        <v>45331</v>
      </c>
      <c r="I16" s="1688">
        <v>45332</v>
      </c>
      <c r="J16" s="1688">
        <v>45326</v>
      </c>
      <c r="K16" s="1688">
        <v>45327</v>
      </c>
      <c r="L16" s="1886">
        <v>45320</v>
      </c>
      <c r="M16" s="1001"/>
      <c r="N16" s="1049"/>
      <c r="O16" s="1049"/>
      <c r="P16" s="1049"/>
      <c r="Q16"/>
      <c r="R16"/>
      <c r="S16"/>
      <c r="T16"/>
    </row>
    <row r="17" spans="1:20" ht="42.75" hidden="1" customHeight="1">
      <c r="A17" s="1014" t="s">
        <v>3822</v>
      </c>
      <c r="B17" s="1604">
        <v>7</v>
      </c>
      <c r="C17" s="1913" t="s">
        <v>2344</v>
      </c>
      <c r="D17" s="1913" t="s">
        <v>3823</v>
      </c>
      <c r="E17" s="1914">
        <v>45340</v>
      </c>
      <c r="F17" s="1915" t="s">
        <v>3824</v>
      </c>
      <c r="G17" s="1600" t="s">
        <v>393</v>
      </c>
      <c r="H17" s="1869">
        <v>45338</v>
      </c>
      <c r="I17" s="1688">
        <v>45339</v>
      </c>
      <c r="J17" s="1688">
        <v>45333</v>
      </c>
      <c r="K17" s="1839">
        <v>45334</v>
      </c>
      <c r="L17" s="1886">
        <v>45327</v>
      </c>
      <c r="M17" s="1001"/>
      <c r="N17" s="1049"/>
      <c r="O17" s="1049"/>
      <c r="P17" s="1049"/>
      <c r="Q17"/>
      <c r="R17"/>
      <c r="S17"/>
      <c r="T17"/>
    </row>
    <row r="18" spans="1:20" ht="42.75" hidden="1" customHeight="1">
      <c r="A18" s="1014" t="s">
        <v>3825</v>
      </c>
      <c r="B18" s="1604">
        <v>15</v>
      </c>
      <c r="C18" s="2032" t="s">
        <v>393</v>
      </c>
      <c r="D18" s="938" t="s">
        <v>3826</v>
      </c>
      <c r="E18" s="1600" t="s">
        <v>393</v>
      </c>
      <c r="F18" s="1602" t="e">
        <v>#VALUE!</v>
      </c>
      <c r="G18" s="1602" t="e">
        <v>#VALUE!</v>
      </c>
      <c r="H18" s="1001">
        <v>45394</v>
      </c>
      <c r="I18" s="1688">
        <v>45395</v>
      </c>
      <c r="J18" s="1769">
        <v>45388</v>
      </c>
      <c r="K18" s="1769">
        <v>45388</v>
      </c>
      <c r="L18" s="1678"/>
      <c r="M18" s="1001"/>
      <c r="N18" s="1049"/>
      <c r="O18" s="1049"/>
      <c r="P18" s="1049"/>
      <c r="Q18"/>
      <c r="R18"/>
      <c r="S18"/>
      <c r="T18"/>
    </row>
    <row r="19" spans="1:20" ht="14.25" hidden="1" customHeight="1">
      <c r="A19" s="1014" t="s">
        <v>3827</v>
      </c>
      <c r="B19" s="1604">
        <v>17</v>
      </c>
      <c r="C19" s="2040" t="s">
        <v>2405</v>
      </c>
      <c r="D19" s="938" t="s">
        <v>3828</v>
      </c>
      <c r="E19" s="1600" t="s">
        <v>393</v>
      </c>
      <c r="F19" s="1602">
        <v>45437</v>
      </c>
      <c r="G19" s="1602">
        <v>45443</v>
      </c>
      <c r="H19" s="1001">
        <v>45408</v>
      </c>
      <c r="I19" s="1688">
        <v>45409</v>
      </c>
      <c r="J19" s="1769">
        <v>45402</v>
      </c>
      <c r="K19" s="1769">
        <v>45402</v>
      </c>
      <c r="L19" s="1678"/>
      <c r="M19" s="1001"/>
      <c r="N19" s="1049"/>
      <c r="O19" s="1049"/>
      <c r="P19" s="1049"/>
      <c r="Q19"/>
      <c r="R19"/>
      <c r="S19"/>
      <c r="T19"/>
    </row>
    <row r="20" spans="1:20" ht="14.25" hidden="1" customHeight="1">
      <c r="A20" s="1014" t="s">
        <v>2657</v>
      </c>
      <c r="B20" s="1604">
        <v>20</v>
      </c>
      <c r="C20" s="2032" t="s">
        <v>406</v>
      </c>
      <c r="D20" s="938" t="s">
        <v>3829</v>
      </c>
      <c r="E20" s="2036">
        <v>45429</v>
      </c>
      <c r="F20" s="2036">
        <v>45458</v>
      </c>
      <c r="G20" s="2036">
        <v>45464</v>
      </c>
      <c r="H20" s="1001">
        <v>45429</v>
      </c>
      <c r="I20" s="1688">
        <v>45430</v>
      </c>
      <c r="J20" s="1769">
        <v>45423</v>
      </c>
      <c r="K20" s="1769">
        <v>45423</v>
      </c>
      <c r="L20" s="1678"/>
      <c r="M20" s="1001"/>
      <c r="N20" s="1049"/>
      <c r="O20" s="1049"/>
      <c r="P20" s="1049"/>
      <c r="Q20"/>
      <c r="R20"/>
      <c r="S20"/>
      <c r="T20"/>
    </row>
    <row r="21" spans="1:20" ht="14.25" hidden="1" customHeight="1">
      <c r="A21" s="1014" t="s">
        <v>3830</v>
      </c>
      <c r="B21" s="1604">
        <v>21</v>
      </c>
      <c r="C21" s="2032" t="s">
        <v>3831</v>
      </c>
      <c r="D21" s="938" t="s">
        <v>3832</v>
      </c>
      <c r="E21" s="1600" t="s">
        <v>393</v>
      </c>
      <c r="F21" s="2036">
        <v>45465</v>
      </c>
      <c r="G21" s="2036">
        <v>45471</v>
      </c>
      <c r="H21" s="1001">
        <v>45436</v>
      </c>
      <c r="I21" s="1688">
        <v>45437</v>
      </c>
      <c r="J21" s="1769">
        <v>45430</v>
      </c>
      <c r="K21" s="1769">
        <v>45430</v>
      </c>
      <c r="L21" s="1678"/>
      <c r="M21" s="1001"/>
      <c r="N21" s="1049"/>
      <c r="O21" s="1049"/>
      <c r="P21" s="1049"/>
      <c r="Q21"/>
      <c r="R21"/>
      <c r="S21"/>
      <c r="T21"/>
    </row>
    <row r="22" spans="1:20" ht="24.75" hidden="1" customHeight="1">
      <c r="A22" s="1014"/>
      <c r="B22" s="1604"/>
      <c r="C22" s="2139" t="s">
        <v>1941</v>
      </c>
      <c r="D22" s="2135" t="s">
        <v>3833</v>
      </c>
      <c r="E22" s="2136">
        <v>45446</v>
      </c>
      <c r="F22" s="2137" t="s">
        <v>3834</v>
      </c>
      <c r="G22" s="1602"/>
      <c r="H22" s="1001"/>
      <c r="I22" s="1688"/>
      <c r="J22" s="1769"/>
      <c r="K22" s="1769"/>
      <c r="L22" s="1678"/>
      <c r="M22" s="1001"/>
      <c r="N22" s="1049"/>
      <c r="O22" s="1049"/>
      <c r="P22" s="1049"/>
      <c r="Q22"/>
      <c r="R22"/>
      <c r="S22"/>
      <c r="T22"/>
    </row>
    <row r="23" spans="1:20" ht="24.75" hidden="1" customHeight="1">
      <c r="A23" s="1014" t="s">
        <v>2318</v>
      </c>
      <c r="B23" s="1604">
        <v>22</v>
      </c>
      <c r="C23" s="2138"/>
      <c r="D23" s="2140" t="s">
        <v>3835</v>
      </c>
      <c r="E23" s="2137" t="s">
        <v>3836</v>
      </c>
      <c r="F23" s="2136">
        <v>45472</v>
      </c>
      <c r="G23" s="2136">
        <v>45478</v>
      </c>
      <c r="H23" s="1001">
        <v>45436</v>
      </c>
      <c r="I23" s="1688">
        <v>45437</v>
      </c>
      <c r="J23" s="1769">
        <v>45430</v>
      </c>
      <c r="K23" s="1769">
        <v>45430</v>
      </c>
      <c r="L23" s="1678"/>
      <c r="M23" s="1001"/>
      <c r="N23" s="1049"/>
      <c r="O23" s="1049"/>
      <c r="P23" s="1049"/>
      <c r="Q23"/>
      <c r="R23"/>
      <c r="S23"/>
      <c r="T23"/>
    </row>
    <row r="24" spans="1:20" ht="15.75" hidden="1" customHeight="1">
      <c r="A24" s="1014"/>
      <c r="B24" s="1604">
        <v>22</v>
      </c>
      <c r="C24" s="2032" t="s">
        <v>406</v>
      </c>
      <c r="D24" s="2162" t="s">
        <v>3837</v>
      </c>
      <c r="E24" s="2161">
        <v>45443</v>
      </c>
      <c r="F24" s="1602"/>
      <c r="G24" s="1602"/>
      <c r="H24" s="1001">
        <v>45443</v>
      </c>
      <c r="I24" s="1688">
        <v>45444</v>
      </c>
      <c r="J24" s="1769">
        <v>45437</v>
      </c>
      <c r="K24" s="1769">
        <v>45437</v>
      </c>
      <c r="L24" s="1678"/>
      <c r="M24" s="1001"/>
      <c r="N24" s="1049"/>
      <c r="O24" s="1049"/>
      <c r="P24" s="1049"/>
      <c r="Q24"/>
      <c r="R24"/>
      <c r="S24"/>
      <c r="T24"/>
    </row>
    <row r="25" spans="1:20" ht="15.75" hidden="1" customHeight="1">
      <c r="A25" s="1014" t="s">
        <v>2318</v>
      </c>
      <c r="B25" s="1604">
        <v>24</v>
      </c>
      <c r="C25" s="2032" t="s">
        <v>2060</v>
      </c>
      <c r="D25" s="938" t="s">
        <v>3838</v>
      </c>
      <c r="E25" s="1600">
        <v>45457</v>
      </c>
      <c r="F25" s="1602">
        <v>45487</v>
      </c>
      <c r="G25" s="1602">
        <v>45493</v>
      </c>
      <c r="H25" s="1001">
        <v>45457</v>
      </c>
      <c r="I25" s="1688">
        <v>45458</v>
      </c>
      <c r="J25" s="1769">
        <v>45451</v>
      </c>
      <c r="K25" s="1769">
        <v>45451</v>
      </c>
      <c r="L25" s="1678"/>
      <c r="M25" s="1001"/>
      <c r="N25" s="1049"/>
      <c r="O25" s="1049"/>
      <c r="P25" s="1049"/>
      <c r="Q25"/>
      <c r="R25"/>
      <c r="S25"/>
      <c r="T25"/>
    </row>
    <row r="26" spans="1:20" ht="15.75" hidden="1" customHeight="1" thickBot="1">
      <c r="A26" s="1014" t="s">
        <v>3839</v>
      </c>
      <c r="B26" s="1604">
        <v>25</v>
      </c>
      <c r="C26" s="2232" t="s">
        <v>2318</v>
      </c>
      <c r="D26" s="938" t="s">
        <v>3840</v>
      </c>
      <c r="E26" s="1600" t="s">
        <v>393</v>
      </c>
      <c r="F26" s="2036">
        <v>45465</v>
      </c>
      <c r="G26" s="2036">
        <v>45471</v>
      </c>
      <c r="H26" s="1001">
        <v>45464</v>
      </c>
      <c r="I26" s="1688">
        <v>45465</v>
      </c>
      <c r="J26" s="1769">
        <v>45458</v>
      </c>
      <c r="K26" s="1769">
        <v>45458</v>
      </c>
      <c r="L26" s="1678"/>
      <c r="M26" s="1001"/>
      <c r="N26" s="1049"/>
      <c r="O26" s="1049"/>
      <c r="P26" s="1049"/>
      <c r="Q26"/>
      <c r="R26"/>
      <c r="S26"/>
      <c r="T26"/>
    </row>
    <row r="27" spans="1:20" customFormat="1" ht="36.75" hidden="1" customHeight="1" thickBot="1">
      <c r="A27" s="1014"/>
      <c r="B27" s="1604"/>
      <c r="C27" s="2730"/>
      <c r="D27" s="2731"/>
      <c r="E27" s="3005" t="s">
        <v>98</v>
      </c>
      <c r="F27" s="2732" t="s">
        <v>1236</v>
      </c>
      <c r="G27" s="3006" t="s">
        <v>3799</v>
      </c>
      <c r="H27" s="1001"/>
      <c r="I27" s="1688"/>
      <c r="J27" s="1688"/>
      <c r="K27" s="1688"/>
      <c r="L27" s="1884" t="s">
        <v>3800</v>
      </c>
      <c r="M27" s="1001"/>
      <c r="N27" s="1049"/>
      <c r="O27" s="1049"/>
      <c r="P27" s="1049"/>
    </row>
    <row r="28" spans="1:20" customFormat="1" ht="23.25" hidden="1" customHeight="1" thickBot="1">
      <c r="A28" s="1014"/>
      <c r="B28" s="1604"/>
      <c r="C28" s="2733" t="s">
        <v>3801</v>
      </c>
      <c r="D28" s="3262" t="s">
        <v>3841</v>
      </c>
      <c r="E28" s="3007" t="s">
        <v>2362</v>
      </c>
      <c r="F28" s="3008" t="s">
        <v>3803</v>
      </c>
      <c r="G28" s="3009" t="s">
        <v>3804</v>
      </c>
      <c r="H28" s="1046" t="s">
        <v>3805</v>
      </c>
      <c r="I28" s="1490" t="s">
        <v>1721</v>
      </c>
      <c r="J28" s="1047" t="s">
        <v>3807</v>
      </c>
      <c r="K28" s="1047" t="s">
        <v>3808</v>
      </c>
      <c r="L28" s="1881"/>
      <c r="M28" s="1001"/>
      <c r="N28" s="1049"/>
      <c r="O28" s="1049"/>
      <c r="P28" s="1049"/>
    </row>
    <row r="29" spans="1:20" ht="20.25" hidden="1" customHeight="1" thickTop="1">
      <c r="A29" s="1014" t="s">
        <v>3842</v>
      </c>
      <c r="B29" s="2641">
        <v>31</v>
      </c>
      <c r="C29" s="2737" t="s">
        <v>406</v>
      </c>
      <c r="D29" s="2735" t="s">
        <v>3843</v>
      </c>
      <c r="E29" s="2738">
        <v>45507</v>
      </c>
      <c r="F29" s="2738">
        <v>45535</v>
      </c>
      <c r="G29" s="2738">
        <v>45541</v>
      </c>
      <c r="H29" s="2806">
        <v>45507</v>
      </c>
      <c r="I29" s="1599">
        <v>45508</v>
      </c>
      <c r="J29" s="2807">
        <v>45501</v>
      </c>
      <c r="K29" s="2807">
        <v>45502</v>
      </c>
      <c r="L29" s="1678"/>
      <c r="M29" s="1001"/>
      <c r="N29" s="1049"/>
      <c r="O29" s="1049"/>
      <c r="P29" s="1049"/>
      <c r="Q29"/>
      <c r="R29"/>
      <c r="S29"/>
      <c r="T29"/>
    </row>
    <row r="30" spans="1:20" ht="20.25" hidden="1" customHeight="1">
      <c r="A30" s="1014"/>
      <c r="B30" s="2641"/>
      <c r="C30" s="2739" t="s">
        <v>3844</v>
      </c>
      <c r="D30" s="2739" t="s">
        <v>3845</v>
      </c>
      <c r="E30" s="2740">
        <v>45508</v>
      </c>
      <c r="F30" s="2740">
        <v>45538</v>
      </c>
      <c r="G30" s="2738"/>
      <c r="H30" s="2808">
        <v>45489</v>
      </c>
      <c r="I30" s="2809">
        <v>45490</v>
      </c>
      <c r="J30" s="2809">
        <v>45483</v>
      </c>
      <c r="K30" s="2809">
        <v>45483</v>
      </c>
      <c r="L30" s="1678"/>
      <c r="M30" s="1001"/>
      <c r="N30" s="1049"/>
      <c r="O30" s="1049"/>
      <c r="P30" s="1049"/>
      <c r="Q30"/>
      <c r="R30"/>
      <c r="S30"/>
      <c r="T30"/>
    </row>
    <row r="31" spans="1:20" ht="20.25" hidden="1" customHeight="1">
      <c r="A31" s="1014"/>
      <c r="B31" s="2641"/>
      <c r="C31" s="2741" t="s">
        <v>1893</v>
      </c>
      <c r="D31" s="2742" t="s">
        <v>1919</v>
      </c>
      <c r="E31" s="2742">
        <v>45512</v>
      </c>
      <c r="F31" s="2743" t="s">
        <v>3846</v>
      </c>
      <c r="G31" s="2744"/>
      <c r="H31" s="2808">
        <v>45511</v>
      </c>
      <c r="I31" s="2809">
        <v>45512</v>
      </c>
      <c r="J31" s="2809">
        <v>45505</v>
      </c>
      <c r="K31" s="2809">
        <v>45505</v>
      </c>
      <c r="L31" s="1678"/>
      <c r="M31" s="1001"/>
      <c r="N31" s="1049"/>
      <c r="O31" s="1049"/>
      <c r="P31" s="1049"/>
      <c r="Q31"/>
      <c r="R31"/>
      <c r="S31"/>
      <c r="T31"/>
    </row>
    <row r="32" spans="1:20" ht="32.25" hidden="1" customHeight="1">
      <c r="A32" s="1014"/>
      <c r="B32" s="2641"/>
      <c r="C32" s="2745"/>
      <c r="D32" s="2746" t="s">
        <v>3847</v>
      </c>
      <c r="E32" s="2743" t="s">
        <v>3848</v>
      </c>
      <c r="F32" s="2743" t="s">
        <v>3849</v>
      </c>
      <c r="G32" s="2747">
        <v>45548</v>
      </c>
      <c r="H32" s="2808"/>
      <c r="I32" s="2809"/>
      <c r="J32" s="2809"/>
      <c r="K32" s="2809"/>
      <c r="L32" s="1678"/>
      <c r="M32" s="1001"/>
      <c r="N32" s="1049"/>
      <c r="O32" s="1049"/>
      <c r="P32" s="1049"/>
      <c r="Q32"/>
      <c r="R32"/>
      <c r="S32"/>
      <c r="T32"/>
    </row>
    <row r="33" spans="1:20" ht="20.25" hidden="1" customHeight="1" thickTop="1">
      <c r="A33" s="1014" t="s">
        <v>3850</v>
      </c>
      <c r="B33" s="2641">
        <v>41</v>
      </c>
      <c r="C33" s="2734" t="s">
        <v>2013</v>
      </c>
      <c r="D33" s="2734" t="s">
        <v>3851</v>
      </c>
      <c r="E33" s="2997" t="s">
        <v>393</v>
      </c>
      <c r="F33" s="2744">
        <v>45607</v>
      </c>
      <c r="G33" s="2744">
        <v>45614</v>
      </c>
      <c r="H33" s="2806">
        <v>45577</v>
      </c>
      <c r="I33" s="1599">
        <v>45578</v>
      </c>
      <c r="J33" s="2807">
        <v>45571</v>
      </c>
      <c r="K33" s="2807">
        <v>45572</v>
      </c>
      <c r="L33" s="1678"/>
      <c r="M33" s="1001"/>
      <c r="N33" s="1049"/>
      <c r="O33" s="1049"/>
      <c r="P33" s="1049"/>
      <c r="Q33"/>
      <c r="R33"/>
      <c r="S33"/>
      <c r="T33"/>
    </row>
    <row r="34" spans="1:20" ht="26.25" hidden="1" customHeight="1" thickTop="1">
      <c r="A34" s="1014" t="s">
        <v>3852</v>
      </c>
      <c r="B34" s="2641">
        <v>45</v>
      </c>
      <c r="C34" s="2734" t="s">
        <v>3120</v>
      </c>
      <c r="D34" s="2734" t="s">
        <v>3853</v>
      </c>
      <c r="E34" s="3046" t="s">
        <v>393</v>
      </c>
      <c r="F34" s="2744">
        <v>45636</v>
      </c>
      <c r="G34" s="2744">
        <v>45642</v>
      </c>
      <c r="H34" s="2806">
        <v>45605</v>
      </c>
      <c r="I34" s="1599">
        <v>45606</v>
      </c>
      <c r="J34" s="2807">
        <v>45599</v>
      </c>
      <c r="K34" s="2807">
        <v>45600</v>
      </c>
      <c r="L34" s="1678"/>
      <c r="M34" s="1001"/>
      <c r="N34" s="1049"/>
      <c r="O34" s="1049"/>
      <c r="P34" s="1049"/>
      <c r="Q34"/>
      <c r="R34"/>
      <c r="S34"/>
      <c r="T34"/>
    </row>
    <row r="35" spans="1:20" ht="27" hidden="1" customHeight="1" thickTop="1">
      <c r="A35" s="1014"/>
      <c r="B35" s="2641"/>
      <c r="C35" s="3072" t="s">
        <v>2190</v>
      </c>
      <c r="D35" s="3072" t="s">
        <v>3854</v>
      </c>
      <c r="E35" s="3073">
        <v>45652</v>
      </c>
      <c r="F35" s="3073" t="s">
        <v>3855</v>
      </c>
      <c r="G35" s="2736"/>
      <c r="H35" s="2806"/>
      <c r="I35" s="1599"/>
      <c r="J35" s="2807"/>
      <c r="K35" s="2807"/>
      <c r="L35" s="1678"/>
      <c r="M35" s="1001"/>
      <c r="N35" s="1049"/>
      <c r="O35" s="1049"/>
      <c r="P35" s="1049"/>
      <c r="Q35"/>
      <c r="R35"/>
      <c r="S35"/>
      <c r="T35"/>
    </row>
    <row r="36" spans="1:20" ht="27" hidden="1" customHeight="1">
      <c r="A36" s="1014" t="s">
        <v>3856</v>
      </c>
      <c r="B36" s="2641">
        <v>47</v>
      </c>
      <c r="C36" s="2734"/>
      <c r="D36" s="3074" t="s">
        <v>3857</v>
      </c>
      <c r="E36" s="3073" t="s">
        <v>3858</v>
      </c>
      <c r="F36" s="2747" t="s">
        <v>3859</v>
      </c>
      <c r="G36" s="2747" t="s">
        <v>3859</v>
      </c>
      <c r="H36" s="2806">
        <v>45619</v>
      </c>
      <c r="I36" s="1599">
        <v>45620</v>
      </c>
      <c r="J36" s="2807">
        <v>45613</v>
      </c>
      <c r="K36" s="2807">
        <v>45614</v>
      </c>
      <c r="L36" s="1678"/>
      <c r="M36" s="1001"/>
      <c r="N36" s="1049"/>
      <c r="O36" s="1049"/>
      <c r="P36" s="1049"/>
      <c r="Q36"/>
      <c r="R36"/>
      <c r="S36"/>
      <c r="T36"/>
    </row>
    <row r="37" spans="1:20" ht="20.25" hidden="1" customHeight="1" thickTop="1" thickBot="1">
      <c r="A37" s="1014" t="s">
        <v>3860</v>
      </c>
      <c r="B37" s="2641">
        <v>5</v>
      </c>
      <c r="C37" s="2737" t="s">
        <v>406</v>
      </c>
      <c r="D37" s="2734" t="s">
        <v>3861</v>
      </c>
      <c r="E37" s="2744">
        <v>45689</v>
      </c>
      <c r="F37" s="2744">
        <f t="shared" ref="F37" si="0">E37+28</f>
        <v>45717</v>
      </c>
      <c r="G37" s="2744">
        <f t="shared" ref="G37" si="1">E37+34</f>
        <v>45723</v>
      </c>
      <c r="H37" s="2806">
        <v>45689</v>
      </c>
      <c r="I37" s="1599">
        <v>45690</v>
      </c>
      <c r="J37" s="2807">
        <v>45683</v>
      </c>
      <c r="K37" s="3168">
        <v>45680</v>
      </c>
      <c r="L37" s="1678"/>
      <c r="M37" s="1001"/>
      <c r="N37" s="1049"/>
      <c r="O37" s="1049"/>
      <c r="P37" s="1049"/>
      <c r="Q37"/>
      <c r="R37"/>
      <c r="S37"/>
      <c r="T37"/>
    </row>
    <row r="38" spans="1:20" ht="27" hidden="1" customHeight="1" thickBot="1">
      <c r="A38" s="1014"/>
      <c r="B38" s="2641"/>
      <c r="C38" s="3197"/>
      <c r="D38" s="3198"/>
      <c r="E38" s="3199" t="s">
        <v>98</v>
      </c>
      <c r="F38" s="3200" t="s">
        <v>1236</v>
      </c>
      <c r="G38" s="3201" t="s">
        <v>3799</v>
      </c>
      <c r="H38" s="3202"/>
      <c r="I38" s="3202"/>
      <c r="J38" s="3202"/>
      <c r="K38" s="1688"/>
      <c r="L38" s="1678"/>
      <c r="M38" s="1001"/>
      <c r="N38" s="1049"/>
      <c r="O38" s="1049"/>
      <c r="P38" s="1049"/>
      <c r="Q38"/>
      <c r="R38"/>
      <c r="S38"/>
      <c r="T38"/>
    </row>
    <row r="39" spans="1:20" ht="20.25" hidden="1" customHeight="1" thickBot="1">
      <c r="A39" s="1014"/>
      <c r="B39" s="2641"/>
      <c r="C39" s="3203" t="s">
        <v>3801</v>
      </c>
      <c r="D39" s="3263" t="s">
        <v>3841</v>
      </c>
      <c r="E39" s="3204" t="s">
        <v>2362</v>
      </c>
      <c r="F39" s="3205" t="s">
        <v>3862</v>
      </c>
      <c r="G39" s="3206" t="s">
        <v>3863</v>
      </c>
      <c r="H39" s="3207" t="s">
        <v>3805</v>
      </c>
      <c r="I39" s="1490" t="s">
        <v>1721</v>
      </c>
      <c r="J39" s="3208" t="s">
        <v>3807</v>
      </c>
      <c r="K39" s="1047" t="s">
        <v>3808</v>
      </c>
      <c r="L39" s="1678"/>
      <c r="M39" s="1001"/>
      <c r="N39" s="1049"/>
      <c r="O39" s="1049"/>
      <c r="P39" s="1049"/>
      <c r="Q39"/>
      <c r="R39"/>
      <c r="S39"/>
      <c r="T39"/>
    </row>
    <row r="40" spans="1:20" ht="20.25" hidden="1" customHeight="1" thickTop="1">
      <c r="A40" s="1014" t="s">
        <v>3864</v>
      </c>
      <c r="B40" s="3187" t="s">
        <v>3865</v>
      </c>
      <c r="C40" s="3435" t="s">
        <v>2035</v>
      </c>
      <c r="D40" s="3209" t="s">
        <v>3866</v>
      </c>
      <c r="E40" s="3210">
        <v>45696</v>
      </c>
      <c r="F40" s="3210">
        <v>45724</v>
      </c>
      <c r="G40" s="3210">
        <v>45731</v>
      </c>
      <c r="H40" s="3211">
        <v>45696</v>
      </c>
      <c r="I40" s="3211">
        <v>45697</v>
      </c>
      <c r="J40" s="3212">
        <v>45690</v>
      </c>
      <c r="K40" s="3212">
        <v>45691</v>
      </c>
      <c r="L40" s="1678"/>
      <c r="M40" s="1001"/>
      <c r="N40" s="1049"/>
      <c r="O40" s="1049"/>
      <c r="P40" s="1049"/>
      <c r="Q40"/>
      <c r="R40"/>
      <c r="S40"/>
      <c r="T40"/>
    </row>
    <row r="41" spans="1:20" ht="20.25" hidden="1" customHeight="1" thickTop="1">
      <c r="A41" s="1014" t="s">
        <v>3867</v>
      </c>
      <c r="B41" s="2641">
        <v>19</v>
      </c>
      <c r="C41" s="3209" t="s">
        <v>2398</v>
      </c>
      <c r="D41" s="3209" t="s">
        <v>3868</v>
      </c>
      <c r="E41" s="3210">
        <v>45790</v>
      </c>
      <c r="F41" s="3210">
        <v>45823</v>
      </c>
      <c r="G41" s="3210">
        <v>45830</v>
      </c>
      <c r="H41" s="3211">
        <v>45787</v>
      </c>
      <c r="I41" s="3211">
        <v>45788</v>
      </c>
      <c r="J41" s="3212">
        <v>45781</v>
      </c>
      <c r="K41" s="3212">
        <v>45782</v>
      </c>
      <c r="L41" s="1678"/>
      <c r="M41" s="1001"/>
      <c r="N41" s="1049"/>
      <c r="O41" s="1049"/>
      <c r="P41" s="1049"/>
      <c r="Q41"/>
      <c r="R41"/>
      <c r="S41"/>
      <c r="T41"/>
    </row>
    <row r="42" spans="1:20" ht="20.25" hidden="1" customHeight="1" thickBot="1">
      <c r="A42" s="1014"/>
      <c r="B42" s="2641"/>
      <c r="C42" s="47"/>
      <c r="D42" s="47"/>
      <c r="E42" s="47"/>
      <c r="F42" s="47"/>
      <c r="G42" s="47"/>
      <c r="H42" s="132"/>
      <c r="I42" s="132"/>
      <c r="J42" s="37"/>
      <c r="K42" s="37"/>
      <c r="L42" s="1678"/>
      <c r="M42" s="1001"/>
      <c r="N42" s="1049"/>
      <c r="O42" s="1049"/>
      <c r="P42" s="1049"/>
      <c r="Q42"/>
      <c r="R42"/>
      <c r="S42"/>
      <c r="T42"/>
    </row>
    <row r="43" spans="1:20" ht="28.5" customHeight="1" thickBot="1">
      <c r="A43" s="1014"/>
      <c r="B43" s="2641"/>
      <c r="C43" s="3819" t="s">
        <v>3869</v>
      </c>
      <c r="D43" s="3198"/>
      <c r="E43" s="3199" t="s">
        <v>98</v>
      </c>
      <c r="F43" s="3200" t="s">
        <v>1236</v>
      </c>
      <c r="G43" s="3201" t="s">
        <v>3799</v>
      </c>
      <c r="H43" s="3202"/>
      <c r="I43" s="3202"/>
      <c r="J43" s="3202"/>
      <c r="K43" s="1688"/>
      <c r="L43" s="1678"/>
      <c r="M43" s="1001"/>
      <c r="N43" s="1049"/>
      <c r="O43" s="1049"/>
      <c r="P43" s="1049"/>
      <c r="Q43"/>
      <c r="R43"/>
      <c r="S43"/>
      <c r="T43"/>
    </row>
    <row r="44" spans="1:20" ht="28.5" customHeight="1" thickBot="1">
      <c r="A44" s="1014"/>
      <c r="B44" s="2641"/>
      <c r="C44" s="3203" t="s">
        <v>3801</v>
      </c>
      <c r="D44" s="3263" t="s">
        <v>3841</v>
      </c>
      <c r="E44" s="3204" t="s">
        <v>2362</v>
      </c>
      <c r="F44" s="3205" t="s">
        <v>3862</v>
      </c>
      <c r="G44" s="3206" t="s">
        <v>3863</v>
      </c>
      <c r="H44" s="3207" t="s">
        <v>3805</v>
      </c>
      <c r="I44" s="1117" t="s">
        <v>1721</v>
      </c>
      <c r="J44" s="3208" t="s">
        <v>3807</v>
      </c>
      <c r="K44" s="1047" t="s">
        <v>3808</v>
      </c>
      <c r="L44" s="1678"/>
      <c r="M44" s="1001"/>
      <c r="N44" s="1049"/>
      <c r="O44" s="1049"/>
      <c r="P44" s="1049"/>
      <c r="Q44"/>
      <c r="R44"/>
      <c r="S44"/>
      <c r="T44"/>
    </row>
    <row r="45" spans="1:20" ht="41.25" customHeight="1" thickTop="1" thickBot="1">
      <c r="A45" s="1014"/>
      <c r="B45" s="2641"/>
      <c r="C45" s="3609" t="s">
        <v>3870</v>
      </c>
      <c r="D45" s="3610" t="s">
        <v>3871</v>
      </c>
      <c r="E45" s="3805">
        <v>45794</v>
      </c>
      <c r="F45" s="3614" t="s">
        <v>3872</v>
      </c>
      <c r="G45" s="3611"/>
      <c r="H45" s="3211"/>
      <c r="I45" s="3211"/>
      <c r="J45" s="3212"/>
      <c r="K45" s="3212"/>
      <c r="L45" s="1678"/>
      <c r="M45" s="1001"/>
      <c r="N45" s="1049"/>
      <c r="O45" s="1049"/>
      <c r="P45" s="1049"/>
      <c r="Q45"/>
      <c r="R45"/>
      <c r="S45"/>
      <c r="T45"/>
    </row>
    <row r="46" spans="1:20" ht="42.75" customHeight="1" thickBot="1">
      <c r="A46" s="1014" t="s">
        <v>2462</v>
      </c>
      <c r="B46" s="2641">
        <v>20</v>
      </c>
      <c r="C46" s="3607"/>
      <c r="D46" s="3615" t="s">
        <v>3873</v>
      </c>
      <c r="E46" s="3608" t="s">
        <v>3874</v>
      </c>
      <c r="F46" s="3612">
        <v>45829</v>
      </c>
      <c r="G46" s="3613">
        <v>45836</v>
      </c>
      <c r="H46" s="3211">
        <f>H41+7</f>
        <v>45794</v>
      </c>
      <c r="I46" s="3211">
        <f t="shared" ref="I46:I51" si="2">H46+1</f>
        <v>45795</v>
      </c>
      <c r="J46" s="3212">
        <f t="shared" ref="J46:J51" si="3">H46-6</f>
        <v>45788</v>
      </c>
      <c r="K46" s="3212">
        <f t="shared" ref="K46:K51" si="4">J46+1</f>
        <v>45789</v>
      </c>
      <c r="L46" s="1678"/>
      <c r="M46" s="1001"/>
      <c r="N46" s="1049"/>
      <c r="O46" s="1049"/>
      <c r="P46" s="1049"/>
      <c r="Q46"/>
      <c r="R46"/>
      <c r="S46"/>
      <c r="T46"/>
    </row>
    <row r="47" spans="1:20" ht="20.25" customHeight="1">
      <c r="A47" s="1014" t="s">
        <v>2465</v>
      </c>
      <c r="B47" s="2641">
        <v>21</v>
      </c>
      <c r="C47" s="3846" t="s">
        <v>3875</v>
      </c>
      <c r="D47" s="3605" t="s">
        <v>3876</v>
      </c>
      <c r="E47" s="3606">
        <v>45802</v>
      </c>
      <c r="F47" s="3606">
        <f t="shared" ref="F47" si="5">E47+33</f>
        <v>45835</v>
      </c>
      <c r="G47" s="3606">
        <f t="shared" ref="G47" si="6">E47+40</f>
        <v>45842</v>
      </c>
      <c r="H47" s="3211">
        <f t="shared" ref="H47:H60" si="7">H46+7</f>
        <v>45801</v>
      </c>
      <c r="I47" s="3211">
        <f t="shared" si="2"/>
        <v>45802</v>
      </c>
      <c r="J47" s="3212">
        <f t="shared" si="3"/>
        <v>45795</v>
      </c>
      <c r="K47" s="3212">
        <f t="shared" si="4"/>
        <v>45796</v>
      </c>
      <c r="L47" s="1678"/>
      <c r="M47" s="1001"/>
      <c r="N47" s="1049"/>
      <c r="O47" s="1049"/>
      <c r="P47" s="1049"/>
      <c r="Q47"/>
      <c r="R47"/>
      <c r="S47"/>
      <c r="T47"/>
    </row>
    <row r="48" spans="1:20" ht="20.25" customHeight="1">
      <c r="A48" s="1014" t="s">
        <v>2467</v>
      </c>
      <c r="B48" s="2641">
        <v>22</v>
      </c>
      <c r="C48" s="3209" t="s">
        <v>2465</v>
      </c>
      <c r="D48" s="3209" t="s">
        <v>3877</v>
      </c>
      <c r="E48" s="3210">
        <v>45809</v>
      </c>
      <c r="F48" s="3210">
        <f>E48+33</f>
        <v>45842</v>
      </c>
      <c r="G48" s="3210">
        <f>E48+40</f>
        <v>45849</v>
      </c>
      <c r="H48" s="3211">
        <f t="shared" si="7"/>
        <v>45808</v>
      </c>
      <c r="I48" s="3211">
        <f t="shared" si="2"/>
        <v>45809</v>
      </c>
      <c r="J48" s="3212">
        <f t="shared" si="3"/>
        <v>45802</v>
      </c>
      <c r="K48" s="3212">
        <f t="shared" si="4"/>
        <v>45803</v>
      </c>
      <c r="L48" s="1678"/>
      <c r="M48" s="1001"/>
      <c r="N48" s="1049"/>
      <c r="O48" s="1049"/>
      <c r="P48" s="1049"/>
      <c r="Q48"/>
      <c r="R48"/>
      <c r="S48"/>
      <c r="T48"/>
    </row>
    <row r="49" spans="1:20" ht="20.25" customHeight="1">
      <c r="A49" s="1014" t="s">
        <v>2470</v>
      </c>
      <c r="B49" s="2641">
        <v>23</v>
      </c>
      <c r="C49" s="3209" t="s">
        <v>2467</v>
      </c>
      <c r="D49" s="3209" t="s">
        <v>3878</v>
      </c>
      <c r="E49" s="3210">
        <v>45816</v>
      </c>
      <c r="F49" s="3210">
        <f t="shared" ref="F49:F56" si="8">E49+33</f>
        <v>45849</v>
      </c>
      <c r="G49" s="3210">
        <f t="shared" ref="G49:G56" si="9">E49+40</f>
        <v>45856</v>
      </c>
      <c r="H49" s="3211">
        <f t="shared" si="7"/>
        <v>45815</v>
      </c>
      <c r="I49" s="3211">
        <f t="shared" si="2"/>
        <v>45816</v>
      </c>
      <c r="J49" s="3212">
        <f t="shared" si="3"/>
        <v>45809</v>
      </c>
      <c r="K49" s="3212">
        <f t="shared" si="4"/>
        <v>45810</v>
      </c>
      <c r="L49" s="1678"/>
      <c r="M49" s="1001"/>
      <c r="N49" s="1049"/>
      <c r="O49" s="1049"/>
      <c r="P49" s="1049"/>
      <c r="Q49"/>
      <c r="R49"/>
      <c r="S49"/>
      <c r="T49"/>
    </row>
    <row r="50" spans="1:20" ht="20.25" customHeight="1">
      <c r="A50" s="1014" t="s">
        <v>2473</v>
      </c>
      <c r="B50" s="2641">
        <v>24</v>
      </c>
      <c r="C50" s="3209" t="s">
        <v>2470</v>
      </c>
      <c r="D50" s="3209" t="s">
        <v>3879</v>
      </c>
      <c r="E50" s="3210">
        <v>45822</v>
      </c>
      <c r="F50" s="3210">
        <f t="shared" si="8"/>
        <v>45855</v>
      </c>
      <c r="G50" s="3210">
        <f t="shared" si="9"/>
        <v>45862</v>
      </c>
      <c r="H50" s="3211">
        <f t="shared" si="7"/>
        <v>45822</v>
      </c>
      <c r="I50" s="3211">
        <f t="shared" si="2"/>
        <v>45823</v>
      </c>
      <c r="J50" s="3212">
        <f t="shared" si="3"/>
        <v>45816</v>
      </c>
      <c r="K50" s="3212">
        <f t="shared" si="4"/>
        <v>45817</v>
      </c>
      <c r="L50" s="1678"/>
      <c r="M50" s="1001"/>
      <c r="N50" s="1049"/>
      <c r="O50" s="1049"/>
      <c r="P50" s="1049"/>
      <c r="Q50"/>
      <c r="R50"/>
      <c r="S50"/>
      <c r="T50"/>
    </row>
    <row r="51" spans="1:20" ht="20.25" customHeight="1">
      <c r="A51" s="1014" t="s">
        <v>3880</v>
      </c>
      <c r="B51" s="2641">
        <v>25</v>
      </c>
      <c r="C51" s="4066" t="s">
        <v>8060</v>
      </c>
      <c r="D51" s="3209" t="s">
        <v>3881</v>
      </c>
      <c r="E51" s="3210">
        <v>45829</v>
      </c>
      <c r="F51" s="3210">
        <f t="shared" si="8"/>
        <v>45862</v>
      </c>
      <c r="G51" s="3210">
        <f t="shared" si="9"/>
        <v>45869</v>
      </c>
      <c r="H51" s="3211">
        <f t="shared" si="7"/>
        <v>45829</v>
      </c>
      <c r="I51" s="3211">
        <f t="shared" si="2"/>
        <v>45830</v>
      </c>
      <c r="J51" s="3212">
        <f t="shared" si="3"/>
        <v>45823</v>
      </c>
      <c r="K51" s="3212">
        <f t="shared" si="4"/>
        <v>45824</v>
      </c>
      <c r="L51" s="1678"/>
      <c r="M51" s="1001"/>
      <c r="N51" s="1049"/>
      <c r="O51" s="1049"/>
      <c r="P51" s="1049"/>
      <c r="Q51"/>
      <c r="R51"/>
      <c r="S51"/>
      <c r="T51"/>
    </row>
    <row r="52" spans="1:20" ht="20.25" customHeight="1">
      <c r="A52" s="1014" t="s">
        <v>3882</v>
      </c>
      <c r="B52" s="2641">
        <v>26</v>
      </c>
      <c r="C52" s="3847" t="s">
        <v>2176</v>
      </c>
      <c r="D52" s="3209" t="s">
        <v>3883</v>
      </c>
      <c r="E52" s="3210">
        <v>45839</v>
      </c>
      <c r="F52" s="3210">
        <f>E52+35</f>
        <v>45874</v>
      </c>
      <c r="G52" s="3210">
        <f t="shared" si="9"/>
        <v>45879</v>
      </c>
      <c r="H52" s="3211">
        <f t="shared" si="7"/>
        <v>45836</v>
      </c>
      <c r="I52" s="3211">
        <f t="shared" ref="I52:I56" si="10">H52+1</f>
        <v>45837</v>
      </c>
      <c r="J52" s="3212">
        <f t="shared" ref="J52:J56" si="11">H52-6</f>
        <v>45830</v>
      </c>
      <c r="K52" s="3212">
        <f t="shared" ref="K52:K56" si="12">J52+1</f>
        <v>45831</v>
      </c>
      <c r="L52" s="1678"/>
      <c r="M52" s="1001"/>
      <c r="N52" s="1049"/>
      <c r="O52" s="1049"/>
      <c r="P52" s="1049"/>
      <c r="Q52"/>
      <c r="R52"/>
      <c r="S52"/>
      <c r="T52"/>
    </row>
    <row r="53" spans="1:20" ht="20.25" customHeight="1">
      <c r="A53" s="1014" t="s">
        <v>2472</v>
      </c>
      <c r="B53" s="2641">
        <v>27</v>
      </c>
      <c r="C53" s="3209" t="s">
        <v>2472</v>
      </c>
      <c r="D53" s="3209" t="s">
        <v>3884</v>
      </c>
      <c r="E53" s="3210">
        <v>45843</v>
      </c>
      <c r="F53" s="3210">
        <f t="shared" si="8"/>
        <v>45876</v>
      </c>
      <c r="G53" s="3210">
        <f t="shared" si="9"/>
        <v>45883</v>
      </c>
      <c r="H53" s="3211">
        <f t="shared" si="7"/>
        <v>45843</v>
      </c>
      <c r="I53" s="3211">
        <f t="shared" si="10"/>
        <v>45844</v>
      </c>
      <c r="J53" s="3212">
        <f t="shared" si="11"/>
        <v>45837</v>
      </c>
      <c r="K53" s="3212">
        <f t="shared" si="12"/>
        <v>45838</v>
      </c>
      <c r="L53" s="1678"/>
      <c r="M53" s="1001"/>
      <c r="N53" s="1049"/>
      <c r="O53" s="1049"/>
      <c r="P53" s="1049"/>
      <c r="Q53"/>
      <c r="R53"/>
      <c r="S53"/>
      <c r="T53"/>
    </row>
    <row r="54" spans="1:20" ht="20.25" customHeight="1">
      <c r="A54" s="1014" t="s">
        <v>274</v>
      </c>
      <c r="B54" s="2641">
        <v>28</v>
      </c>
      <c r="C54" s="3209" t="s">
        <v>274</v>
      </c>
      <c r="D54" s="3209" t="s">
        <v>3885</v>
      </c>
      <c r="E54" s="3210">
        <v>45850</v>
      </c>
      <c r="F54" s="3210">
        <f t="shared" si="8"/>
        <v>45883</v>
      </c>
      <c r="G54" s="3210">
        <f t="shared" si="9"/>
        <v>45890</v>
      </c>
      <c r="H54" s="3211">
        <f t="shared" si="7"/>
        <v>45850</v>
      </c>
      <c r="I54" s="3211">
        <f t="shared" si="10"/>
        <v>45851</v>
      </c>
      <c r="J54" s="3212">
        <f t="shared" si="11"/>
        <v>45844</v>
      </c>
      <c r="K54" s="3212">
        <f t="shared" si="12"/>
        <v>45845</v>
      </c>
      <c r="L54" s="1678"/>
      <c r="M54" s="1001"/>
      <c r="N54" s="1049"/>
      <c r="O54" s="1049"/>
      <c r="P54" s="1049"/>
      <c r="Q54"/>
      <c r="R54"/>
      <c r="S54"/>
      <c r="T54"/>
    </row>
    <row r="55" spans="1:20" ht="20.25" customHeight="1">
      <c r="A55" s="1014"/>
      <c r="B55" s="2641">
        <v>29</v>
      </c>
      <c r="C55" s="3209" t="s">
        <v>2247</v>
      </c>
      <c r="D55" s="3209" t="s">
        <v>3886</v>
      </c>
      <c r="E55" s="3210">
        <v>45857</v>
      </c>
      <c r="F55" s="3210">
        <f t="shared" si="8"/>
        <v>45890</v>
      </c>
      <c r="G55" s="3210">
        <f t="shared" si="9"/>
        <v>45897</v>
      </c>
      <c r="H55" s="3211">
        <f t="shared" si="7"/>
        <v>45857</v>
      </c>
      <c r="I55" s="3211">
        <f t="shared" si="10"/>
        <v>45858</v>
      </c>
      <c r="J55" s="3212">
        <f t="shared" si="11"/>
        <v>45851</v>
      </c>
      <c r="K55" s="3212">
        <f t="shared" si="12"/>
        <v>45852</v>
      </c>
      <c r="L55" s="1678"/>
      <c r="M55" s="1001"/>
      <c r="N55" s="1049"/>
      <c r="O55" s="1049"/>
      <c r="P55" s="1049"/>
      <c r="Q55"/>
      <c r="R55"/>
      <c r="S55"/>
      <c r="T55"/>
    </row>
    <row r="56" spans="1:20" ht="20.25" customHeight="1">
      <c r="A56" s="1014"/>
      <c r="B56" s="2641">
        <v>30</v>
      </c>
      <c r="C56" s="3209" t="s">
        <v>313</v>
      </c>
      <c r="D56" s="3209" t="s">
        <v>3887</v>
      </c>
      <c r="E56" s="3210">
        <f t="shared" ref="E53:E60" si="13">E55+7</f>
        <v>45864</v>
      </c>
      <c r="F56" s="3210">
        <f t="shared" si="8"/>
        <v>45897</v>
      </c>
      <c r="G56" s="3210">
        <f t="shared" si="9"/>
        <v>45904</v>
      </c>
      <c r="H56" s="3211">
        <f t="shared" si="7"/>
        <v>45864</v>
      </c>
      <c r="I56" s="3211">
        <f t="shared" si="10"/>
        <v>45865</v>
      </c>
      <c r="J56" s="3212">
        <f t="shared" si="11"/>
        <v>45858</v>
      </c>
      <c r="K56" s="3212">
        <f t="shared" si="12"/>
        <v>45859</v>
      </c>
      <c r="L56" s="1678"/>
      <c r="M56" s="1001"/>
      <c r="N56" s="1049"/>
      <c r="O56" s="1049"/>
      <c r="P56" s="1049"/>
      <c r="Q56"/>
      <c r="R56"/>
      <c r="S56"/>
      <c r="T56"/>
    </row>
    <row r="57" spans="1:20" ht="20.25" customHeight="1">
      <c r="A57" s="1014"/>
      <c r="B57" s="2641">
        <v>31</v>
      </c>
      <c r="C57" s="3209" t="s">
        <v>2465</v>
      </c>
      <c r="D57" s="3209" t="s">
        <v>3888</v>
      </c>
      <c r="E57" s="3210">
        <f t="shared" si="13"/>
        <v>45871</v>
      </c>
      <c r="F57" s="3210">
        <f t="shared" ref="F57" si="14">E57+33</f>
        <v>45904</v>
      </c>
      <c r="G57" s="3210">
        <f t="shared" ref="G57" si="15">E57+40</f>
        <v>45911</v>
      </c>
      <c r="H57" s="3211">
        <f t="shared" si="7"/>
        <v>45871</v>
      </c>
      <c r="I57" s="3211">
        <f t="shared" ref="I57" si="16">H57+1</f>
        <v>45872</v>
      </c>
      <c r="J57" s="3212">
        <f t="shared" ref="J57" si="17">H57-6</f>
        <v>45865</v>
      </c>
      <c r="K57" s="3212">
        <f t="shared" ref="K57" si="18">J57+1</f>
        <v>45866</v>
      </c>
      <c r="L57" s="1678"/>
      <c r="M57" s="1001"/>
      <c r="N57" s="1049"/>
      <c r="O57" s="1049"/>
      <c r="P57" s="1049"/>
      <c r="Q57"/>
      <c r="R57"/>
      <c r="S57"/>
      <c r="T57"/>
    </row>
    <row r="58" spans="1:20" ht="20.25" customHeight="1">
      <c r="A58" s="1014"/>
      <c r="B58" s="2641">
        <v>32</v>
      </c>
      <c r="C58" s="3209" t="s">
        <v>2467</v>
      </c>
      <c r="D58" s="3209" t="s">
        <v>3889</v>
      </c>
      <c r="E58" s="3210">
        <f t="shared" si="13"/>
        <v>45878</v>
      </c>
      <c r="F58" s="3210">
        <f t="shared" ref="F58:F60" si="19">E58+33</f>
        <v>45911</v>
      </c>
      <c r="G58" s="3210">
        <f t="shared" ref="G58:G60" si="20">E58+40</f>
        <v>45918</v>
      </c>
      <c r="H58" s="3211">
        <f t="shared" si="7"/>
        <v>45878</v>
      </c>
      <c r="I58" s="3211">
        <f t="shared" ref="I58:I60" si="21">H58+1</f>
        <v>45879</v>
      </c>
      <c r="J58" s="3212">
        <f t="shared" ref="J58:J60" si="22">H58-6</f>
        <v>45872</v>
      </c>
      <c r="K58" s="3212">
        <f t="shared" ref="K58:K60" si="23">J58+1</f>
        <v>45873</v>
      </c>
      <c r="L58" s="1678"/>
      <c r="M58" s="1001"/>
      <c r="N58" s="1049"/>
      <c r="O58" s="1049"/>
      <c r="P58" s="1049"/>
      <c r="Q58"/>
      <c r="R58"/>
      <c r="S58"/>
      <c r="T58"/>
    </row>
    <row r="59" spans="1:20" ht="20.25" customHeight="1">
      <c r="A59" s="1014"/>
      <c r="B59" s="2641">
        <v>33</v>
      </c>
      <c r="C59" s="3209" t="s">
        <v>2470</v>
      </c>
      <c r="D59" s="3209" t="s">
        <v>3890</v>
      </c>
      <c r="E59" s="3210">
        <f t="shared" si="13"/>
        <v>45885</v>
      </c>
      <c r="F59" s="3210">
        <f t="shared" si="19"/>
        <v>45918</v>
      </c>
      <c r="G59" s="3210">
        <f t="shared" si="20"/>
        <v>45925</v>
      </c>
      <c r="H59" s="3211">
        <f t="shared" si="7"/>
        <v>45885</v>
      </c>
      <c r="I59" s="3211">
        <f t="shared" si="21"/>
        <v>45886</v>
      </c>
      <c r="J59" s="3212">
        <f t="shared" si="22"/>
        <v>45879</v>
      </c>
      <c r="K59" s="3212">
        <f t="shared" si="23"/>
        <v>45880</v>
      </c>
      <c r="L59" s="1678"/>
      <c r="M59" s="1001"/>
      <c r="N59" s="1049"/>
      <c r="O59" s="1049"/>
      <c r="P59" s="1049"/>
      <c r="Q59"/>
      <c r="R59"/>
      <c r="S59"/>
      <c r="T59"/>
    </row>
    <row r="60" spans="1:20" ht="20.25" customHeight="1">
      <c r="A60" s="1014"/>
      <c r="B60" s="2641">
        <v>34</v>
      </c>
      <c r="C60" s="3209" t="s">
        <v>598</v>
      </c>
      <c r="D60" s="3209" t="s">
        <v>3891</v>
      </c>
      <c r="E60" s="3210">
        <f t="shared" si="13"/>
        <v>45892</v>
      </c>
      <c r="F60" s="3210">
        <f t="shared" si="19"/>
        <v>45925</v>
      </c>
      <c r="G60" s="3210">
        <f t="shared" si="20"/>
        <v>45932</v>
      </c>
      <c r="H60" s="3211">
        <f t="shared" si="7"/>
        <v>45892</v>
      </c>
      <c r="I60" s="3211">
        <f t="shared" si="21"/>
        <v>45893</v>
      </c>
      <c r="J60" s="3212">
        <f t="shared" si="22"/>
        <v>45886</v>
      </c>
      <c r="K60" s="3212">
        <f t="shared" si="23"/>
        <v>45887</v>
      </c>
      <c r="L60" s="1678"/>
      <c r="M60" s="1001"/>
      <c r="N60" s="1049"/>
      <c r="O60" s="1049"/>
      <c r="P60" s="1049"/>
      <c r="Q60"/>
      <c r="R60"/>
      <c r="S60"/>
      <c r="T60"/>
    </row>
    <row r="61" spans="1:20" s="14" customFormat="1" ht="20.25" customHeight="1">
      <c r="A61" s="1014"/>
      <c r="B61" s="1604"/>
      <c r="C61" s="4047" t="s">
        <v>611</v>
      </c>
      <c r="D61" s="4047"/>
      <c r="E61" s="4047"/>
      <c r="F61" s="4047"/>
      <c r="G61" s="4047"/>
      <c r="H61" s="3456"/>
      <c r="I61" s="3456"/>
      <c r="J61" s="3456"/>
      <c r="K61" s="1652"/>
      <c r="L61" s="1653"/>
      <c r="M61" s="30"/>
      <c r="N61" s="30"/>
      <c r="O61" s="30"/>
      <c r="P61" s="5"/>
      <c r="Q61" s="5"/>
      <c r="R61" s="5"/>
      <c r="S61" s="5"/>
      <c r="T61" s="5"/>
    </row>
    <row r="62" spans="1:20" s="14" customFormat="1" ht="16.5" customHeight="1">
      <c r="A62" s="1014"/>
      <c r="B62" s="1605"/>
      <c r="C62" s="17"/>
      <c r="D62" s="5"/>
      <c r="E62" s="5"/>
      <c r="F62" s="1366"/>
      <c r="G62" s="5"/>
      <c r="H62" s="5"/>
      <c r="I62" s="5"/>
      <c r="J62" s="37"/>
      <c r="K62" s="29"/>
      <c r="L62" s="30"/>
      <c r="M62" s="30"/>
      <c r="N62" s="30"/>
      <c r="O62" s="5"/>
      <c r="P62" s="5"/>
      <c r="Q62" s="5"/>
      <c r="R62" s="5"/>
      <c r="S62" s="5"/>
      <c r="T62" s="5"/>
    </row>
    <row r="63" spans="1:20" s="14" customFormat="1" ht="16.5" customHeight="1">
      <c r="A63" s="1014"/>
      <c r="B63" s="1605"/>
      <c r="C63" s="253" t="s">
        <v>0</v>
      </c>
      <c r="D63" s="70"/>
      <c r="E63" s="1487" t="s">
        <v>2062</v>
      </c>
      <c r="F63" s="71"/>
      <c r="G63" s="71" t="s">
        <v>36</v>
      </c>
      <c r="H63" s="71"/>
      <c r="I63" s="70"/>
      <c r="J63" s="70"/>
      <c r="K63" s="71" t="s">
        <v>61</v>
      </c>
      <c r="L63" s="71" t="str">
        <f>'HOW TO-&gt;'!$B$134</f>
        <v>6011 2413</v>
      </c>
      <c r="M63" s="71"/>
      <c r="N63" s="61"/>
      <c r="O63" s="5"/>
      <c r="P63" s="5"/>
      <c r="Q63" s="5"/>
      <c r="R63" s="5"/>
      <c r="S63" s="5"/>
      <c r="T63" s="5"/>
    </row>
    <row r="64" spans="1:20" s="30" customFormat="1" ht="14.25">
      <c r="A64" s="1606"/>
      <c r="B64" s="1605"/>
      <c r="C64" s="82" t="s">
        <v>1</v>
      </c>
      <c r="D64" s="70"/>
      <c r="E64" s="308" t="s">
        <v>612</v>
      </c>
      <c r="F64" s="71"/>
      <c r="G64" s="70" t="s">
        <v>613</v>
      </c>
      <c r="H64" s="70"/>
      <c r="I64" s="308" t="s">
        <v>39</v>
      </c>
      <c r="J64" s="70"/>
      <c r="K64" s="70" t="s">
        <v>63</v>
      </c>
      <c r="L64" s="70"/>
      <c r="M64" s="273" t="s">
        <v>64</v>
      </c>
      <c r="N64" s="61"/>
      <c r="O64" s="70"/>
      <c r="P64" s="70"/>
    </row>
    <row r="65" spans="1:16" s="30" customFormat="1" ht="14.25">
      <c r="A65" s="1606"/>
      <c r="B65" s="1605"/>
      <c r="C65" s="82"/>
      <c r="D65" s="70"/>
      <c r="E65" s="308"/>
      <c r="F65" s="61"/>
      <c r="G65" s="70"/>
      <c r="H65" s="70"/>
      <c r="I65" s="308"/>
      <c r="J65" s="70"/>
      <c r="K65" s="70" t="str">
        <f>'HOW TO-&gt;'!$A$136</f>
        <v>PERMIT</v>
      </c>
      <c r="L65" s="70"/>
      <c r="M65" s="3325" t="str">
        <f>'HOW TO-&gt;'!$C$136</f>
        <v>SG094-SinPermit@msc.com</v>
      </c>
      <c r="N65" s="61"/>
      <c r="O65" s="70"/>
      <c r="P65" s="70"/>
    </row>
    <row r="66" spans="1:16" s="30" customFormat="1" ht="14.25">
      <c r="C66" s="80" t="str">
        <f>'HOW TO-&gt;'!$A$105</f>
        <v>ZANT CHONG</v>
      </c>
      <c r="D66" s="80" t="str">
        <f>'HOW TO-&gt;'!$B$105</f>
        <v>6011 2429</v>
      </c>
      <c r="E66" s="65" t="str">
        <f>'HOW TO-&gt;'!$C$105</f>
        <v>zant.chong@msc.com</v>
      </c>
      <c r="F66" s="61"/>
      <c r="G66" s="80" t="str">
        <f>'HOW TO-&gt;'!$A$122</f>
        <v>ROBERT CHIA</v>
      </c>
      <c r="H66" s="80" t="str">
        <f>'HOW TO-&gt;'!$B$122</f>
        <v>6011 0564</v>
      </c>
      <c r="I66" s="65" t="str">
        <f>'HOW TO-&gt;'!$C$122</f>
        <v>robert.chia@msc.com</v>
      </c>
      <c r="J66" s="61"/>
      <c r="K66" s="80" t="str">
        <f>'HOW TO-&gt;'!$A$137</f>
        <v>RAYNAR ANG</v>
      </c>
      <c r="L66" s="80" t="str">
        <f>'HOW TO-&gt;'!$B$137</f>
        <v>6011 2358</v>
      </c>
      <c r="M66" s="65" t="str">
        <f>'HOW TO-&gt;'!$C$137</f>
        <v>raynar.ang@msc.com</v>
      </c>
      <c r="N66" s="61"/>
    </row>
    <row r="67" spans="1:16" s="29" customFormat="1" ht="14.25">
      <c r="C67" s="80" t="str">
        <f>'HOW TO-&gt;'!$A$106</f>
        <v>PHOEBE HUANG</v>
      </c>
      <c r="D67" s="80" t="str">
        <f>'HOW TO-&gt;'!$B$106</f>
        <v>6011 0562</v>
      </c>
      <c r="E67" s="65" t="str">
        <f>'HOW TO-&gt;'!$C$106</f>
        <v>phoebe.huang@msc.com</v>
      </c>
      <c r="F67" s="61"/>
      <c r="G67" s="80" t="str">
        <f>'HOW TO-&gt;'!$A$123</f>
        <v>S. Y. LIEW</v>
      </c>
      <c r="H67" s="80" t="str">
        <f>'HOW TO-&gt;'!$B$123</f>
        <v>6011 2348</v>
      </c>
      <c r="I67" s="65" t="str">
        <f>'HOW TO-&gt;'!$C$123</f>
        <v>seoyi.liew@msc.com</v>
      </c>
      <c r="J67" s="61"/>
      <c r="K67" s="80" t="str">
        <f>'HOW TO-&gt;'!$A$138</f>
        <v>KAI SIANG</v>
      </c>
      <c r="L67" s="80" t="str">
        <f>'HOW TO-&gt;'!$B$138</f>
        <v>6011 2356</v>
      </c>
      <c r="M67" s="65" t="str">
        <f>'HOW TO-&gt;'!$C$138</f>
        <v>kaisiang.lim@msc.com</v>
      </c>
      <c r="N67" s="61"/>
    </row>
    <row r="68" spans="1:16" s="29" customFormat="1" ht="14.25">
      <c r="C68" s="80" t="str">
        <f>'HOW TO-&gt;'!$A$107</f>
        <v>SHERWIN LIM</v>
      </c>
      <c r="D68" s="80" t="str">
        <f>'HOW TO-&gt;'!$B$107</f>
        <v>6011 2395</v>
      </c>
      <c r="E68" s="65" t="str">
        <f>'HOW TO-&gt;'!$C$107</f>
        <v>sherwin.lim@msc.com</v>
      </c>
      <c r="F68" s="61"/>
      <c r="G68" s="80" t="str">
        <f>'HOW TO-&gt;'!$A$124</f>
        <v>SHARON KOH</v>
      </c>
      <c r="H68" s="80" t="str">
        <f>'HOW TO-&gt;'!$B$124</f>
        <v>6011 2349</v>
      </c>
      <c r="I68" s="65" t="str">
        <f>'HOW TO-&gt;'!$C$124</f>
        <v>sharon.koh@msc.com</v>
      </c>
      <c r="J68" s="61"/>
      <c r="K68" s="80" t="str">
        <f>'HOW TO-&gt;'!$A$139</f>
        <v>DEWI</v>
      </c>
      <c r="L68" s="80" t="str">
        <f>'HOW TO-&gt;'!$B$139</f>
        <v>6011 2354</v>
      </c>
      <c r="M68" s="65" t="str">
        <f>'HOW TO-&gt;'!$C$139</f>
        <v>dewi.ratnah@msc.com</v>
      </c>
      <c r="N68" s="61"/>
    </row>
    <row r="69" spans="1:16" s="29" customFormat="1" ht="14.25">
      <c r="C69" s="80" t="str">
        <f>'HOW TO-&gt;'!$A$108</f>
        <v>NATALIE LEW</v>
      </c>
      <c r="D69" s="80" t="str">
        <f>'HOW TO-&gt;'!$B$108</f>
        <v>6011 2399</v>
      </c>
      <c r="E69" s="65" t="str">
        <f>'HOW TO-&gt;'!$C$108</f>
        <v>natalie.lew@msc.com</v>
      </c>
      <c r="F69" s="61"/>
      <c r="G69" s="80" t="str">
        <f>'HOW TO-&gt;'!$A$125</f>
        <v>ANGELIA LAU</v>
      </c>
      <c r="H69" s="80" t="str">
        <f>'HOW TO-&gt;'!$B$125</f>
        <v>6011 2346</v>
      </c>
      <c r="I69" s="65" t="str">
        <f>'HOW TO-&gt;'!$C$125</f>
        <v>angelia.lau@msc.com</v>
      </c>
      <c r="J69" s="61"/>
      <c r="K69" s="80" t="str">
        <f>'HOW TO-&gt;'!$A$140</f>
        <v>YU TING</v>
      </c>
      <c r="L69" s="80" t="str">
        <f>'HOW TO-&gt;'!$B$140</f>
        <v>6011 2359</v>
      </c>
      <c r="M69" s="65" t="str">
        <f>'HOW TO-&gt;'!$C$140</f>
        <v>yuting.luo@msc.com</v>
      </c>
      <c r="N69" s="61"/>
    </row>
    <row r="70" spans="1:16" s="29" customFormat="1" ht="14.25">
      <c r="C70" s="80">
        <f>'HOW TO-&gt;'!$A$109</f>
        <v>0</v>
      </c>
      <c r="D70" s="80" t="str">
        <f>'HOW TO-&gt;'!$B$109</f>
        <v>6011 2352</v>
      </c>
      <c r="E70" s="65">
        <f>'HOW TO-&gt;'!$C$109</f>
        <v>0</v>
      </c>
      <c r="F70" s="61"/>
      <c r="G70" s="80" t="str">
        <f>'HOW TO-&gt;'!$A$126</f>
        <v>NOOR AFNINDAH</v>
      </c>
      <c r="H70" s="80" t="str">
        <f>'HOW TO-&gt;'!$B$126</f>
        <v>6011 2347</v>
      </c>
      <c r="I70" s="65" t="str">
        <f>'HOW TO-&gt;'!$C$126</f>
        <v>noor.afnindah@msc.com</v>
      </c>
      <c r="J70" s="61"/>
      <c r="K70" s="80" t="str">
        <f>'HOW TO-&gt;'!$A$141</f>
        <v>-</v>
      </c>
      <c r="L70" s="80" t="str">
        <f>'HOW TO-&gt;'!$B$141</f>
        <v>6011 0567</v>
      </c>
      <c r="M70" s="65" t="str">
        <f>'HOW TO-&gt;'!$C$141</f>
        <v>-</v>
      </c>
      <c r="N70" s="61"/>
    </row>
    <row r="71" spans="1:16" s="29" customFormat="1" ht="14.25">
      <c r="C71" s="80" t="str">
        <f>'HOW TO-&gt;'!$A$110</f>
        <v>LIM AI PHEN</v>
      </c>
      <c r="D71" s="80" t="str">
        <f>'HOW TO-&gt;'!$B$110</f>
        <v>6011 9646</v>
      </c>
      <c r="E71" s="65" t="str">
        <f>'HOW TO-&gt;'!$C$110</f>
        <v>aiphen.lim@msc.com</v>
      </c>
      <c r="F71" s="61"/>
      <c r="G71" s="80" t="str">
        <f>'HOW TO-&gt;'!$A$127</f>
        <v>NG CHING WEI</v>
      </c>
      <c r="H71" s="80" t="str">
        <f>'HOW TO-&gt;'!$B$127</f>
        <v>6011 2404</v>
      </c>
      <c r="I71" s="65" t="str">
        <f>'HOW TO-&gt;'!$C$127</f>
        <v>chingwei.ng@msc.com</v>
      </c>
      <c r="J71" s="61"/>
      <c r="K71" s="80" t="str">
        <f>'HOW TO-&gt;'!$A$142</f>
        <v>SHAN SHAN</v>
      </c>
      <c r="L71" s="80" t="str">
        <f>'HOW TO-&gt;'!$B$142</f>
        <v>6011 2353</v>
      </c>
      <c r="M71" s="65" t="str">
        <f>'HOW TO-&gt;'!$C$142</f>
        <v>shanshan.chin@msc.com</v>
      </c>
      <c r="N71" s="61"/>
    </row>
    <row r="72" spans="1:16" s="29" customFormat="1" ht="14.25">
      <c r="C72" s="80" t="str">
        <f>'HOW TO-&gt;'!$A$111</f>
        <v>DARIUS ONG</v>
      </c>
      <c r="D72" s="80" t="str">
        <f>'HOW TO-&gt;'!$B$111</f>
        <v>6011 2396</v>
      </c>
      <c r="E72" s="65" t="str">
        <f>'HOW TO-&gt;'!$C$111</f>
        <v>darius.ong@msc.com</v>
      </c>
      <c r="F72" s="61"/>
      <c r="G72" s="80">
        <f>'HOW TO-&gt;'!$A$128</f>
        <v>0</v>
      </c>
      <c r="H72" s="80">
        <f>'HOW TO-&gt;'!$B$128</f>
        <v>0</v>
      </c>
      <c r="I72" s="65">
        <f>'HOW TO-&gt;'!$C$128</f>
        <v>0</v>
      </c>
      <c r="J72" s="61"/>
      <c r="K72" s="80" t="str">
        <f>'HOW TO-&gt;'!$A$143</f>
        <v>EUNICE</v>
      </c>
      <c r="L72" s="80" t="str">
        <f>'HOW TO-&gt;'!$B$143</f>
        <v>6011 2355</v>
      </c>
      <c r="M72" s="65" t="str">
        <f>'HOW TO-&gt;'!$C$143</f>
        <v>eunice.chan@msc.com</v>
      </c>
      <c r="N72" s="61"/>
    </row>
    <row r="73" spans="1:16" s="29" customFormat="1" ht="14.25">
      <c r="C73" s="80" t="str">
        <f>'HOW TO-&gt;'!$A$112</f>
        <v>LAWRENCE ANG (CROSS-TRADE)</v>
      </c>
      <c r="D73" s="80" t="str">
        <f>'HOW TO-&gt;'!$B$112</f>
        <v>6011 2400</v>
      </c>
      <c r="E73" s="65" t="str">
        <f>'HOW TO-&gt;'!$C$112</f>
        <v>lawrence.ang@msc.com</v>
      </c>
      <c r="F73" s="61"/>
      <c r="G73" s="80" t="str">
        <f>'HOW TO-&gt;'!$A$129</f>
        <v>.</v>
      </c>
      <c r="H73" s="80" t="str">
        <f>'HOW TO-&gt;'!$B$129</f>
        <v>.</v>
      </c>
      <c r="I73" s="65" t="str">
        <f>'HOW TO-&gt;'!$C$129</f>
        <v>.</v>
      </c>
      <c r="J73" s="61"/>
      <c r="K73" s="80" t="str">
        <f>'HOW TO-&gt;'!$A$144</f>
        <v>HAZEL</v>
      </c>
      <c r="L73" s="80" t="str">
        <f>'HOW TO-&gt;'!$B$144</f>
        <v>6011 2435</v>
      </c>
      <c r="M73" s="65" t="str">
        <f>'HOW TO-&gt;'!$C$144</f>
        <v>hazel.toh@msc.com</v>
      </c>
      <c r="N73" s="61"/>
    </row>
    <row r="74" spans="1:16" s="29" customFormat="1" ht="14.25">
      <c r="C74" s="80" t="str">
        <f>'HOW TO-&gt;'!$A$113</f>
        <v>ASHTON YAN</v>
      </c>
      <c r="D74" s="80" t="str">
        <f>'HOW TO-&gt;'!$B$113</f>
        <v>6011 2398</v>
      </c>
      <c r="E74" s="65" t="str">
        <f>'HOW TO-&gt;'!$C$113</f>
        <v>ashton.yan@msc.com</v>
      </c>
      <c r="F74" s="61"/>
      <c r="G74" s="80">
        <f>'HOW TO-&gt;'!$A$130</f>
        <v>0</v>
      </c>
      <c r="H74" s="80">
        <f>'HOW TO-&gt;'!$B$130</f>
        <v>0</v>
      </c>
      <c r="I74" s="65">
        <f>'HOW TO-&gt;'!$C$130</f>
        <v>0</v>
      </c>
      <c r="J74" s="61"/>
      <c r="K74" s="80">
        <f>'HOW TO-&gt;'!$A$145</f>
        <v>0</v>
      </c>
      <c r="L74" s="80">
        <f>'HOW TO-&gt;'!$B$145</f>
        <v>0</v>
      </c>
      <c r="M74" s="65">
        <f>'HOW TO-&gt;'!$C$145</f>
        <v>0</v>
      </c>
      <c r="N74" s="61"/>
    </row>
    <row r="75" spans="1:16" s="29" customFormat="1" ht="14.25">
      <c r="C75" s="80" t="str">
        <f>'HOW TO-&gt;'!$A$114</f>
        <v>LUIS LIM</v>
      </c>
      <c r="D75" s="80" t="str">
        <f>'HOW TO-&gt;'!$B$114</f>
        <v>6011 7900</v>
      </c>
      <c r="E75" s="65" t="str">
        <f>'HOW TO-&gt;'!$C$114</f>
        <v>luis.lim@msc.com</v>
      </c>
      <c r="F75" s="61"/>
      <c r="G75" s="61"/>
      <c r="H75" s="84"/>
      <c r="I75" s="273"/>
      <c r="J75" s="61"/>
      <c r="K75" s="80">
        <f>'HOW TO-&gt;'!$A$146</f>
        <v>0</v>
      </c>
      <c r="L75" s="80">
        <f>'HOW TO-&gt;'!$B$146</f>
        <v>0</v>
      </c>
      <c r="M75" s="65">
        <f>'HOW TO-&gt;'!$C$146</f>
        <v>0</v>
      </c>
      <c r="N75" s="61"/>
    </row>
    <row r="76" spans="1:16" s="29" customFormat="1" ht="14.25">
      <c r="C76" s="80" t="str">
        <f>'HOW TO-&gt;'!$A$115</f>
        <v>CHARMAINE LIM</v>
      </c>
      <c r="D76" s="80" t="str">
        <f>'HOW TO-&gt;'!$B$115</f>
        <v>6011 0561</v>
      </c>
      <c r="E76" s="65" t="str">
        <f>'HOW TO-&gt;'!$C$115</f>
        <v>charmaine.lim@msc.com</v>
      </c>
      <c r="F76" s="61"/>
      <c r="G76" s="61"/>
      <c r="H76" s="84"/>
      <c r="I76" s="84"/>
      <c r="J76" s="273"/>
      <c r="K76" s="80"/>
      <c r="L76" s="80"/>
      <c r="M76" s="65"/>
      <c r="N76" s="61"/>
    </row>
    <row r="77" spans="1:16" s="29" customFormat="1" ht="14.25">
      <c r="C77" s="80">
        <f>'HOW TO-&gt;'!$A$116</f>
        <v>0</v>
      </c>
      <c r="D77" s="80">
        <f>'HOW TO-&gt;'!$B$116</f>
        <v>0</v>
      </c>
      <c r="E77" s="65">
        <f>'HOW TO-&gt;'!$C$116</f>
        <v>0</v>
      </c>
      <c r="F77" s="61"/>
      <c r="G77" s="61"/>
      <c r="H77" s="61"/>
      <c r="I77" s="61"/>
      <c r="J77" s="61"/>
      <c r="K77" s="61"/>
      <c r="L77" s="61"/>
      <c r="M77" s="61"/>
      <c r="N77" s="61"/>
    </row>
    <row r="78" spans="1:16">
      <c r="C78" s="80" t="str">
        <f>'HOW TO-&gt;'!$A$117</f>
        <v xml:space="preserve">MAIN LINE  </v>
      </c>
      <c r="D78" s="80" t="str">
        <f>'HOW TO-&gt;'!$B$117</f>
        <v>6011 2424</v>
      </c>
      <c r="E78" s="65">
        <f>'HOW TO-&gt;'!$C$117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1:16">
      <c r="C79" s="80">
        <f>'HOW TO-&gt;'!$A$118</f>
        <v>0</v>
      </c>
      <c r="D79" s="80">
        <f>'HOW TO-&gt;'!$B$118</f>
        <v>0</v>
      </c>
      <c r="E79" s="65">
        <f>'HOW TO-&gt;'!$C$118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1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</sheetData>
  <sheetProtection algorithmName="SHA-512" hashValue="SCOKr7ZEhn/SQCuFTspue4//qBZaKQ+zPcsnWE7oDr5Nu7qQnhXLXsnbmvG54k2cSIUeQJ0DcwMO/WYmfExIaA==" saltValue="VpIfklo77wCcVou6KE+BLw==" spinCount="100000" sheet="1" formatCells="0"/>
  <customSheetViews>
    <customSheetView guid="{25211047-2AA7-431D-8637-AA6183637E8E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5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6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7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8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9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0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1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12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13"/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14"/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15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16"/>
      <headerFooter>
        <oddFooter>&amp;L&amp;1#&amp;"Calibri"&amp;10 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61:G61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4" display="custsvc@msca.com.sg" xr:uid="{1968E5AA-084A-48C7-89EB-E4958A1F9773}"/>
    <hyperlink ref="M64" display="sinexp@msca.com.sg" xr:uid="{F6CAFFF2-B4C9-4DAD-B6F5-B1530A1C04F4}"/>
    <hyperlink ref="E63" r:id="rId28" xr:uid="{5D47B16E-D0BA-4C0D-99C7-D9D20A30E87D}"/>
    <hyperlink ref="E64" display="mktg-dept@msca.com.sg" xr:uid="{46DBA247-7625-42FD-9983-0166A75120F9}"/>
    <hyperlink ref="F43" r:id="rId29" display="https://www.msc.com/en/newsroom/customer-advisories/2024/january/terminal-change-on-transpacific-sentosa-service" xr:uid="{F94C0577-EE7F-44B6-B631-63ECEC3604BC}"/>
  </hyperlinks>
  <pageMargins left="0.36" right="0.17" top="0.42" bottom="0.27" header="0.31496062992126" footer="0.17"/>
  <pageSetup paperSize="9" scale="71" orientation="landscape" r:id="rId30"/>
  <headerFooter>
    <oddFooter>Page &amp;P&amp;R&amp;F</oddFooter>
  </headerFooter>
  <drawing r:id="rId3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B2:S97"/>
  <sheetViews>
    <sheetView zoomScale="80" zoomScaleNormal="80" workbookViewId="0">
      <pane ySplit="41" topLeftCell="A57" activePane="bottomLeft" state="frozen"/>
      <selection pane="bottomLeft" activeCell="K40" sqref="K40"/>
    </sheetView>
  </sheetViews>
  <sheetFormatPr defaultColWidth="9.42578125" defaultRowHeight="12.75"/>
  <cols>
    <col min="1" max="1" width="4.140625" customWidth="1"/>
    <col min="2" max="2" width="4.140625" style="410" customWidth="1"/>
    <col min="3" max="3" width="20.85546875" customWidth="1"/>
    <col min="4" max="4" width="10.42578125" customWidth="1"/>
    <col min="5" max="5" width="12" customWidth="1"/>
    <col min="6" max="6" width="10.5703125" customWidth="1"/>
    <col min="7" max="7" width="21.42578125" customWidth="1"/>
    <col min="8" max="8" width="12.140625" customWidth="1"/>
    <col min="9" max="9" width="16.42578125" customWidth="1"/>
    <col min="10" max="10" width="19.7109375" customWidth="1"/>
    <col min="11" max="11" width="19.28515625" customWidth="1"/>
    <col min="12" max="12" width="19.85546875" customWidth="1"/>
    <col min="13" max="13" width="10.28515625" customWidth="1"/>
    <col min="16" max="16" width="14.42578125" customWidth="1"/>
  </cols>
  <sheetData>
    <row r="2" spans="2:19" s="37" customFormat="1" ht="23.25">
      <c r="B2" s="410"/>
      <c r="C2" s="145" t="s">
        <v>1707</v>
      </c>
      <c r="N2" s="62"/>
    </row>
    <row r="3" spans="2:19" s="37" customFormat="1" ht="22.5" customHeight="1">
      <c r="B3" s="410"/>
      <c r="C3" s="7"/>
      <c r="N3" s="62"/>
    </row>
    <row r="4" spans="2:19" s="61" customFormat="1">
      <c r="B4" s="896"/>
      <c r="C4" s="220" t="s">
        <v>3892</v>
      </c>
      <c r="D4" s="66"/>
      <c r="F4" s="66"/>
      <c r="G4" s="9" t="s">
        <v>3893</v>
      </c>
      <c r="H4" s="66"/>
      <c r="I4" s="66"/>
    </row>
    <row r="5" spans="2:19" s="61" customFormat="1" ht="11.25">
      <c r="B5" s="896"/>
      <c r="C5" s="84"/>
      <c r="D5" s="84"/>
      <c r="E5" s="84"/>
      <c r="F5" s="84"/>
      <c r="G5" s="84"/>
      <c r="H5" s="84"/>
      <c r="I5" s="897"/>
    </row>
    <row r="6" spans="2:19" s="70" customFormat="1" ht="24" hidden="1" customHeight="1" thickTop="1">
      <c r="B6" s="426"/>
      <c r="C6" s="2668"/>
      <c r="D6" s="2669"/>
      <c r="E6" s="2670" t="s">
        <v>98</v>
      </c>
      <c r="F6" s="2671" t="s">
        <v>3894</v>
      </c>
      <c r="G6" s="2672" t="s">
        <v>3895</v>
      </c>
      <c r="H6" s="2673" t="s">
        <v>101</v>
      </c>
      <c r="I6" s="2674" t="s">
        <v>3896</v>
      </c>
      <c r="J6" s="2675" t="s">
        <v>1005</v>
      </c>
      <c r="K6" s="2676" t="s">
        <v>1573</v>
      </c>
      <c r="L6" s="2676" t="s">
        <v>1461</v>
      </c>
      <c r="M6" s="2667"/>
      <c r="N6" s="330"/>
      <c r="O6" s="61"/>
      <c r="P6" s="61"/>
      <c r="Q6" s="61"/>
    </row>
    <row r="7" spans="2:19" s="70" customFormat="1" ht="23.25" hidden="1" thickBot="1">
      <c r="B7" s="426"/>
      <c r="C7" s="2677" t="s">
        <v>3897</v>
      </c>
      <c r="D7" s="2678" t="s">
        <v>3898</v>
      </c>
      <c r="E7" s="2679" t="s">
        <v>2834</v>
      </c>
      <c r="F7" s="2680" t="s">
        <v>3899</v>
      </c>
      <c r="G7" s="2681"/>
      <c r="H7" s="2681"/>
      <c r="I7" s="2680" t="s">
        <v>3900</v>
      </c>
      <c r="J7" s="2680" t="s">
        <v>3901</v>
      </c>
      <c r="K7" s="2682" t="s">
        <v>3862</v>
      </c>
      <c r="L7" s="2683" t="s">
        <v>3901</v>
      </c>
      <c r="M7" s="2667"/>
      <c r="N7" s="330"/>
      <c r="O7" s="2506" t="s">
        <v>3805</v>
      </c>
      <c r="P7" s="1117" t="s">
        <v>1721</v>
      </c>
      <c r="Q7" s="2507" t="s">
        <v>3807</v>
      </c>
      <c r="R7" s="2507" t="s">
        <v>3808</v>
      </c>
    </row>
    <row r="8" spans="2:19" s="70" customFormat="1" ht="11.25" hidden="1" customHeight="1" thickTop="1">
      <c r="B8" s="426"/>
      <c r="C8" s="2684" t="s">
        <v>1893</v>
      </c>
      <c r="D8" s="2685" t="s">
        <v>3902</v>
      </c>
      <c r="E8" s="2686">
        <v>45330</v>
      </c>
      <c r="F8" s="1969">
        <v>45339</v>
      </c>
      <c r="G8" s="2687" t="s">
        <v>406</v>
      </c>
      <c r="H8" s="2688" t="s">
        <v>3903</v>
      </c>
      <c r="I8" s="2689">
        <v>45347</v>
      </c>
      <c r="J8" s="2690">
        <v>45359</v>
      </c>
      <c r="K8" s="2691">
        <v>45362</v>
      </c>
      <c r="L8" s="2691">
        <v>45365</v>
      </c>
      <c r="M8" s="2667"/>
      <c r="N8" s="330" t="s">
        <v>58</v>
      </c>
      <c r="O8" s="2721">
        <v>45329</v>
      </c>
      <c r="P8" s="2722">
        <v>45330</v>
      </c>
      <c r="Q8" s="2723">
        <v>45324</v>
      </c>
      <c r="R8" s="2723">
        <v>45324</v>
      </c>
      <c r="S8" s="1886">
        <v>45317</v>
      </c>
    </row>
    <row r="9" spans="2:19" s="70" customFormat="1" ht="11.25" hidden="1" customHeight="1" thickBot="1">
      <c r="B9" s="426"/>
      <c r="C9" s="2692" t="s">
        <v>3904</v>
      </c>
      <c r="D9" s="2693" t="s">
        <v>3905</v>
      </c>
      <c r="E9" s="2694">
        <v>45328</v>
      </c>
      <c r="F9" s="2695">
        <v>45338</v>
      </c>
      <c r="G9" s="2696"/>
      <c r="H9" s="2697"/>
      <c r="I9" s="2698"/>
      <c r="J9" s="2699"/>
      <c r="K9" s="2699"/>
      <c r="L9" s="2699"/>
      <c r="M9" s="2667"/>
      <c r="N9" s="1830"/>
      <c r="O9" s="2724"/>
      <c r="P9" s="2725"/>
      <c r="Q9" s="2724"/>
      <c r="R9" s="2724"/>
      <c r="S9" s="1887"/>
    </row>
    <row r="10" spans="2:19" s="70" customFormat="1" ht="11.25" hidden="1" customHeight="1" thickTop="1">
      <c r="B10" s="1014" t="s">
        <v>3906</v>
      </c>
      <c r="C10" s="2684" t="s">
        <v>3907</v>
      </c>
      <c r="D10" s="2685" t="s">
        <v>3908</v>
      </c>
      <c r="E10" s="2685">
        <v>45341</v>
      </c>
      <c r="F10" s="2700" t="s">
        <v>393</v>
      </c>
      <c r="G10" s="2687" t="s">
        <v>406</v>
      </c>
      <c r="H10" s="2688" t="s">
        <v>3909</v>
      </c>
      <c r="I10" s="2689">
        <v>45354</v>
      </c>
      <c r="J10" s="2690">
        <v>45366</v>
      </c>
      <c r="K10" s="2691">
        <v>45369</v>
      </c>
      <c r="L10" s="2691">
        <v>45372</v>
      </c>
      <c r="M10" s="2667"/>
      <c r="N10" s="82" t="s">
        <v>3910</v>
      </c>
      <c r="O10" s="2721">
        <v>45336</v>
      </c>
      <c r="P10" s="2726">
        <v>45337</v>
      </c>
      <c r="Q10" s="2727">
        <v>45331</v>
      </c>
      <c r="R10" s="2728">
        <v>45331</v>
      </c>
      <c r="S10" s="1886">
        <v>45324</v>
      </c>
    </row>
    <row r="11" spans="2:19" s="70" customFormat="1" ht="11.25" hidden="1" customHeight="1" thickBot="1">
      <c r="B11" s="1014"/>
      <c r="C11" s="2701"/>
      <c r="D11" s="2702"/>
      <c r="E11" s="2702"/>
      <c r="F11" s="2698"/>
      <c r="G11" s="2696"/>
      <c r="H11" s="2697"/>
      <c r="I11" s="2698"/>
      <c r="J11" s="2699"/>
      <c r="K11" s="2699"/>
      <c r="L11" s="2699"/>
      <c r="M11" s="2667"/>
      <c r="N11" s="330" t="s">
        <v>3910</v>
      </c>
      <c r="O11" s="61"/>
      <c r="P11" s="61"/>
      <c r="Q11" s="61"/>
      <c r="S11" s="1887"/>
    </row>
    <row r="12" spans="2:19" s="70" customFormat="1" ht="11.25" hidden="1" customHeight="1" thickTop="1">
      <c r="B12" s="1014"/>
      <c r="C12" s="2684" t="s">
        <v>1805</v>
      </c>
      <c r="D12" s="2685" t="s">
        <v>3911</v>
      </c>
      <c r="E12" s="2685">
        <v>45388</v>
      </c>
      <c r="F12" s="2703">
        <v>45399</v>
      </c>
      <c r="G12" s="2704" t="s">
        <v>406</v>
      </c>
      <c r="H12" s="2688" t="s">
        <v>3912</v>
      </c>
      <c r="I12" s="2689">
        <v>45414</v>
      </c>
      <c r="J12" s="2690">
        <v>45415</v>
      </c>
      <c r="K12" s="2691">
        <v>45430</v>
      </c>
      <c r="L12" s="2691">
        <v>45434</v>
      </c>
      <c r="M12" s="2667"/>
      <c r="N12" s="82" t="s">
        <v>58</v>
      </c>
      <c r="O12" s="2729">
        <v>45385</v>
      </c>
      <c r="P12" s="2726">
        <v>45386</v>
      </c>
      <c r="Q12" s="2727">
        <v>45379</v>
      </c>
      <c r="R12" s="2727">
        <v>45379</v>
      </c>
    </row>
    <row r="13" spans="2:19" s="70" customFormat="1" ht="11.25" hidden="1" customHeight="1" thickBot="1">
      <c r="B13" s="1014"/>
      <c r="C13" s="2701"/>
      <c r="D13" s="2705"/>
      <c r="E13" s="2705"/>
      <c r="F13" s="1673"/>
      <c r="G13" s="2696"/>
      <c r="H13" s="2697"/>
      <c r="I13" s="2698"/>
      <c r="J13" s="2699"/>
      <c r="K13" s="2699"/>
      <c r="L13" s="2699"/>
      <c r="M13" s="2667"/>
      <c r="N13" s="330" t="s">
        <v>3910</v>
      </c>
      <c r="O13" s="61"/>
      <c r="P13" s="61"/>
      <c r="Q13" s="61"/>
    </row>
    <row r="14" spans="2:19" s="70" customFormat="1" ht="16.5" hidden="1" customHeight="1" thickTop="1">
      <c r="B14" s="1014"/>
      <c r="C14" s="2684" t="s">
        <v>1793</v>
      </c>
      <c r="D14" s="2685" t="s">
        <v>3913</v>
      </c>
      <c r="E14" s="2685">
        <v>45502</v>
      </c>
      <c r="F14" s="2706" t="s">
        <v>393</v>
      </c>
      <c r="G14" s="2707" t="s">
        <v>3914</v>
      </c>
      <c r="H14" s="2688" t="s">
        <v>3915</v>
      </c>
      <c r="I14" s="2708">
        <v>45517</v>
      </c>
      <c r="J14" s="2709">
        <v>45529</v>
      </c>
      <c r="K14" s="2688">
        <v>45533</v>
      </c>
      <c r="L14" s="2710">
        <v>45537</v>
      </c>
      <c r="M14" s="2667"/>
      <c r="N14" s="82" t="s">
        <v>3910</v>
      </c>
      <c r="O14" s="2729">
        <v>45497</v>
      </c>
      <c r="P14" s="2726">
        <v>45498</v>
      </c>
      <c r="Q14" s="2727">
        <v>45491</v>
      </c>
      <c r="R14" s="2727">
        <v>45491</v>
      </c>
    </row>
    <row r="15" spans="2:19" s="70" customFormat="1" ht="16.5" hidden="1" customHeight="1" thickBot="1">
      <c r="B15" s="1014"/>
      <c r="C15" s="2711" t="s">
        <v>1916</v>
      </c>
      <c r="D15" s="2705" t="s">
        <v>1917</v>
      </c>
      <c r="E15" s="2705">
        <v>45502</v>
      </c>
      <c r="F15" s="1673">
        <v>45510</v>
      </c>
      <c r="G15" s="2696"/>
      <c r="H15" s="2697"/>
      <c r="I15" s="2698"/>
      <c r="J15" s="2699"/>
      <c r="K15" s="2699"/>
      <c r="L15" s="2699"/>
      <c r="M15" s="2037"/>
      <c r="N15" s="330" t="s">
        <v>3910</v>
      </c>
      <c r="O15" s="61"/>
      <c r="P15" s="61"/>
      <c r="Q15" s="61"/>
    </row>
    <row r="16" spans="2:19" s="70" customFormat="1" ht="32.25" hidden="1" customHeight="1" thickTop="1">
      <c r="B16" s="1014"/>
      <c r="C16" s="2668"/>
      <c r="D16" s="2669"/>
      <c r="E16" s="2712" t="s">
        <v>98</v>
      </c>
      <c r="F16" s="2713" t="s">
        <v>3894</v>
      </c>
      <c r="G16" s="2714" t="s">
        <v>3895</v>
      </c>
      <c r="H16" s="2715" t="s">
        <v>101</v>
      </c>
      <c r="I16" s="2716" t="s">
        <v>3896</v>
      </c>
      <c r="J16" s="2717" t="s">
        <v>1573</v>
      </c>
      <c r="K16" s="2717" t="s">
        <v>1005</v>
      </c>
      <c r="L16" s="2718" t="s">
        <v>1461</v>
      </c>
      <c r="M16" s="2037"/>
      <c r="N16" s="330"/>
      <c r="O16" s="61"/>
      <c r="P16" s="61"/>
      <c r="Q16" s="61"/>
    </row>
    <row r="17" spans="2:18" s="70" customFormat="1" ht="23.25" hidden="1" thickBot="1">
      <c r="B17" s="1014"/>
      <c r="C17" s="2677" t="s">
        <v>3897</v>
      </c>
      <c r="D17" s="2678" t="s">
        <v>3898</v>
      </c>
      <c r="E17" s="2679" t="s">
        <v>2834</v>
      </c>
      <c r="F17" s="2680" t="s">
        <v>3899</v>
      </c>
      <c r="G17" s="2681"/>
      <c r="H17" s="2681"/>
      <c r="I17" s="2680" t="s">
        <v>3900</v>
      </c>
      <c r="J17" s="2680" t="s">
        <v>3916</v>
      </c>
      <c r="K17" s="2682" t="s">
        <v>3804</v>
      </c>
      <c r="L17" s="2683" t="s">
        <v>3917</v>
      </c>
      <c r="M17" s="2037"/>
      <c r="N17" s="330"/>
      <c r="O17" s="2506" t="s">
        <v>3805</v>
      </c>
      <c r="P17" s="1117" t="s">
        <v>1721</v>
      </c>
      <c r="Q17" s="2507" t="s">
        <v>3807</v>
      </c>
      <c r="R17" s="2507" t="s">
        <v>3808</v>
      </c>
    </row>
    <row r="18" spans="2:18" s="70" customFormat="1" ht="16.5" hidden="1" customHeight="1" thickTop="1">
      <c r="B18" s="1014"/>
      <c r="C18" s="2684" t="s">
        <v>1793</v>
      </c>
      <c r="D18" s="2685" t="s">
        <v>3918</v>
      </c>
      <c r="E18" s="2685">
        <v>45563</v>
      </c>
      <c r="F18" s="2703">
        <v>45577</v>
      </c>
      <c r="G18" s="2704" t="s">
        <v>406</v>
      </c>
      <c r="H18" s="2688" t="s">
        <v>3919</v>
      </c>
      <c r="I18" s="2934">
        <v>45580</v>
      </c>
      <c r="J18" s="2935">
        <v>45592</v>
      </c>
      <c r="K18" s="2936">
        <v>45595</v>
      </c>
      <c r="L18" s="2936">
        <v>45599</v>
      </c>
      <c r="M18" s="2037"/>
      <c r="N18" s="82" t="s">
        <v>58</v>
      </c>
      <c r="O18" s="2729">
        <v>45560</v>
      </c>
      <c r="P18" s="2726">
        <v>45561</v>
      </c>
      <c r="Q18" s="2727">
        <v>45554</v>
      </c>
      <c r="R18" s="2727">
        <v>45554</v>
      </c>
    </row>
    <row r="19" spans="2:18" s="70" customFormat="1" ht="16.5" hidden="1" customHeight="1" thickBot="1">
      <c r="B19" s="1014"/>
      <c r="C19" s="2720"/>
      <c r="D19" s="2705"/>
      <c r="E19" s="2705"/>
      <c r="F19" s="1673"/>
      <c r="G19" s="2933" t="s">
        <v>3224</v>
      </c>
      <c r="H19" s="2697"/>
      <c r="I19" s="2698"/>
      <c r="J19" s="2699"/>
      <c r="K19" s="2699"/>
      <c r="L19" s="2699"/>
      <c r="M19" s="2037"/>
      <c r="N19" s="330" t="s">
        <v>3910</v>
      </c>
      <c r="O19" s="61"/>
      <c r="P19" s="61"/>
      <c r="Q19" s="61"/>
    </row>
    <row r="20" spans="2:18" s="70" customFormat="1" ht="16.5" hidden="1" customHeight="1" thickTop="1">
      <c r="B20" s="1014"/>
      <c r="C20" s="2684" t="s">
        <v>1805</v>
      </c>
      <c r="D20" s="2685" t="s">
        <v>1947</v>
      </c>
      <c r="E20" s="2685">
        <v>45579</v>
      </c>
      <c r="F20" s="2703">
        <v>45592</v>
      </c>
      <c r="G20" s="2843" t="s">
        <v>3920</v>
      </c>
      <c r="H20" s="2688" t="s">
        <v>3921</v>
      </c>
      <c r="I20" s="2708">
        <v>45594</v>
      </c>
      <c r="J20" s="2709">
        <v>45606</v>
      </c>
      <c r="K20" s="2688">
        <v>45609</v>
      </c>
      <c r="L20" s="2710">
        <v>45613</v>
      </c>
      <c r="M20" s="2037"/>
      <c r="N20" s="82" t="s">
        <v>58</v>
      </c>
      <c r="O20" s="2729">
        <v>45574</v>
      </c>
      <c r="P20" s="2726">
        <v>45575</v>
      </c>
      <c r="Q20" s="2727">
        <v>45568</v>
      </c>
      <c r="R20" s="2727">
        <v>45568</v>
      </c>
    </row>
    <row r="21" spans="2:18" s="70" customFormat="1" ht="16.5" hidden="1" customHeight="1" thickBot="1">
      <c r="B21" s="1014"/>
      <c r="C21" s="2720"/>
      <c r="D21" s="2705"/>
      <c r="E21" s="2705"/>
      <c r="F21" s="1673"/>
      <c r="G21" s="2719"/>
      <c r="H21" s="2697"/>
      <c r="I21" s="2698"/>
      <c r="J21" s="2699"/>
      <c r="K21" s="2699"/>
      <c r="L21" s="2699"/>
      <c r="M21" s="2037"/>
      <c r="N21" s="330" t="s">
        <v>3910</v>
      </c>
      <c r="O21" s="61"/>
      <c r="P21" s="61"/>
      <c r="Q21" s="61"/>
    </row>
    <row r="22" spans="2:18" s="70" customFormat="1" ht="24.75" hidden="1" thickTop="1">
      <c r="B22" s="1014"/>
      <c r="C22" s="2668"/>
      <c r="D22" s="2669"/>
      <c r="E22" s="2712" t="s">
        <v>98</v>
      </c>
      <c r="F22" s="2713" t="s">
        <v>3894</v>
      </c>
      <c r="G22" s="2714" t="s">
        <v>3895</v>
      </c>
      <c r="H22" s="2715" t="s">
        <v>101</v>
      </c>
      <c r="I22" s="2716" t="s">
        <v>3896</v>
      </c>
      <c r="J22" s="3002" t="s">
        <v>1005</v>
      </c>
      <c r="K22" s="3002" t="s">
        <v>1573</v>
      </c>
      <c r="L22" s="2718" t="s">
        <v>1461</v>
      </c>
      <c r="M22" s="2037"/>
      <c r="N22" s="330"/>
      <c r="O22" s="61"/>
      <c r="P22" s="61"/>
      <c r="Q22" s="61"/>
    </row>
    <row r="23" spans="2:18" s="70" customFormat="1" ht="23.25" hidden="1" thickBot="1">
      <c r="B23" s="1014"/>
      <c r="C23" s="2677" t="s">
        <v>3897</v>
      </c>
      <c r="D23" s="2678" t="s">
        <v>3898</v>
      </c>
      <c r="E23" s="2679" t="s">
        <v>2834</v>
      </c>
      <c r="F23" s="2680" t="s">
        <v>3899</v>
      </c>
      <c r="G23" s="2681"/>
      <c r="H23" s="2681"/>
      <c r="I23" s="2680" t="s">
        <v>3900</v>
      </c>
      <c r="J23" s="2680"/>
      <c r="K23" s="2682"/>
      <c r="L23" s="2683"/>
      <c r="M23" s="2037"/>
      <c r="N23" s="330"/>
      <c r="O23" s="2506" t="s">
        <v>3805</v>
      </c>
      <c r="P23" s="1117" t="s">
        <v>1721</v>
      </c>
      <c r="Q23" s="2507" t="s">
        <v>3807</v>
      </c>
      <c r="R23" s="2507" t="s">
        <v>3808</v>
      </c>
    </row>
    <row r="24" spans="2:18" s="70" customFormat="1" ht="16.5" hidden="1" customHeight="1" thickTop="1">
      <c r="B24" s="1014" t="s">
        <v>1941</v>
      </c>
      <c r="C24" s="2684" t="s">
        <v>1941</v>
      </c>
      <c r="D24" s="2685" t="s">
        <v>1963</v>
      </c>
      <c r="E24" s="2760">
        <v>45605</v>
      </c>
      <c r="F24" s="2703">
        <v>45614</v>
      </c>
      <c r="G24" s="2704" t="s">
        <v>406</v>
      </c>
      <c r="H24" s="2688" t="s">
        <v>3922</v>
      </c>
      <c r="I24" s="3052">
        <v>45615</v>
      </c>
      <c r="J24" s="3053">
        <v>45627</v>
      </c>
      <c r="K24" s="3054">
        <v>45630</v>
      </c>
      <c r="L24" s="3054">
        <v>45634</v>
      </c>
      <c r="M24" s="2037"/>
      <c r="N24" s="82" t="s">
        <v>58</v>
      </c>
      <c r="O24" s="2729">
        <v>45602</v>
      </c>
      <c r="P24" s="2726">
        <v>45603</v>
      </c>
      <c r="Q24" s="2727">
        <v>45596</v>
      </c>
      <c r="R24" s="2727">
        <v>45596</v>
      </c>
    </row>
    <row r="25" spans="2:18" s="70" customFormat="1" ht="16.5" hidden="1" customHeight="1" thickBot="1">
      <c r="B25" s="1014"/>
      <c r="C25" s="2711"/>
      <c r="D25" s="2705"/>
      <c r="E25" s="2705"/>
      <c r="F25" s="1673"/>
      <c r="G25" s="2696"/>
      <c r="H25" s="2697"/>
      <c r="I25" s="3055"/>
      <c r="J25" s="3055"/>
      <c r="K25" s="3055"/>
      <c r="L25" s="3055"/>
      <c r="M25" s="2037"/>
      <c r="N25" s="330" t="s">
        <v>3910</v>
      </c>
      <c r="O25" s="61"/>
      <c r="P25" s="61"/>
      <c r="Q25" s="61"/>
    </row>
    <row r="26" spans="2:18" s="70" customFormat="1" ht="16.5" hidden="1" customHeight="1" thickTop="1">
      <c r="B26" s="1014"/>
      <c r="C26" s="2684" t="s">
        <v>1968</v>
      </c>
      <c r="D26" s="2685" t="s">
        <v>1998</v>
      </c>
      <c r="E26" s="2685">
        <v>45689</v>
      </c>
      <c r="F26" s="2703">
        <v>45700</v>
      </c>
      <c r="G26" s="2707" t="s">
        <v>3923</v>
      </c>
      <c r="H26" s="2688" t="s">
        <v>3924</v>
      </c>
      <c r="I26" s="2708">
        <v>45699</v>
      </c>
      <c r="J26" s="2709">
        <v>45711</v>
      </c>
      <c r="K26" s="2688">
        <v>45714</v>
      </c>
      <c r="L26" s="2710">
        <v>45718</v>
      </c>
      <c r="M26" s="2037"/>
      <c r="N26" s="82" t="s">
        <v>3910</v>
      </c>
      <c r="O26" s="2729">
        <v>45686</v>
      </c>
      <c r="P26" s="2726">
        <v>45687</v>
      </c>
      <c r="Q26" s="2727">
        <v>45680</v>
      </c>
      <c r="R26" s="3191">
        <v>45677</v>
      </c>
    </row>
    <row r="27" spans="2:18" s="70" customFormat="1" ht="16.5" hidden="1" customHeight="1" thickBot="1">
      <c r="B27" s="1014"/>
      <c r="C27" s="2711"/>
      <c r="D27" s="2705"/>
      <c r="E27" s="2705"/>
      <c r="F27" s="1673"/>
      <c r="G27" s="2696"/>
      <c r="H27" s="2697"/>
      <c r="I27" s="2698"/>
      <c r="J27" s="2699"/>
      <c r="K27" s="2699"/>
      <c r="L27" s="2699"/>
      <c r="M27" s="2037"/>
      <c r="N27" s="330" t="s">
        <v>3910</v>
      </c>
      <c r="O27" s="61"/>
      <c r="P27" s="61"/>
      <c r="Q27" s="61"/>
    </row>
    <row r="28" spans="2:18" s="70" customFormat="1" ht="33.75" hidden="1" customHeight="1" thickTop="1">
      <c r="B28" s="1014"/>
      <c r="C28" s="3092"/>
      <c r="D28" s="3093"/>
      <c r="E28" s="3093"/>
      <c r="F28" s="3094"/>
      <c r="G28" s="3095"/>
      <c r="H28" s="3096"/>
      <c r="I28" s="2865"/>
      <c r="J28" s="3097"/>
      <c r="K28" s="3097"/>
      <c r="L28" s="3097"/>
      <c r="M28" s="2037"/>
      <c r="N28" s="330"/>
      <c r="O28" s="61"/>
      <c r="P28" s="61"/>
      <c r="Q28" s="61"/>
    </row>
    <row r="29" spans="2:18" s="70" customFormat="1" ht="24" hidden="1">
      <c r="B29" s="1014"/>
      <c r="C29" s="3213"/>
      <c r="D29" s="3213"/>
      <c r="E29" s="205" t="s">
        <v>98</v>
      </c>
      <c r="F29" s="205" t="s">
        <v>3894</v>
      </c>
      <c r="G29" s="3381" t="s">
        <v>3895</v>
      </c>
      <c r="H29" s="205" t="s">
        <v>101</v>
      </c>
      <c r="I29" s="205" t="s">
        <v>3896</v>
      </c>
      <c r="J29" s="204" t="s">
        <v>1573</v>
      </c>
      <c r="K29" s="204" t="s">
        <v>1473</v>
      </c>
      <c r="L29" s="205" t="s">
        <v>1005</v>
      </c>
      <c r="M29" s="3214"/>
      <c r="N29" s="330"/>
      <c r="O29" s="61"/>
      <c r="P29" s="61"/>
      <c r="Q29" s="61"/>
    </row>
    <row r="30" spans="2:18" s="70" customFormat="1" ht="24.75" hidden="1" customHeight="1" thickBot="1">
      <c r="B30" s="1014"/>
      <c r="C30" s="3215" t="s">
        <v>3897</v>
      </c>
      <c r="D30" s="3216" t="s">
        <v>3898</v>
      </c>
      <c r="E30" s="3217" t="s">
        <v>2834</v>
      </c>
      <c r="F30" s="3377" t="s">
        <v>3899</v>
      </c>
      <c r="G30" s="3218"/>
      <c r="H30" s="3218"/>
      <c r="I30" s="3377" t="s">
        <v>3900</v>
      </c>
      <c r="J30" s="3378"/>
      <c r="K30" s="3379"/>
      <c r="L30" s="3380"/>
      <c r="M30" s="3214"/>
      <c r="N30" s="330"/>
      <c r="O30" s="305" t="s">
        <v>3805</v>
      </c>
      <c r="P30" s="1117" t="s">
        <v>1721</v>
      </c>
      <c r="Q30" s="65" t="s">
        <v>3807</v>
      </c>
      <c r="R30" s="65" t="s">
        <v>3808</v>
      </c>
    </row>
    <row r="31" spans="2:18" s="70" customFormat="1" ht="17.25" hidden="1" customHeight="1" thickTop="1">
      <c r="B31" s="3186" t="s">
        <v>634</v>
      </c>
      <c r="C31" s="3219" t="s">
        <v>1968</v>
      </c>
      <c r="D31" s="2686" t="s">
        <v>1998</v>
      </c>
      <c r="E31" s="2686">
        <v>45689</v>
      </c>
      <c r="F31" s="1969">
        <v>45700</v>
      </c>
      <c r="G31" s="3301" t="s">
        <v>406</v>
      </c>
      <c r="H31" s="3220" t="s">
        <v>3925</v>
      </c>
      <c r="I31" s="3299">
        <v>45706</v>
      </c>
      <c r="J31" s="3257">
        <v>45716</v>
      </c>
      <c r="K31" s="3257">
        <v>45719</v>
      </c>
      <c r="L31" s="3247">
        <v>45723</v>
      </c>
      <c r="M31" s="3214"/>
      <c r="N31" s="330" t="s">
        <v>58</v>
      </c>
      <c r="O31" s="305">
        <v>45686</v>
      </c>
      <c r="P31" s="3223">
        <v>45687</v>
      </c>
      <c r="Q31" s="305">
        <v>45680</v>
      </c>
      <c r="R31" s="3224">
        <v>45677</v>
      </c>
    </row>
    <row r="32" spans="2:18" s="70" customFormat="1" ht="17.25" hidden="1" customHeight="1" thickBot="1">
      <c r="B32" s="1014"/>
      <c r="C32" s="2711"/>
      <c r="D32" s="2705"/>
      <c r="E32" s="2705"/>
      <c r="F32" s="1673"/>
      <c r="G32" s="3300" t="s">
        <v>504</v>
      </c>
      <c r="H32" s="3226"/>
      <c r="I32" s="1673"/>
      <c r="J32" s="1241"/>
      <c r="K32" s="3227"/>
      <c r="L32" s="1241"/>
      <c r="M32" s="3214"/>
      <c r="N32" s="330" t="s">
        <v>3910</v>
      </c>
      <c r="O32" s="305"/>
      <c r="P32" s="3228"/>
      <c r="Q32" s="65"/>
      <c r="R32" s="65"/>
    </row>
    <row r="33" spans="2:18" s="70" customFormat="1" ht="16.5" hidden="1" customHeight="1" thickTop="1">
      <c r="B33" s="1014"/>
      <c r="C33" s="3219" t="s">
        <v>1793</v>
      </c>
      <c r="D33" s="2686" t="s">
        <v>3926</v>
      </c>
      <c r="E33" s="2686">
        <v>45701</v>
      </c>
      <c r="F33" s="1969">
        <v>45711</v>
      </c>
      <c r="G33" s="3301" t="s">
        <v>406</v>
      </c>
      <c r="H33" s="1240" t="s">
        <v>3927</v>
      </c>
      <c r="I33" s="3299">
        <v>45720</v>
      </c>
      <c r="J33" s="3257">
        <v>45730</v>
      </c>
      <c r="K33" s="3257">
        <v>45733</v>
      </c>
      <c r="L33" s="3247">
        <v>45737</v>
      </c>
      <c r="M33" s="3214"/>
      <c r="N33" s="82" t="s">
        <v>58</v>
      </c>
      <c r="O33" s="305">
        <v>45700</v>
      </c>
      <c r="P33" s="3223">
        <v>45701</v>
      </c>
      <c r="Q33" s="305">
        <v>45694</v>
      </c>
      <c r="R33" s="305">
        <v>45694</v>
      </c>
    </row>
    <row r="34" spans="2:18" s="70" customFormat="1" ht="16.5" hidden="1" customHeight="1" thickBot="1">
      <c r="B34" s="1014"/>
      <c r="C34" s="2711"/>
      <c r="D34" s="2705"/>
      <c r="E34" s="2705"/>
      <c r="F34" s="1673"/>
      <c r="G34" s="3225"/>
      <c r="H34" s="3226"/>
      <c r="I34" s="1673"/>
      <c r="J34" s="1241"/>
      <c r="K34" s="3227"/>
      <c r="L34" s="1241"/>
      <c r="M34" s="3214"/>
      <c r="N34" s="330" t="s">
        <v>3910</v>
      </c>
      <c r="O34" s="61"/>
      <c r="P34" s="61"/>
      <c r="Q34" s="61"/>
    </row>
    <row r="35" spans="2:18" s="70" customFormat="1" ht="16.5" hidden="1" customHeight="1" thickTop="1">
      <c r="B35" s="1014"/>
      <c r="C35" s="3366" t="s">
        <v>1793</v>
      </c>
      <c r="D35" s="3222" t="s">
        <v>3928</v>
      </c>
      <c r="E35" s="3222">
        <v>45751</v>
      </c>
      <c r="F35" s="3252">
        <v>45764</v>
      </c>
      <c r="G35" s="3372" t="s">
        <v>3929</v>
      </c>
      <c r="H35" s="1240" t="s">
        <v>3930</v>
      </c>
      <c r="I35" s="3528">
        <v>45762</v>
      </c>
      <c r="J35" s="3257">
        <v>45772</v>
      </c>
      <c r="K35" s="3257">
        <v>45778</v>
      </c>
      <c r="L35" s="3247">
        <v>45783</v>
      </c>
      <c r="M35" s="3214"/>
      <c r="N35" s="82" t="s">
        <v>3910</v>
      </c>
      <c r="O35" s="305">
        <v>45742</v>
      </c>
      <c r="P35" s="3223">
        <v>45743</v>
      </c>
      <c r="Q35" s="305">
        <v>45736</v>
      </c>
      <c r="R35" s="305">
        <v>45736</v>
      </c>
    </row>
    <row r="36" spans="2:18" s="70" customFormat="1" ht="16.5" hidden="1" customHeight="1" thickBot="1">
      <c r="B36" s="1014"/>
      <c r="C36" s="3367"/>
      <c r="D36" s="3227"/>
      <c r="E36" s="3227"/>
      <c r="F36" s="3368"/>
      <c r="G36" s="3250"/>
      <c r="H36" s="3226"/>
      <c r="I36" s="1673"/>
      <c r="J36" s="1241"/>
      <c r="K36" s="3227"/>
      <c r="L36" s="3414"/>
      <c r="M36" s="3214"/>
      <c r="N36" s="330" t="s">
        <v>3910</v>
      </c>
      <c r="O36" s="61"/>
      <c r="P36" s="61"/>
      <c r="Q36" s="61"/>
    </row>
    <row r="37" spans="2:18" s="70" customFormat="1" ht="16.5" hidden="1" customHeight="1" thickTop="1">
      <c r="B37" s="1014"/>
      <c r="C37" s="3366" t="s">
        <v>3931</v>
      </c>
      <c r="D37" s="3222" t="s">
        <v>3932</v>
      </c>
      <c r="E37" s="3222">
        <v>45757</v>
      </c>
      <c r="F37" s="3252">
        <v>45768</v>
      </c>
      <c r="G37" s="3369" t="s">
        <v>2052</v>
      </c>
      <c r="H37" s="1240" t="s">
        <v>3933</v>
      </c>
      <c r="I37" s="3221">
        <v>45769</v>
      </c>
      <c r="J37" s="3222">
        <v>45780</v>
      </c>
      <c r="K37" s="3222">
        <v>45786</v>
      </c>
      <c r="L37" s="1240">
        <v>45791</v>
      </c>
      <c r="M37" s="3214"/>
      <c r="N37" s="82" t="s">
        <v>58</v>
      </c>
      <c r="O37" s="305">
        <v>45749</v>
      </c>
      <c r="P37" s="3223">
        <v>45750</v>
      </c>
      <c r="Q37" s="305">
        <v>45743</v>
      </c>
      <c r="R37" s="3507">
        <v>45740</v>
      </c>
    </row>
    <row r="38" spans="2:18" s="70" customFormat="1" ht="16.5" hidden="1" customHeight="1" thickBot="1">
      <c r="B38" s="1014"/>
      <c r="C38" s="3367"/>
      <c r="D38" s="3227"/>
      <c r="E38" s="3227"/>
      <c r="F38" s="3368"/>
      <c r="G38" s="3250"/>
      <c r="H38" s="3226"/>
      <c r="I38" s="1673"/>
      <c r="J38" s="1241"/>
      <c r="K38" s="3227"/>
      <c r="L38" s="1241"/>
      <c r="M38" s="3214"/>
      <c r="N38" s="330" t="s">
        <v>3910</v>
      </c>
      <c r="O38" s="61"/>
      <c r="P38" s="61"/>
      <c r="Q38" s="61"/>
    </row>
    <row r="39" spans="2:18" s="70" customFormat="1" ht="16.5" hidden="1" customHeight="1">
      <c r="B39" s="1014"/>
      <c r="C39"/>
      <c r="D39"/>
      <c r="E39"/>
      <c r="F39"/>
      <c r="G39"/>
      <c r="H39"/>
      <c r="I39"/>
      <c r="J39"/>
      <c r="K39"/>
      <c r="L39"/>
      <c r="M39"/>
      <c r="N39" s="330"/>
      <c r="O39" s="61"/>
      <c r="P39" s="61"/>
      <c r="Q39" s="61"/>
    </row>
    <row r="40" spans="2:18" s="70" customFormat="1" ht="24.75" customHeight="1">
      <c r="B40" s="1014"/>
      <c r="C40" s="3213"/>
      <c r="D40" s="3213"/>
      <c r="E40" s="205" t="s">
        <v>98</v>
      </c>
      <c r="F40" s="205" t="s">
        <v>3894</v>
      </c>
      <c r="G40" s="3381" t="s">
        <v>3895</v>
      </c>
      <c r="H40" s="205" t="s">
        <v>101</v>
      </c>
      <c r="I40" s="205" t="s">
        <v>3896</v>
      </c>
      <c r="J40" s="204" t="s">
        <v>1573</v>
      </c>
      <c r="K40" s="204" t="s">
        <v>1473</v>
      </c>
      <c r="L40" s="205" t="s">
        <v>1005</v>
      </c>
      <c r="M40" s="3214"/>
      <c r="N40" s="330"/>
      <c r="O40" s="61"/>
      <c r="P40" s="61"/>
      <c r="Q40" s="61"/>
    </row>
    <row r="41" spans="2:18" s="70" customFormat="1" ht="23.25" thickBot="1">
      <c r="B41" s="1014"/>
      <c r="C41" s="3215" t="s">
        <v>3897</v>
      </c>
      <c r="D41" s="3216" t="s">
        <v>3934</v>
      </c>
      <c r="E41" s="3217" t="s">
        <v>2834</v>
      </c>
      <c r="F41" s="3377" t="s">
        <v>3899</v>
      </c>
      <c r="G41" s="3218"/>
      <c r="H41" s="3800" t="s">
        <v>1714</v>
      </c>
      <c r="I41" s="3377" t="s">
        <v>3900</v>
      </c>
      <c r="J41" s="3378"/>
      <c r="K41" s="3379"/>
      <c r="L41" s="3380"/>
      <c r="M41" s="3214"/>
      <c r="N41" s="330"/>
      <c r="O41" s="305" t="s">
        <v>3805</v>
      </c>
      <c r="P41" s="1117" t="s">
        <v>1721</v>
      </c>
      <c r="Q41" s="65" t="s">
        <v>3807</v>
      </c>
      <c r="R41" s="65" t="s">
        <v>3808</v>
      </c>
    </row>
    <row r="42" spans="2:18" s="70" customFormat="1" ht="16.5" customHeight="1" thickTop="1">
      <c r="B42" s="1014" t="s">
        <v>3935</v>
      </c>
      <c r="C42" s="3366" t="s">
        <v>1927</v>
      </c>
      <c r="D42" s="3560" t="s">
        <v>3936</v>
      </c>
      <c r="E42" s="3560">
        <v>45784</v>
      </c>
      <c r="F42" s="3252">
        <v>45794</v>
      </c>
      <c r="G42" s="3372" t="s">
        <v>3929</v>
      </c>
      <c r="H42" s="1240" t="s">
        <v>3937</v>
      </c>
      <c r="I42" s="3528">
        <v>45790</v>
      </c>
      <c r="J42" s="3603">
        <v>45800</v>
      </c>
      <c r="K42" s="3603">
        <v>45806</v>
      </c>
      <c r="L42" s="3505">
        <v>45811</v>
      </c>
      <c r="M42" s="3214"/>
      <c r="N42" s="82" t="s">
        <v>3910</v>
      </c>
      <c r="O42" s="305">
        <v>45770</v>
      </c>
      <c r="P42" s="3223">
        <v>45770</v>
      </c>
      <c r="Q42" s="305">
        <v>45764</v>
      </c>
      <c r="R42" s="305">
        <v>45764</v>
      </c>
    </row>
    <row r="43" spans="2:18" s="70" customFormat="1" ht="16.5" customHeight="1" thickBot="1">
      <c r="B43" s="1014"/>
      <c r="C43" s="3367"/>
      <c r="D43" s="3227"/>
      <c r="E43" s="3227"/>
      <c r="F43" s="3368"/>
      <c r="G43" s="3250"/>
      <c r="H43" s="3226"/>
      <c r="I43" s="1673"/>
      <c r="J43" s="1241"/>
      <c r="K43" s="3227"/>
      <c r="L43" s="3414"/>
      <c r="M43" s="3214"/>
      <c r="N43" s="330" t="str">
        <f>IF(I43&gt;F42,".","XX")</f>
        <v>XX</v>
      </c>
      <c r="O43" s="61"/>
      <c r="P43" s="61"/>
      <c r="Q43" s="61"/>
    </row>
    <row r="44" spans="2:18" s="70" customFormat="1" ht="16.5" customHeight="1" thickTop="1">
      <c r="B44" s="1014" t="s">
        <v>1968</v>
      </c>
      <c r="C44" s="3366" t="s">
        <v>3938</v>
      </c>
      <c r="D44" s="3560" t="s">
        <v>3939</v>
      </c>
      <c r="E44" s="3560">
        <v>45789</v>
      </c>
      <c r="F44" s="3551">
        <f>E44+14+1</f>
        <v>45804</v>
      </c>
      <c r="G44" s="3370" t="s">
        <v>2418</v>
      </c>
      <c r="H44" s="1240" t="s">
        <v>3940</v>
      </c>
      <c r="I44" s="3221">
        <f>I42+7</f>
        <v>45797</v>
      </c>
      <c r="J44" s="3222">
        <f>I44+10</f>
        <v>45807</v>
      </c>
      <c r="K44" s="3222">
        <f>J44+6</f>
        <v>45813</v>
      </c>
      <c r="L44" s="1240">
        <f>J44+11</f>
        <v>45818</v>
      </c>
      <c r="M44" s="3214"/>
      <c r="N44" s="82" t="str">
        <f>IF(I44&gt;F44,".","XX")</f>
        <v>XX</v>
      </c>
      <c r="O44" s="305">
        <v>45777</v>
      </c>
      <c r="P44" s="3223">
        <f>O44</f>
        <v>45777</v>
      </c>
      <c r="Q44" s="305">
        <f>O44-6</f>
        <v>45771</v>
      </c>
      <c r="R44" s="3507">
        <f>Q44+0-3</f>
        <v>45768</v>
      </c>
    </row>
    <row r="45" spans="2:18" s="70" customFormat="1" ht="16.5" customHeight="1" thickBot="1">
      <c r="B45" s="1014"/>
      <c r="C45" s="3367" t="s">
        <v>1927</v>
      </c>
      <c r="D45" s="3227" t="s">
        <v>3936</v>
      </c>
      <c r="E45" s="3227">
        <v>45784</v>
      </c>
      <c r="F45" s="3368">
        <v>45794</v>
      </c>
      <c r="G45" s="3250"/>
      <c r="H45" s="3226"/>
      <c r="I45" s="1673"/>
      <c r="J45" s="1241"/>
      <c r="K45" s="3227"/>
      <c r="L45" s="3414"/>
      <c r="M45" s="3214"/>
      <c r="N45" s="330" t="str">
        <f>IF(I45&gt;F44,".","XX")</f>
        <v>XX</v>
      </c>
      <c r="O45" s="61"/>
      <c r="P45" s="61"/>
      <c r="Q45" s="61"/>
    </row>
    <row r="46" spans="2:18" s="70" customFormat="1" ht="16.5" customHeight="1" thickTop="1">
      <c r="B46" s="1014"/>
      <c r="C46" s="3366" t="s">
        <v>1901</v>
      </c>
      <c r="D46" s="3222" t="s">
        <v>3941</v>
      </c>
      <c r="E46" s="3222">
        <v>45786</v>
      </c>
      <c r="F46" s="3815" t="s">
        <v>393</v>
      </c>
      <c r="G46" s="3370" t="s">
        <v>847</v>
      </c>
      <c r="H46" s="1240" t="s">
        <v>3942</v>
      </c>
      <c r="I46" s="3221">
        <v>45804</v>
      </c>
      <c r="J46" s="3222">
        <f>I46+10</f>
        <v>45814</v>
      </c>
      <c r="K46" s="3222">
        <f>J46+6</f>
        <v>45820</v>
      </c>
      <c r="L46" s="1240">
        <f>J46+11</f>
        <v>45825</v>
      </c>
      <c r="M46" s="3214"/>
      <c r="N46" s="82" t="str">
        <f>IF(I46&gt;F46,".","XX")</f>
        <v>XX</v>
      </c>
      <c r="O46" s="305">
        <f>O44+7</f>
        <v>45784</v>
      </c>
      <c r="P46" s="3223">
        <f>O46</f>
        <v>45784</v>
      </c>
      <c r="Q46" s="305">
        <f>O46-6</f>
        <v>45778</v>
      </c>
      <c r="R46" s="305">
        <f>Q46+0</f>
        <v>45778</v>
      </c>
    </row>
    <row r="47" spans="2:18" s="70" customFormat="1" ht="16.5" customHeight="1" thickBot="1">
      <c r="B47" s="1014"/>
      <c r="C47" s="3367" t="s">
        <v>3938</v>
      </c>
      <c r="D47" s="3227" t="s">
        <v>3939</v>
      </c>
      <c r="E47" s="3227">
        <v>45789</v>
      </c>
      <c r="F47" s="3368">
        <v>45800</v>
      </c>
      <c r="G47" s="3250"/>
      <c r="H47" s="3226"/>
      <c r="I47" s="1673"/>
      <c r="J47" s="1241"/>
      <c r="K47" s="3227"/>
      <c r="L47" s="3414"/>
      <c r="M47" s="3214"/>
      <c r="N47" s="330" t="str">
        <f>IF(I47&gt;F46,".","XX")</f>
        <v>XX</v>
      </c>
      <c r="O47" s="180">
        <v>45777</v>
      </c>
      <c r="P47" s="61"/>
      <c r="Q47" s="61"/>
    </row>
    <row r="48" spans="2:18" s="70" customFormat="1" ht="16.5" customHeight="1" thickTop="1">
      <c r="B48" s="1014"/>
      <c r="C48" s="3366" t="s">
        <v>1793</v>
      </c>
      <c r="D48" s="3222" t="s">
        <v>3943</v>
      </c>
      <c r="E48" s="3222">
        <v>45799</v>
      </c>
      <c r="F48" s="3252">
        <f>E48+10</f>
        <v>45809</v>
      </c>
      <c r="G48" s="3370" t="s">
        <v>250</v>
      </c>
      <c r="H48" s="1240" t="s">
        <v>3944</v>
      </c>
      <c r="I48" s="3221">
        <v>45811</v>
      </c>
      <c r="J48" s="3222">
        <f>I48+10</f>
        <v>45821</v>
      </c>
      <c r="K48" s="3222">
        <f>J48+6</f>
        <v>45827</v>
      </c>
      <c r="L48" s="1240">
        <f>J48+11</f>
        <v>45832</v>
      </c>
      <c r="M48" s="3214"/>
      <c r="N48" s="82" t="str">
        <f>IF(I48&gt;F48,".","XX")</f>
        <v>.</v>
      </c>
      <c r="O48" s="305">
        <f>O46+7</f>
        <v>45791</v>
      </c>
      <c r="P48" s="3223">
        <f>O48</f>
        <v>45791</v>
      </c>
      <c r="Q48" s="305">
        <f>O48-6</f>
        <v>45785</v>
      </c>
      <c r="R48" s="305">
        <f>Q48+0</f>
        <v>45785</v>
      </c>
    </row>
    <row r="49" spans="2:18" s="70" customFormat="1" ht="16.5" customHeight="1" thickBot="1">
      <c r="B49" s="1014"/>
      <c r="C49" s="3367"/>
      <c r="D49" s="3227"/>
      <c r="E49" s="3227"/>
      <c r="F49" s="3368"/>
      <c r="G49" s="3250"/>
      <c r="H49" s="3226"/>
      <c r="I49" s="1673"/>
      <c r="J49" s="1241"/>
      <c r="K49" s="3227"/>
      <c r="L49" s="3414"/>
      <c r="M49" s="3214"/>
      <c r="N49" s="330" t="str">
        <f>IF(I49&gt;F48,".","XX")</f>
        <v>XX</v>
      </c>
      <c r="O49" s="61"/>
      <c r="P49" s="61"/>
      <c r="Q49" s="61"/>
    </row>
    <row r="50" spans="2:18" s="70" customFormat="1" ht="16.5" customHeight="1" thickTop="1">
      <c r="B50" s="1014"/>
      <c r="C50" s="3366" t="s">
        <v>3931</v>
      </c>
      <c r="D50" s="3222" t="s">
        <v>3945</v>
      </c>
      <c r="E50" s="3222">
        <v>45803</v>
      </c>
      <c r="F50" s="3252">
        <f>E50+17</f>
        <v>45820</v>
      </c>
      <c r="G50" s="3370" t="s">
        <v>3946</v>
      </c>
      <c r="H50" s="1240" t="s">
        <v>3947</v>
      </c>
      <c r="I50" s="3052">
        <v>45818</v>
      </c>
      <c r="J50" s="3222">
        <f>I50+10</f>
        <v>45828</v>
      </c>
      <c r="K50" s="3222">
        <f>J50+6</f>
        <v>45834</v>
      </c>
      <c r="L50" s="1240">
        <f>J50+11</f>
        <v>45839</v>
      </c>
      <c r="M50" s="3214"/>
      <c r="N50" s="82" t="str">
        <f>IF(I50&gt;F50,".","XX")</f>
        <v>XX</v>
      </c>
      <c r="O50" s="305">
        <f>O48+7</f>
        <v>45798</v>
      </c>
      <c r="P50" s="3223">
        <f>O50</f>
        <v>45798</v>
      </c>
      <c r="Q50" s="305">
        <f>O50-6</f>
        <v>45792</v>
      </c>
      <c r="R50" s="305">
        <f>Q50+0</f>
        <v>45792</v>
      </c>
    </row>
    <row r="51" spans="2:18" s="70" customFormat="1" ht="16.5" customHeight="1" thickBot="1">
      <c r="B51" s="1014"/>
      <c r="C51" s="3367"/>
      <c r="D51" s="3227"/>
      <c r="E51" s="3227"/>
      <c r="F51" s="3368"/>
      <c r="G51" s="3250"/>
      <c r="H51" s="3226"/>
      <c r="I51" s="1673"/>
      <c r="J51" s="1241"/>
      <c r="K51" s="3227"/>
      <c r="L51" s="3414"/>
      <c r="M51" s="3214"/>
      <c r="N51" s="330" t="str">
        <f>IF(I51&gt;F50,".","XX")</f>
        <v>XX</v>
      </c>
      <c r="O51" s="61"/>
      <c r="P51" s="61"/>
      <c r="Q51" s="61"/>
    </row>
    <row r="52" spans="2:18" s="70" customFormat="1" ht="16.5" customHeight="1" thickTop="1">
      <c r="B52" s="1014"/>
      <c r="C52" s="3366" t="s">
        <v>1968</v>
      </c>
      <c r="D52" s="3222" t="s">
        <v>3948</v>
      </c>
      <c r="E52" s="3222">
        <v>45812</v>
      </c>
      <c r="F52" s="3252">
        <f>E52+14+4</f>
        <v>45830</v>
      </c>
      <c r="G52" s="3817" t="s">
        <v>3949</v>
      </c>
      <c r="H52" s="1240" t="s">
        <v>3950</v>
      </c>
      <c r="I52" s="3221">
        <v>45827</v>
      </c>
      <c r="J52" s="3222">
        <f>I52+10</f>
        <v>45837</v>
      </c>
      <c r="K52" s="3222">
        <f>J52+6</f>
        <v>45843</v>
      </c>
      <c r="L52" s="1240">
        <f>J52+11</f>
        <v>45848</v>
      </c>
      <c r="M52" s="3214"/>
      <c r="N52" s="82" t="str">
        <f>IF(I52&gt;F52,".","XX")</f>
        <v>XX</v>
      </c>
      <c r="O52" s="305">
        <f>O50+7</f>
        <v>45805</v>
      </c>
      <c r="P52" s="3223">
        <f>O52</f>
        <v>45805</v>
      </c>
      <c r="Q52" s="305">
        <f>O52-6</f>
        <v>45799</v>
      </c>
      <c r="R52" s="305">
        <f>Q52+0</f>
        <v>45799</v>
      </c>
    </row>
    <row r="53" spans="2:18" s="70" customFormat="1" ht="16.5" customHeight="1" thickBot="1">
      <c r="B53" s="1014"/>
      <c r="C53" s="3367"/>
      <c r="D53" s="3227"/>
      <c r="E53" s="3227"/>
      <c r="F53" s="3368"/>
      <c r="G53" s="3250"/>
      <c r="H53" s="3226"/>
      <c r="I53" s="1673"/>
      <c r="J53" s="1241"/>
      <c r="K53" s="3227"/>
      <c r="L53" s="3414"/>
      <c r="M53" s="3214"/>
      <c r="N53" s="330" t="str">
        <f>IF(I53&gt;F52,".","XX")</f>
        <v>XX</v>
      </c>
      <c r="O53" s="61"/>
      <c r="P53" s="61"/>
      <c r="Q53" s="61"/>
    </row>
    <row r="54" spans="2:18" s="70" customFormat="1" ht="24.75" thickTop="1">
      <c r="B54" s="1014"/>
      <c r="C54" s="3213"/>
      <c r="D54" s="3213"/>
      <c r="E54" s="205" t="s">
        <v>98</v>
      </c>
      <c r="F54" s="205" t="s">
        <v>3894</v>
      </c>
      <c r="G54" s="3381" t="s">
        <v>3895</v>
      </c>
      <c r="H54" s="205" t="s">
        <v>101</v>
      </c>
      <c r="I54" s="205" t="s">
        <v>3896</v>
      </c>
      <c r="J54" s="204" t="s">
        <v>1573</v>
      </c>
      <c r="K54" s="205" t="s">
        <v>1005</v>
      </c>
      <c r="L54" s="204" t="s">
        <v>1473</v>
      </c>
      <c r="M54" s="3214"/>
      <c r="N54" s="330"/>
      <c r="O54" s="61"/>
      <c r="P54" s="61"/>
      <c r="Q54" s="61"/>
    </row>
    <row r="55" spans="2:18" s="70" customFormat="1" ht="15" customHeight="1" thickBot="1">
      <c r="B55" s="1014"/>
      <c r="C55" s="3885" t="s">
        <v>3897</v>
      </c>
      <c r="D55" s="3886" t="s">
        <v>3934</v>
      </c>
      <c r="E55" s="3887" t="s">
        <v>2834</v>
      </c>
      <c r="F55" s="3888" t="s">
        <v>3899</v>
      </c>
      <c r="G55" s="3889"/>
      <c r="H55" s="3890" t="s">
        <v>1714</v>
      </c>
      <c r="I55" s="3888" t="s">
        <v>3900</v>
      </c>
      <c r="J55" s="3891"/>
      <c r="K55" s="3379"/>
      <c r="L55" s="3380"/>
      <c r="M55" s="3214"/>
      <c r="N55" s="330"/>
      <c r="O55" s="305" t="s">
        <v>3805</v>
      </c>
      <c r="P55" s="1117" t="s">
        <v>1721</v>
      </c>
      <c r="Q55" s="65" t="s">
        <v>3807</v>
      </c>
      <c r="R55" s="65" t="s">
        <v>3808</v>
      </c>
    </row>
    <row r="56" spans="2:18" s="70" customFormat="1" ht="16.5" customHeight="1" thickTop="1">
      <c r="B56" s="1014" t="s">
        <v>1805</v>
      </c>
      <c r="C56" s="3590" t="s">
        <v>559</v>
      </c>
      <c r="D56" s="3222" t="s">
        <v>3951</v>
      </c>
      <c r="E56" s="3560">
        <v>45818</v>
      </c>
      <c r="F56" s="3252">
        <f>E56+12</f>
        <v>45830</v>
      </c>
      <c r="G56" s="3838" t="s">
        <v>2366</v>
      </c>
      <c r="H56" s="3839" t="s">
        <v>3952</v>
      </c>
      <c r="I56" s="3840">
        <v>45832</v>
      </c>
      <c r="J56" s="3841">
        <f>I56+12</f>
        <v>45844</v>
      </c>
      <c r="K56" s="3841">
        <f>I56+16</f>
        <v>45848</v>
      </c>
      <c r="L56" s="3842">
        <f>I56+25</f>
        <v>45857</v>
      </c>
      <c r="M56" s="3843" t="s">
        <v>3953</v>
      </c>
      <c r="N56" s="82" t="str">
        <f>IF(I56&gt;F56,".","XX")</f>
        <v>.</v>
      </c>
      <c r="O56" s="305">
        <f>O52+7</f>
        <v>45812</v>
      </c>
      <c r="P56" s="3223">
        <f>O56</f>
        <v>45812</v>
      </c>
      <c r="Q56" s="305">
        <f>O56-6</f>
        <v>45806</v>
      </c>
      <c r="R56" s="305">
        <f>Q56+0</f>
        <v>45806</v>
      </c>
    </row>
    <row r="57" spans="2:18" s="70" customFormat="1" ht="16.5" customHeight="1" thickBot="1">
      <c r="B57" s="1014"/>
      <c r="C57" s="3591"/>
      <c r="D57" s="3227"/>
      <c r="E57" s="3227"/>
      <c r="F57" s="3368"/>
      <c r="G57" s="3250"/>
      <c r="H57" s="3226"/>
      <c r="I57" s="1673"/>
      <c r="J57" s="1241"/>
      <c r="K57" s="3227"/>
      <c r="L57" s="3414"/>
      <c r="M57" s="3214"/>
      <c r="N57" s="330" t="str">
        <f>IF(I57&gt;F56,".","XX")</f>
        <v>XX</v>
      </c>
      <c r="O57" s="61"/>
      <c r="P57" s="61"/>
      <c r="Q57" s="61"/>
    </row>
    <row r="58" spans="2:18" s="70" customFormat="1" ht="16.5" customHeight="1" thickTop="1">
      <c r="B58" s="1014" t="s">
        <v>559</v>
      </c>
      <c r="C58" s="3590" t="s">
        <v>1805</v>
      </c>
      <c r="D58" s="3222" t="s">
        <v>3954</v>
      </c>
      <c r="E58" s="3222">
        <v>45826</v>
      </c>
      <c r="F58" s="3252">
        <f>E58+14</f>
        <v>45840</v>
      </c>
      <c r="G58" s="3369" t="s">
        <v>3955</v>
      </c>
      <c r="H58" s="1240" t="s">
        <v>3956</v>
      </c>
      <c r="I58" s="3221">
        <v>45839</v>
      </c>
      <c r="J58" s="3222">
        <f>I58+12</f>
        <v>45851</v>
      </c>
      <c r="K58" s="3222">
        <f>I58+16</f>
        <v>45855</v>
      </c>
      <c r="L58" s="1240">
        <f>I58+25</f>
        <v>45864</v>
      </c>
      <c r="M58" s="3214"/>
      <c r="N58" s="82" t="str">
        <f>IF(I58&gt;F58,".","XX")</f>
        <v>XX</v>
      </c>
      <c r="O58" s="305">
        <f>O56+7</f>
        <v>45819</v>
      </c>
      <c r="P58" s="3223">
        <f>O58</f>
        <v>45819</v>
      </c>
      <c r="Q58" s="305">
        <f>O58-6</f>
        <v>45813</v>
      </c>
      <c r="R58" s="305">
        <f>Q58+0</f>
        <v>45813</v>
      </c>
    </row>
    <row r="59" spans="2:18" s="70" customFormat="1" ht="16.5" customHeight="1" thickBot="1">
      <c r="B59" s="1014"/>
      <c r="C59" s="3367"/>
      <c r="D59" s="3227"/>
      <c r="E59" s="3227"/>
      <c r="F59" s="3368"/>
      <c r="G59" s="3250"/>
      <c r="H59" s="3226"/>
      <c r="I59" s="1673"/>
      <c r="J59" s="1241"/>
      <c r="K59" s="3227"/>
      <c r="L59" s="3414"/>
      <c r="M59" s="3214"/>
      <c r="N59" s="330" t="str">
        <f>IF(I59&gt;F58,".","XX")</f>
        <v>XX</v>
      </c>
      <c r="O59" s="61"/>
      <c r="P59" s="61"/>
      <c r="Q59" s="61"/>
    </row>
    <row r="60" spans="2:18" s="70" customFormat="1" ht="16.5" customHeight="1" thickTop="1">
      <c r="B60" s="1014" t="s">
        <v>1927</v>
      </c>
      <c r="C60" s="3366" t="s">
        <v>3957</v>
      </c>
      <c r="D60" s="3222" t="s">
        <v>3958</v>
      </c>
      <c r="E60" s="3257">
        <v>45830</v>
      </c>
      <c r="F60" s="3257">
        <f>E60+14+3</f>
        <v>45847</v>
      </c>
      <c r="G60" s="3370" t="s">
        <v>3959</v>
      </c>
      <c r="H60" s="1240" t="s">
        <v>3960</v>
      </c>
      <c r="I60" s="3221">
        <f>I58+7</f>
        <v>45846</v>
      </c>
      <c r="J60" s="3222">
        <f>I60+12</f>
        <v>45858</v>
      </c>
      <c r="K60" s="3222">
        <f>I60+16</f>
        <v>45862</v>
      </c>
      <c r="L60" s="1240">
        <f>I60+25</f>
        <v>45871</v>
      </c>
      <c r="M60" s="3214"/>
      <c r="N60" s="82" t="str">
        <f>IF(I60&gt;F60,".","XX")</f>
        <v>XX</v>
      </c>
      <c r="O60" s="305">
        <f>O58+7</f>
        <v>45826</v>
      </c>
      <c r="P60" s="3223">
        <f>O60</f>
        <v>45826</v>
      </c>
      <c r="Q60" s="305">
        <f>O60-6</f>
        <v>45820</v>
      </c>
      <c r="R60" s="305">
        <f>Q60+0</f>
        <v>45820</v>
      </c>
    </row>
    <row r="61" spans="2:18" s="70" customFormat="1" ht="16.5" customHeight="1" thickBot="1">
      <c r="B61" s="1014"/>
      <c r="C61" s="3367"/>
      <c r="D61" s="3227"/>
      <c r="E61" s="3227"/>
      <c r="F61" s="3368"/>
      <c r="G61" s="3250"/>
      <c r="H61" s="3226"/>
      <c r="I61" s="1673"/>
      <c r="J61" s="1241"/>
      <c r="K61" s="3227"/>
      <c r="L61" s="3414"/>
      <c r="M61" s="3214"/>
      <c r="N61" s="330" t="str">
        <f>IF(I61&gt;F60,".","XX")</f>
        <v>XX</v>
      </c>
      <c r="O61" s="61"/>
      <c r="P61" s="61"/>
      <c r="Q61" s="61"/>
    </row>
    <row r="62" spans="2:18" s="70" customFormat="1" ht="16.5" customHeight="1" thickTop="1">
      <c r="B62" s="1014"/>
      <c r="C62" s="3366" t="s">
        <v>3938</v>
      </c>
      <c r="D62" s="3222" t="s">
        <v>3961</v>
      </c>
      <c r="E62" s="3222">
        <v>45833</v>
      </c>
      <c r="F62" s="3252">
        <f>E62+14</f>
        <v>45847</v>
      </c>
      <c r="G62" s="3370" t="s">
        <v>188</v>
      </c>
      <c r="H62" s="1240" t="s">
        <v>3962</v>
      </c>
      <c r="I62" s="3221">
        <f>I60+7</f>
        <v>45853</v>
      </c>
      <c r="J62" s="3222">
        <f>I62+12</f>
        <v>45865</v>
      </c>
      <c r="K62" s="3222">
        <f>I62+16</f>
        <v>45869</v>
      </c>
      <c r="L62" s="1240">
        <f>I62+25</f>
        <v>45878</v>
      </c>
      <c r="M62" s="3214"/>
      <c r="N62" s="82" t="str">
        <f>IF(I62&gt;F62,".","XX")</f>
        <v>.</v>
      </c>
      <c r="O62" s="305">
        <f>O60+7</f>
        <v>45833</v>
      </c>
      <c r="P62" s="3223">
        <f>O62</f>
        <v>45833</v>
      </c>
      <c r="Q62" s="305">
        <f>O62-6</f>
        <v>45827</v>
      </c>
      <c r="R62" s="305">
        <f>Q62+0</f>
        <v>45827</v>
      </c>
    </row>
    <row r="63" spans="2:18" s="70" customFormat="1" ht="16.5" customHeight="1" thickBot="1">
      <c r="B63" s="1014"/>
      <c r="C63" s="3367"/>
      <c r="D63" s="3227"/>
      <c r="E63" s="3227"/>
      <c r="F63" s="3368"/>
      <c r="G63" s="3250"/>
      <c r="H63" s="3226"/>
      <c r="I63" s="1673"/>
      <c r="J63" s="1241"/>
      <c r="K63" s="3227"/>
      <c r="L63" s="3414"/>
      <c r="M63" s="3214"/>
      <c r="N63" s="330" t="str">
        <f>IF(I63&gt;F62,".","XX")</f>
        <v>XX</v>
      </c>
      <c r="O63" s="61"/>
      <c r="P63" s="61"/>
      <c r="Q63" s="61"/>
    </row>
    <row r="64" spans="2:18" s="70" customFormat="1" ht="16.5" customHeight="1" thickTop="1">
      <c r="B64" s="1014"/>
      <c r="C64" s="3366" t="s">
        <v>1793</v>
      </c>
      <c r="D64" s="3222" t="s">
        <v>3963</v>
      </c>
      <c r="E64" s="3222">
        <v>45840</v>
      </c>
      <c r="F64" s="3252">
        <f>E64+14</f>
        <v>45854</v>
      </c>
      <c r="G64" s="3370" t="s">
        <v>2060</v>
      </c>
      <c r="H64" s="1240" t="s">
        <v>3964</v>
      </c>
      <c r="I64" s="3221">
        <f>I62+7</f>
        <v>45860</v>
      </c>
      <c r="J64" s="3222">
        <f>I64+12</f>
        <v>45872</v>
      </c>
      <c r="K64" s="3222">
        <f>I64+16</f>
        <v>45876</v>
      </c>
      <c r="L64" s="1240">
        <f>I64+25</f>
        <v>45885</v>
      </c>
      <c r="M64" s="3214"/>
      <c r="N64" s="82" t="str">
        <f>IF(I64&gt;F64,".","XX")</f>
        <v>.</v>
      </c>
      <c r="O64" s="305">
        <f>O62+7</f>
        <v>45840</v>
      </c>
      <c r="P64" s="3223">
        <f>O64</f>
        <v>45840</v>
      </c>
      <c r="Q64" s="305">
        <f>O64-6</f>
        <v>45834</v>
      </c>
      <c r="R64" s="305">
        <f>Q64+0</f>
        <v>45834</v>
      </c>
    </row>
    <row r="65" spans="2:18" s="70" customFormat="1" ht="16.5" customHeight="1" thickBot="1">
      <c r="B65" s="1014"/>
      <c r="C65" s="3367"/>
      <c r="D65" s="3227"/>
      <c r="E65" s="3227"/>
      <c r="F65" s="3368"/>
      <c r="G65" s="3250"/>
      <c r="H65" s="3226"/>
      <c r="I65" s="1673"/>
      <c r="J65" s="1241"/>
      <c r="K65" s="3227"/>
      <c r="L65" s="3414"/>
      <c r="M65" s="3214"/>
      <c r="N65" s="330" t="str">
        <f>IF(I65&gt;F64,".","XX")</f>
        <v>XX</v>
      </c>
      <c r="O65" s="61"/>
      <c r="P65" s="61"/>
      <c r="Q65" s="61"/>
    </row>
    <row r="66" spans="2:18" s="70" customFormat="1" ht="16.5" customHeight="1" thickTop="1">
      <c r="B66" s="1014"/>
      <c r="C66" s="3366" t="s">
        <v>1901</v>
      </c>
      <c r="D66" s="3222" t="s">
        <v>3965</v>
      </c>
      <c r="E66" s="3222">
        <v>45847</v>
      </c>
      <c r="F66" s="3252">
        <f>E66+14</f>
        <v>45861</v>
      </c>
      <c r="G66" s="3370" t="s">
        <v>2450</v>
      </c>
      <c r="H66" s="1240" t="s">
        <v>3966</v>
      </c>
      <c r="I66" s="3221">
        <f>I64+7</f>
        <v>45867</v>
      </c>
      <c r="J66" s="3222">
        <f>I66+12</f>
        <v>45879</v>
      </c>
      <c r="K66" s="3222">
        <f>I66+16</f>
        <v>45883</v>
      </c>
      <c r="L66" s="1240">
        <f>I66+25</f>
        <v>45892</v>
      </c>
      <c r="M66" s="3214"/>
      <c r="N66" s="82" t="str">
        <f>IF(I66&gt;F66,".","XX")</f>
        <v>.</v>
      </c>
      <c r="O66" s="305">
        <f>O64+7</f>
        <v>45847</v>
      </c>
      <c r="P66" s="3223">
        <f>O66</f>
        <v>45847</v>
      </c>
      <c r="Q66" s="305">
        <f>O66-6</f>
        <v>45841</v>
      </c>
      <c r="R66" s="305">
        <f>Q66+0</f>
        <v>45841</v>
      </c>
    </row>
    <row r="67" spans="2:18" s="70" customFormat="1" ht="16.5" customHeight="1" thickBot="1">
      <c r="B67" s="1014"/>
      <c r="C67" s="3367"/>
      <c r="D67" s="3227"/>
      <c r="E67" s="3227"/>
      <c r="F67" s="3368"/>
      <c r="G67" s="3250"/>
      <c r="H67" s="3226"/>
      <c r="I67" s="1673"/>
      <c r="J67" s="1241"/>
      <c r="K67" s="3227"/>
      <c r="L67" s="3414"/>
      <c r="M67" s="3214"/>
      <c r="N67" s="330" t="str">
        <f>IF(I67&gt;F66,".","XX")</f>
        <v>XX</v>
      </c>
      <c r="O67" s="61"/>
      <c r="P67" s="61"/>
      <c r="Q67" s="61"/>
    </row>
    <row r="68" spans="2:18" s="70" customFormat="1" ht="16.5" customHeight="1" thickTop="1">
      <c r="B68" s="1014"/>
      <c r="C68" s="3366" t="s">
        <v>3931</v>
      </c>
      <c r="D68" s="3222" t="s">
        <v>3967</v>
      </c>
      <c r="E68" s="3222">
        <v>45854</v>
      </c>
      <c r="F68" s="3252">
        <f>E68+14</f>
        <v>45868</v>
      </c>
      <c r="G68" s="3370" t="s">
        <v>2060</v>
      </c>
      <c r="H68" s="1240" t="s">
        <v>3968</v>
      </c>
      <c r="I68" s="3221">
        <f>I66+7</f>
        <v>45874</v>
      </c>
      <c r="J68" s="3222">
        <f>I68+12</f>
        <v>45886</v>
      </c>
      <c r="K68" s="3222">
        <f>I68+16</f>
        <v>45890</v>
      </c>
      <c r="L68" s="1240">
        <f>I68+25</f>
        <v>45899</v>
      </c>
      <c r="M68" s="3214"/>
      <c r="N68" s="82" t="str">
        <f>IF(I68&gt;F68,".","XX")</f>
        <v>.</v>
      </c>
      <c r="O68" s="305">
        <f>O66+7</f>
        <v>45854</v>
      </c>
      <c r="P68" s="3223">
        <f>O68</f>
        <v>45854</v>
      </c>
      <c r="Q68" s="305">
        <f>O68-6</f>
        <v>45848</v>
      </c>
      <c r="R68" s="305">
        <f>Q68+0</f>
        <v>45848</v>
      </c>
    </row>
    <row r="69" spans="2:18" s="70" customFormat="1" ht="16.5" customHeight="1" thickBot="1">
      <c r="B69" s="1014"/>
      <c r="C69" s="3367"/>
      <c r="D69" s="3227"/>
      <c r="E69" s="3227"/>
      <c r="F69" s="3368"/>
      <c r="G69" s="3250"/>
      <c r="H69" s="3226"/>
      <c r="I69" s="1673"/>
      <c r="J69" s="1241"/>
      <c r="K69" s="3227"/>
      <c r="L69" s="3414"/>
      <c r="M69" s="3214"/>
      <c r="N69" s="330" t="str">
        <f>IF(I69&gt;F68,".","XX")</f>
        <v>XX</v>
      </c>
      <c r="O69" s="61"/>
      <c r="P69" s="61"/>
      <c r="Q69" s="61"/>
    </row>
    <row r="70" spans="2:18" s="70" customFormat="1" ht="16.5" customHeight="1" thickTop="1">
      <c r="B70" s="1014"/>
      <c r="C70" s="3366" t="s">
        <v>1968</v>
      </c>
      <c r="D70" s="3222" t="s">
        <v>3969</v>
      </c>
      <c r="E70" s="3222">
        <f>E68+7</f>
        <v>45861</v>
      </c>
      <c r="F70" s="3252">
        <f>E70+14</f>
        <v>45875</v>
      </c>
      <c r="G70" s="3370" t="s">
        <v>3970</v>
      </c>
      <c r="H70" s="1240" t="s">
        <v>3971</v>
      </c>
      <c r="I70" s="3221">
        <f>I68+7</f>
        <v>45881</v>
      </c>
      <c r="J70" s="3222">
        <f>I70+12</f>
        <v>45893</v>
      </c>
      <c r="K70" s="3222">
        <f>I70+16</f>
        <v>45897</v>
      </c>
      <c r="L70" s="1240">
        <f>I70+25</f>
        <v>45906</v>
      </c>
      <c r="M70" s="3214"/>
      <c r="N70" s="82" t="str">
        <f>IF(I70&gt;F70,".","XX")</f>
        <v>.</v>
      </c>
      <c r="O70" s="305">
        <f>O68+7</f>
        <v>45861</v>
      </c>
      <c r="P70" s="3223">
        <f>O70</f>
        <v>45861</v>
      </c>
      <c r="Q70" s="305">
        <f>O70-6</f>
        <v>45855</v>
      </c>
      <c r="R70" s="305">
        <f>Q70+0</f>
        <v>45855</v>
      </c>
    </row>
    <row r="71" spans="2:18" s="70" customFormat="1" ht="16.5" customHeight="1" thickBot="1">
      <c r="B71" s="1014"/>
      <c r="C71" s="3367"/>
      <c r="D71" s="3227"/>
      <c r="E71" s="3227"/>
      <c r="F71" s="3368"/>
      <c r="G71" s="3250"/>
      <c r="H71" s="3226"/>
      <c r="I71" s="1673"/>
      <c r="J71" s="1241"/>
      <c r="K71" s="3227"/>
      <c r="L71" s="3414"/>
      <c r="M71" s="3214"/>
      <c r="N71" s="330" t="str">
        <f>IF(I71&gt;F70,".","XX")</f>
        <v>XX</v>
      </c>
      <c r="O71" s="61"/>
      <c r="P71" s="61"/>
      <c r="Q71" s="61"/>
    </row>
    <row r="72" spans="2:18" s="70" customFormat="1" ht="16.5" customHeight="1" thickTop="1">
      <c r="B72" s="1014"/>
      <c r="C72" s="3892" t="s">
        <v>406</v>
      </c>
      <c r="D72" s="3222" t="s">
        <v>3972</v>
      </c>
      <c r="E72" s="3257">
        <f>E70+7</f>
        <v>45868</v>
      </c>
      <c r="F72" s="3257">
        <f>E72+14</f>
        <v>45882</v>
      </c>
      <c r="G72" s="3370" t="s">
        <v>3973</v>
      </c>
      <c r="H72" s="1240" t="s">
        <v>3974</v>
      </c>
      <c r="I72" s="3221">
        <f>I70+7</f>
        <v>45888</v>
      </c>
      <c r="J72" s="3222">
        <f>I72+12</f>
        <v>45900</v>
      </c>
      <c r="K72" s="3222">
        <f>I72+16</f>
        <v>45904</v>
      </c>
      <c r="L72" s="1240">
        <f>I72+25</f>
        <v>45913</v>
      </c>
      <c r="M72" s="3214"/>
      <c r="N72" s="82" t="str">
        <f>IF(I72&gt;F72,".","XX")</f>
        <v>.</v>
      </c>
      <c r="O72" s="305">
        <f>O70+7</f>
        <v>45868</v>
      </c>
      <c r="P72" s="3223">
        <f>O72</f>
        <v>45868</v>
      </c>
      <c r="Q72" s="305">
        <f>O72-6</f>
        <v>45862</v>
      </c>
      <c r="R72" s="305">
        <f>Q72+0</f>
        <v>45862</v>
      </c>
    </row>
    <row r="73" spans="2:18" s="70" customFormat="1" ht="16.5" customHeight="1" thickBot="1">
      <c r="B73" s="1014"/>
      <c r="C73" s="3906" t="s">
        <v>3975</v>
      </c>
      <c r="D73" s="3907" t="s">
        <v>3976</v>
      </c>
      <c r="E73" s="3907">
        <v>45868</v>
      </c>
      <c r="F73" s="3908">
        <f>E73+11</f>
        <v>45879</v>
      </c>
      <c r="G73" s="3250"/>
      <c r="H73" s="3226"/>
      <c r="I73" s="1673"/>
      <c r="J73" s="1241"/>
      <c r="K73" s="3227"/>
      <c r="L73" s="3414"/>
      <c r="M73" s="3214"/>
      <c r="N73" s="330" t="str">
        <f>IF(I73&gt;F72,".","XX")</f>
        <v>XX</v>
      </c>
      <c r="O73" s="61"/>
      <c r="P73" s="61"/>
      <c r="Q73" s="61"/>
    </row>
    <row r="74" spans="2:18" s="70" customFormat="1" ht="16.5" customHeight="1" thickTop="1">
      <c r="B74" s="1014"/>
      <c r="C74" s="3366" t="s">
        <v>1805</v>
      </c>
      <c r="D74" s="3222" t="s">
        <v>3977</v>
      </c>
      <c r="E74" s="3222">
        <f>E72+7</f>
        <v>45875</v>
      </c>
      <c r="F74" s="3252">
        <f>E74+14</f>
        <v>45889</v>
      </c>
      <c r="G74" s="3370" t="s">
        <v>3978</v>
      </c>
      <c r="H74" s="1240" t="s">
        <v>3979</v>
      </c>
      <c r="I74" s="3221">
        <f>I72+7</f>
        <v>45895</v>
      </c>
      <c r="J74" s="3222">
        <f>I74+12</f>
        <v>45907</v>
      </c>
      <c r="K74" s="3222">
        <f>I74+16</f>
        <v>45911</v>
      </c>
      <c r="L74" s="1240">
        <f>I74+25</f>
        <v>45920</v>
      </c>
      <c r="M74" s="3214"/>
      <c r="N74" s="82" t="str">
        <f>IF(I74&gt;F74,".","XX")</f>
        <v>.</v>
      </c>
      <c r="O74" s="305">
        <f>O72+7</f>
        <v>45875</v>
      </c>
      <c r="P74" s="3223">
        <f>O74</f>
        <v>45875</v>
      </c>
      <c r="Q74" s="305">
        <f>O74-6</f>
        <v>45869</v>
      </c>
      <c r="R74" s="305">
        <f>Q74+0</f>
        <v>45869</v>
      </c>
    </row>
    <row r="75" spans="2:18" s="70" customFormat="1" ht="16.5" customHeight="1" thickBot="1">
      <c r="B75" s="1014"/>
      <c r="C75" s="3367"/>
      <c r="D75" s="3227"/>
      <c r="E75" s="3227"/>
      <c r="F75" s="3368"/>
      <c r="G75" s="3250"/>
      <c r="H75" s="3226"/>
      <c r="I75" s="1673"/>
      <c r="J75" s="1241"/>
      <c r="K75" s="3227"/>
      <c r="L75" s="3414"/>
      <c r="M75" s="3214"/>
      <c r="N75" s="330" t="str">
        <f>IF(I75&gt;F74,".","XX")</f>
        <v>XX</v>
      </c>
      <c r="O75" s="61"/>
      <c r="P75" s="61"/>
      <c r="Q75" s="61"/>
    </row>
    <row r="76" spans="2:18" s="70" customFormat="1" ht="16.5" customHeight="1" thickTop="1">
      <c r="B76" s="1014"/>
      <c r="C76" s="3366" t="s">
        <v>1927</v>
      </c>
      <c r="D76" s="3222" t="s">
        <v>3980</v>
      </c>
      <c r="E76" s="3222">
        <f>E74+7</f>
        <v>45882</v>
      </c>
      <c r="F76" s="3252">
        <f>E76+14</f>
        <v>45896</v>
      </c>
      <c r="G76" s="3369" t="s">
        <v>208</v>
      </c>
      <c r="H76" s="1240" t="s">
        <v>3981</v>
      </c>
      <c r="I76" s="3221">
        <f>I74+7</f>
        <v>45902</v>
      </c>
      <c r="J76" s="3222">
        <f>I76+12</f>
        <v>45914</v>
      </c>
      <c r="K76" s="3222">
        <f>I76+16</f>
        <v>45918</v>
      </c>
      <c r="L76" s="1240">
        <f>I76+25</f>
        <v>45927</v>
      </c>
      <c r="M76" s="3214"/>
      <c r="N76" s="82" t="str">
        <f>IF(I76&gt;F76,".","XX")</f>
        <v>.</v>
      </c>
      <c r="O76" s="305">
        <f>O74+7</f>
        <v>45882</v>
      </c>
      <c r="P76" s="3223">
        <f>O76</f>
        <v>45882</v>
      </c>
      <c r="Q76" s="305">
        <f>O76-6</f>
        <v>45876</v>
      </c>
      <c r="R76" s="305">
        <f>Q76+0</f>
        <v>45876</v>
      </c>
    </row>
    <row r="77" spans="2:18" s="70" customFormat="1" ht="16.5" customHeight="1" thickBot="1">
      <c r="B77" s="1014"/>
      <c r="C77" s="3367"/>
      <c r="D77" s="3227"/>
      <c r="E77" s="3227"/>
      <c r="F77" s="3368"/>
      <c r="G77" s="3250"/>
      <c r="H77" s="3226"/>
      <c r="I77" s="1673"/>
      <c r="J77" s="1241"/>
      <c r="K77" s="3227"/>
      <c r="L77" s="3414"/>
      <c r="M77" s="3214"/>
      <c r="N77" s="330" t="str">
        <f>IF(I77&gt;F76,".","XX")</f>
        <v>XX</v>
      </c>
      <c r="O77" s="61"/>
      <c r="P77" s="61"/>
      <c r="Q77" s="61"/>
    </row>
    <row r="78" spans="2:18" s="479" customFormat="1" ht="19.5" thickTop="1">
      <c r="B78" s="903"/>
      <c r="C78" s="4048" t="s">
        <v>611</v>
      </c>
      <c r="D78" s="4048"/>
      <c r="E78" s="4048"/>
      <c r="F78" s="4048"/>
      <c r="G78" s="4048"/>
      <c r="H78" s="4048"/>
      <c r="I78" s="1654"/>
      <c r="J78" s="1654"/>
      <c r="K78" s="1654"/>
      <c r="L78" s="1655"/>
      <c r="M78" s="478"/>
      <c r="N78" s="478"/>
      <c r="O78" s="478"/>
    </row>
    <row r="79" spans="2:18" s="479" customFormat="1" ht="11.25">
      <c r="B79" s="903"/>
      <c r="C79" s="907"/>
      <c r="D79" s="904"/>
      <c r="E79" s="904"/>
      <c r="F79" s="904"/>
      <c r="G79" s="905"/>
      <c r="H79" s="906"/>
      <c r="I79" s="904"/>
      <c r="J79" s="904"/>
      <c r="K79" s="904"/>
      <c r="L79" s="908"/>
      <c r="M79" s="478"/>
      <c r="N79" s="478"/>
      <c r="O79" s="478"/>
    </row>
    <row r="80" spans="2:18" s="70" customFormat="1" ht="11.25">
      <c r="B80" s="898"/>
      <c r="C80" s="253" t="s">
        <v>0</v>
      </c>
      <c r="E80" s="1487" t="s">
        <v>2062</v>
      </c>
      <c r="F80" s="71"/>
      <c r="G80" s="71" t="s">
        <v>36</v>
      </c>
      <c r="H80" s="71"/>
      <c r="K80" s="71" t="s">
        <v>61</v>
      </c>
      <c r="L80" s="71" t="str">
        <f>'HOW TO-&gt;'!$B$134</f>
        <v>6011 2413</v>
      </c>
      <c r="M80" s="71"/>
      <c r="N80" s="61"/>
      <c r="O80" s="61"/>
    </row>
    <row r="81" spans="2:15" s="70" customFormat="1" ht="11.25">
      <c r="B81" s="898"/>
      <c r="C81" s="82" t="s">
        <v>1</v>
      </c>
      <c r="E81" s="308" t="s">
        <v>612</v>
      </c>
      <c r="F81" s="71"/>
      <c r="G81" s="70" t="s">
        <v>613</v>
      </c>
      <c r="I81" s="308" t="s">
        <v>39</v>
      </c>
      <c r="K81" s="70" t="s">
        <v>63</v>
      </c>
      <c r="M81" s="273" t="s">
        <v>64</v>
      </c>
      <c r="N81" s="61"/>
      <c r="O81" s="61"/>
    </row>
    <row r="82" spans="2:15">
      <c r="C82" s="82"/>
      <c r="D82" s="70"/>
      <c r="E82" s="308"/>
      <c r="F82" s="61"/>
      <c r="G82" s="70"/>
      <c r="H82" s="70"/>
      <c r="I82" s="308"/>
      <c r="J82" s="70"/>
      <c r="K82" s="70" t="str">
        <f>'HOW TO-&gt;'!$A$136</f>
        <v>PERMIT</v>
      </c>
      <c r="L82" s="70"/>
      <c r="M82" s="3325" t="str">
        <f>'HOW TO-&gt;'!$C$136</f>
        <v>SG094-SinPermit@msc.com</v>
      </c>
      <c r="N82" s="61"/>
    </row>
    <row r="83" spans="2:15" s="61" customFormat="1" ht="11.25">
      <c r="C83" s="80" t="str">
        <f>'HOW TO-&gt;'!$A$105</f>
        <v>ZANT CHONG</v>
      </c>
      <c r="D83" s="80" t="str">
        <f>'HOW TO-&gt;'!$B$105</f>
        <v>6011 2429</v>
      </c>
      <c r="E83" s="65" t="str">
        <f>'HOW TO-&gt;'!$C$105</f>
        <v>zant.chong@msc.com</v>
      </c>
      <c r="G83" s="80" t="str">
        <f>'HOW TO-&gt;'!$A$122</f>
        <v>ROBERT CHIA</v>
      </c>
      <c r="H83" s="80" t="str">
        <f>'HOW TO-&gt;'!$B$122</f>
        <v>6011 0564</v>
      </c>
      <c r="I83" s="65" t="str">
        <f>'HOW TO-&gt;'!$C$122</f>
        <v>robert.chia@msc.com</v>
      </c>
      <c r="K83" s="80" t="str">
        <f>'HOW TO-&gt;'!$A$137</f>
        <v>RAYNAR ANG</v>
      </c>
      <c r="L83" s="80" t="str">
        <f>'HOW TO-&gt;'!$B$137</f>
        <v>6011 2358</v>
      </c>
      <c r="M83" s="65" t="str">
        <f>'HOW TO-&gt;'!$C$137</f>
        <v>raynar.ang@msc.com</v>
      </c>
    </row>
    <row r="84" spans="2:15" s="61" customFormat="1" ht="11.25">
      <c r="C84" s="80" t="str">
        <f>'HOW TO-&gt;'!$A$106</f>
        <v>PHOEBE HUANG</v>
      </c>
      <c r="D84" s="80" t="str">
        <f>'HOW TO-&gt;'!$B$106</f>
        <v>6011 0562</v>
      </c>
      <c r="E84" s="65" t="str">
        <f>'HOW TO-&gt;'!$C$106</f>
        <v>phoebe.huang@msc.com</v>
      </c>
      <c r="G84" s="80" t="str">
        <f>'HOW TO-&gt;'!$A$123</f>
        <v>S. Y. LIEW</v>
      </c>
      <c r="H84" s="80" t="str">
        <f>'HOW TO-&gt;'!$B$123</f>
        <v>6011 2348</v>
      </c>
      <c r="I84" s="65" t="str">
        <f>'HOW TO-&gt;'!$C$123</f>
        <v>seoyi.liew@msc.com</v>
      </c>
      <c r="K84" s="80" t="str">
        <f>'HOW TO-&gt;'!$A$138</f>
        <v>KAI SIANG</v>
      </c>
      <c r="L84" s="80" t="str">
        <f>'HOW TO-&gt;'!$B$138</f>
        <v>6011 2356</v>
      </c>
      <c r="M84" s="65" t="str">
        <f>'HOW TO-&gt;'!$C$138</f>
        <v>kaisiang.lim@msc.com</v>
      </c>
    </row>
    <row r="85" spans="2:15" s="61" customFormat="1" ht="11.25">
      <c r="C85" s="80" t="str">
        <f>'HOW TO-&gt;'!$A$107</f>
        <v>SHERWIN LIM</v>
      </c>
      <c r="D85" s="80" t="str">
        <f>'HOW TO-&gt;'!$B$107</f>
        <v>6011 2395</v>
      </c>
      <c r="E85" s="65" t="str">
        <f>'HOW TO-&gt;'!$C$107</f>
        <v>sherwin.lim@msc.com</v>
      </c>
      <c r="G85" s="80" t="str">
        <f>'HOW TO-&gt;'!$A$124</f>
        <v>SHARON KOH</v>
      </c>
      <c r="H85" s="80" t="str">
        <f>'HOW TO-&gt;'!$B$124</f>
        <v>6011 2349</v>
      </c>
      <c r="I85" s="65" t="str">
        <f>'HOW TO-&gt;'!$C$124</f>
        <v>sharon.koh@msc.com</v>
      </c>
      <c r="K85" s="80" t="str">
        <f>'HOW TO-&gt;'!$A$139</f>
        <v>DEWI</v>
      </c>
      <c r="L85" s="80" t="str">
        <f>'HOW TO-&gt;'!$B$139</f>
        <v>6011 2354</v>
      </c>
      <c r="M85" s="65" t="str">
        <f>'HOW TO-&gt;'!$C$139</f>
        <v>dewi.ratnah@msc.com</v>
      </c>
    </row>
    <row r="86" spans="2:15" s="61" customFormat="1" ht="11.25">
      <c r="C86" s="80" t="str">
        <f>'HOW TO-&gt;'!$A$108</f>
        <v>NATALIE LEW</v>
      </c>
      <c r="D86" s="80" t="str">
        <f>'HOW TO-&gt;'!$B$108</f>
        <v>6011 2399</v>
      </c>
      <c r="E86" s="65" t="str">
        <f>'HOW TO-&gt;'!$C$108</f>
        <v>natalie.lew@msc.com</v>
      </c>
      <c r="G86" s="80" t="str">
        <f>'HOW TO-&gt;'!$A$125</f>
        <v>ANGELIA LAU</v>
      </c>
      <c r="H86" s="80" t="str">
        <f>'HOW TO-&gt;'!$B$125</f>
        <v>6011 2346</v>
      </c>
      <c r="I86" s="65" t="str">
        <f>'HOW TO-&gt;'!$C$125</f>
        <v>angelia.lau@msc.com</v>
      </c>
      <c r="K86" s="80" t="str">
        <f>'HOW TO-&gt;'!$A$140</f>
        <v>YU TING</v>
      </c>
      <c r="L86" s="80" t="str">
        <f>'HOW TO-&gt;'!$B$140</f>
        <v>6011 2359</v>
      </c>
      <c r="M86" s="65" t="str">
        <f>'HOW TO-&gt;'!$C$140</f>
        <v>yuting.luo@msc.com</v>
      </c>
    </row>
    <row r="87" spans="2:15" s="61" customFormat="1" ht="11.25">
      <c r="C87" s="80">
        <f>'HOW TO-&gt;'!$A$109</f>
        <v>0</v>
      </c>
      <c r="D87" s="80" t="str">
        <f>'HOW TO-&gt;'!$B$109</f>
        <v>6011 2352</v>
      </c>
      <c r="E87" s="65">
        <f>'HOW TO-&gt;'!$C$109</f>
        <v>0</v>
      </c>
      <c r="G87" s="80" t="str">
        <f>'HOW TO-&gt;'!$A$126</f>
        <v>NOOR AFNINDAH</v>
      </c>
      <c r="H87" s="80" t="str">
        <f>'HOW TO-&gt;'!$B$126</f>
        <v>6011 2347</v>
      </c>
      <c r="I87" s="65" t="str">
        <f>'HOW TO-&gt;'!$C$126</f>
        <v>noor.afnindah@msc.com</v>
      </c>
      <c r="K87" s="80" t="str">
        <f>'HOW TO-&gt;'!$A$141</f>
        <v>-</v>
      </c>
      <c r="L87" s="80" t="str">
        <f>'HOW TO-&gt;'!$B$141</f>
        <v>6011 0567</v>
      </c>
      <c r="M87" s="65" t="str">
        <f>'HOW TO-&gt;'!$C$141</f>
        <v>-</v>
      </c>
    </row>
    <row r="88" spans="2:15" s="61" customFormat="1" ht="11.25">
      <c r="C88" s="80" t="str">
        <f>'HOW TO-&gt;'!$A$110</f>
        <v>LIM AI PHEN</v>
      </c>
      <c r="D88" s="80" t="str">
        <f>'HOW TO-&gt;'!$B$110</f>
        <v>6011 9646</v>
      </c>
      <c r="E88" s="65" t="str">
        <f>'HOW TO-&gt;'!$C$110</f>
        <v>aiphen.lim@msc.com</v>
      </c>
      <c r="G88" s="80" t="str">
        <f>'HOW TO-&gt;'!$A$127</f>
        <v>NG CHING WEI</v>
      </c>
      <c r="H88" s="80" t="str">
        <f>'HOW TO-&gt;'!$B$127</f>
        <v>6011 2404</v>
      </c>
      <c r="I88" s="65" t="str">
        <f>'HOW TO-&gt;'!$C$127</f>
        <v>chingwei.ng@msc.com</v>
      </c>
      <c r="K88" s="80" t="str">
        <f>'HOW TO-&gt;'!$A$142</f>
        <v>SHAN SHAN</v>
      </c>
      <c r="L88" s="80" t="str">
        <f>'HOW TO-&gt;'!$B$142</f>
        <v>6011 2353</v>
      </c>
      <c r="M88" s="65" t="str">
        <f>'HOW TO-&gt;'!$C$142</f>
        <v>shanshan.chin@msc.com</v>
      </c>
    </row>
    <row r="89" spans="2:15" s="61" customFormat="1" ht="11.25">
      <c r="C89" s="80" t="str">
        <f>'HOW TO-&gt;'!$A$111</f>
        <v>DARIUS ONG</v>
      </c>
      <c r="D89" s="80" t="str">
        <f>'HOW TO-&gt;'!$B$111</f>
        <v>6011 2396</v>
      </c>
      <c r="E89" s="65" t="str">
        <f>'HOW TO-&gt;'!$C$111</f>
        <v>darius.ong@msc.com</v>
      </c>
      <c r="G89" s="80">
        <f>'HOW TO-&gt;'!$A$128</f>
        <v>0</v>
      </c>
      <c r="H89" s="80">
        <f>'HOW TO-&gt;'!$B$128</f>
        <v>0</v>
      </c>
      <c r="I89" s="65">
        <f>'HOW TO-&gt;'!$C$128</f>
        <v>0</v>
      </c>
      <c r="K89" s="80" t="str">
        <f>'HOW TO-&gt;'!$A$143</f>
        <v>EUNICE</v>
      </c>
      <c r="L89" s="80" t="str">
        <f>'HOW TO-&gt;'!$B$143</f>
        <v>6011 2355</v>
      </c>
      <c r="M89" s="65" t="str">
        <f>'HOW TO-&gt;'!$C$143</f>
        <v>eunice.chan@msc.com</v>
      </c>
    </row>
    <row r="90" spans="2:15" s="61" customFormat="1" ht="11.25">
      <c r="C90" s="80" t="str">
        <f>'HOW TO-&gt;'!$A$112</f>
        <v>LAWRENCE ANG (CROSS-TRADE)</v>
      </c>
      <c r="D90" s="80" t="str">
        <f>'HOW TO-&gt;'!$B$112</f>
        <v>6011 2400</v>
      </c>
      <c r="E90" s="65" t="str">
        <f>'HOW TO-&gt;'!$C$112</f>
        <v>lawrence.ang@msc.com</v>
      </c>
      <c r="G90" s="80" t="str">
        <f>'HOW TO-&gt;'!$A$129</f>
        <v>.</v>
      </c>
      <c r="H90" s="80" t="str">
        <f>'HOW TO-&gt;'!$B$129</f>
        <v>.</v>
      </c>
      <c r="I90" s="65" t="str">
        <f>'HOW TO-&gt;'!$C$129</f>
        <v>.</v>
      </c>
      <c r="K90" s="80" t="str">
        <f>'HOW TO-&gt;'!$A$144</f>
        <v>HAZEL</v>
      </c>
      <c r="L90" s="80" t="str">
        <f>'HOW TO-&gt;'!$B$144</f>
        <v>6011 2435</v>
      </c>
      <c r="M90" s="65" t="str">
        <f>'HOW TO-&gt;'!$C$144</f>
        <v>hazel.toh@msc.com</v>
      </c>
    </row>
    <row r="91" spans="2:15" s="61" customFormat="1" ht="11.25">
      <c r="C91" s="80" t="str">
        <f>'HOW TO-&gt;'!$A$113</f>
        <v>ASHTON YAN</v>
      </c>
      <c r="D91" s="80" t="str">
        <f>'HOW TO-&gt;'!$B$113</f>
        <v>6011 2398</v>
      </c>
      <c r="E91" s="65" t="str">
        <f>'HOW TO-&gt;'!$C$113</f>
        <v>ashton.yan@msc.com</v>
      </c>
      <c r="G91" s="80">
        <f>'HOW TO-&gt;'!$A$130</f>
        <v>0</v>
      </c>
      <c r="H91" s="80">
        <f>'HOW TO-&gt;'!$B$130</f>
        <v>0</v>
      </c>
      <c r="I91" s="65">
        <f>'HOW TO-&gt;'!$C$130</f>
        <v>0</v>
      </c>
      <c r="K91" s="80">
        <f>'HOW TO-&gt;'!$A$145</f>
        <v>0</v>
      </c>
      <c r="L91" s="80">
        <f>'HOW TO-&gt;'!$B$145</f>
        <v>0</v>
      </c>
      <c r="M91" s="65">
        <f>'HOW TO-&gt;'!$C$145</f>
        <v>0</v>
      </c>
    </row>
    <row r="92" spans="2:15" s="61" customFormat="1" ht="11.25">
      <c r="C92" s="80" t="str">
        <f>'HOW TO-&gt;'!$A$114</f>
        <v>LUIS LIM</v>
      </c>
      <c r="D92" s="80" t="str">
        <f>'HOW TO-&gt;'!$B$114</f>
        <v>6011 7900</v>
      </c>
      <c r="E92" s="65" t="str">
        <f>'HOW TO-&gt;'!$C$114</f>
        <v>luis.lim@msc.com</v>
      </c>
      <c r="H92" s="84"/>
      <c r="I92" s="273"/>
      <c r="K92" s="80">
        <f>'HOW TO-&gt;'!$A$146</f>
        <v>0</v>
      </c>
      <c r="L92" s="80">
        <f>'HOW TO-&gt;'!$B$146</f>
        <v>0</v>
      </c>
      <c r="M92" s="65">
        <f>'HOW TO-&gt;'!$C$146</f>
        <v>0</v>
      </c>
    </row>
    <row r="93" spans="2:15" s="61" customFormat="1" ht="11.25">
      <c r="C93" s="80" t="str">
        <f>'HOW TO-&gt;'!$A$115</f>
        <v>CHARMAINE LIM</v>
      </c>
      <c r="D93" s="80" t="str">
        <f>'HOW TO-&gt;'!$B$115</f>
        <v>6011 0561</v>
      </c>
      <c r="E93" s="65" t="str">
        <f>'HOW TO-&gt;'!$C$115</f>
        <v>charmaine.lim@msc.com</v>
      </c>
      <c r="H93" s="84"/>
      <c r="I93" s="84"/>
      <c r="J93" s="273"/>
      <c r="K93" s="80"/>
      <c r="L93" s="80"/>
      <c r="M93" s="65"/>
    </row>
    <row r="94" spans="2:15">
      <c r="C94" s="80">
        <f>'HOW TO-&gt;'!$A$116</f>
        <v>0</v>
      </c>
      <c r="D94" s="80">
        <f>'HOW TO-&gt;'!$B$116</f>
        <v>0</v>
      </c>
      <c r="E94" s="65">
        <f>'HOW TO-&gt;'!$C$116</f>
        <v>0</v>
      </c>
      <c r="F94" s="61"/>
      <c r="G94" s="61"/>
      <c r="H94" s="61"/>
      <c r="I94" s="61"/>
      <c r="J94" s="61"/>
      <c r="K94" s="61"/>
      <c r="L94" s="61"/>
      <c r="M94" s="61"/>
      <c r="N94" s="61"/>
    </row>
    <row r="95" spans="2:15">
      <c r="C95" s="80" t="str">
        <f>'HOW TO-&gt;'!$A$117</f>
        <v xml:space="preserve">MAIN LINE  </v>
      </c>
      <c r="D95" s="80" t="str">
        <f>'HOW TO-&gt;'!$B$117</f>
        <v>6011 2424</v>
      </c>
      <c r="E95" s="65">
        <f>'HOW TO-&gt;'!$C$117</f>
        <v>0</v>
      </c>
      <c r="F95" s="61"/>
      <c r="G95" s="61"/>
      <c r="H95" s="61"/>
      <c r="I95" s="61"/>
      <c r="J95" s="61"/>
      <c r="K95" s="61"/>
      <c r="L95" s="61"/>
      <c r="M95" s="61"/>
      <c r="N95" s="61"/>
    </row>
    <row r="96" spans="2:15">
      <c r="C96" s="80">
        <f>'HOW TO-&gt;'!$A$118</f>
        <v>0</v>
      </c>
      <c r="D96" s="80">
        <f>'HOW TO-&gt;'!$B$118</f>
        <v>0</v>
      </c>
      <c r="E96" s="65">
        <f>'HOW TO-&gt;'!$C$118</f>
        <v>0</v>
      </c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</sheetData>
  <sheetProtection formatCells="0"/>
  <mergeCells count="1">
    <mergeCell ref="C78:H78"/>
  </mergeCells>
  <hyperlinks>
    <hyperlink ref="I81" display="custsvc@msca.com.sg" xr:uid="{A9354215-1644-4524-9954-07FFB848D710}"/>
    <hyperlink ref="M81" display="sinexp@msca.com.sg" xr:uid="{F3E362F5-AC1F-4DDC-9043-B997516B91DD}"/>
    <hyperlink ref="E80" r:id="rId1" xr:uid="{4601F691-C82F-4EB8-805D-5781862A4400}"/>
    <hyperlink ref="E81" display="mktg-dept@msca.com.sg" xr:uid="{ACEAAE74-E7FC-484C-BB1F-52CD5BB913AD}"/>
  </hyperlinks>
  <pageMargins left="0.19685039370078741" right="0.35433070866141736" top="0.74803149606299213" bottom="0.47244094488188981" header="0.31496062992125984" footer="0.31496062992125984"/>
  <pageSetup paperSize="9" scale="56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10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6"/>
      <c r="C1" s="61"/>
      <c r="D1" s="61"/>
      <c r="E1" s="61"/>
      <c r="F1" s="61"/>
      <c r="G1" s="61"/>
      <c r="H1" s="61"/>
      <c r="I1" s="61"/>
      <c r="J1" s="61"/>
      <c r="K1" s="61"/>
      <c r="M1" s="37"/>
      <c r="N1" s="5"/>
    </row>
    <row r="2" spans="2:15" s="37" customFormat="1" ht="15.75">
      <c r="B2" s="410"/>
      <c r="C2" s="7" t="s">
        <v>95</v>
      </c>
      <c r="N2" s="62"/>
    </row>
    <row r="3" spans="2:15" s="37" customFormat="1" ht="22.5" customHeight="1">
      <c r="B3" s="410"/>
      <c r="C3" s="7"/>
      <c r="N3" s="62"/>
    </row>
    <row r="4" spans="2:15" s="61" customFormat="1">
      <c r="B4" s="896"/>
      <c r="C4" s="220" t="s">
        <v>3982</v>
      </c>
      <c r="D4" s="66"/>
      <c r="E4" s="9" t="s">
        <v>3983</v>
      </c>
      <c r="F4" s="66"/>
      <c r="G4" s="66"/>
      <c r="H4" s="66"/>
      <c r="I4" s="66"/>
    </row>
    <row r="5" spans="2:15" s="61" customFormat="1" ht="12" thickBot="1">
      <c r="B5" s="896"/>
      <c r="C5" s="84"/>
      <c r="D5" s="84"/>
      <c r="E5" s="84"/>
      <c r="F5" s="84"/>
      <c r="G5" s="84"/>
      <c r="H5" s="84"/>
      <c r="I5" s="897"/>
    </row>
    <row r="6" spans="2:15" s="70" customFormat="1" ht="22.5">
      <c r="B6" s="426"/>
      <c r="C6" s="1151"/>
      <c r="D6" s="314"/>
      <c r="E6" s="315" t="s">
        <v>98</v>
      </c>
      <c r="F6" s="1329" t="s">
        <v>3894</v>
      </c>
      <c r="G6" s="316" t="s">
        <v>3984</v>
      </c>
      <c r="H6" s="899" t="s">
        <v>101</v>
      </c>
      <c r="I6" s="899" t="s">
        <v>3896</v>
      </c>
      <c r="J6" s="900" t="s">
        <v>1473</v>
      </c>
      <c r="K6" s="901" t="s">
        <v>3985</v>
      </c>
      <c r="L6" s="82"/>
      <c r="M6" s="61"/>
      <c r="N6" s="61"/>
      <c r="O6" s="61"/>
    </row>
    <row r="7" spans="2:15" s="70" customFormat="1" ht="11.25" customHeight="1" thickBot="1">
      <c r="B7" s="426"/>
      <c r="C7" s="1931" t="s">
        <v>3897</v>
      </c>
      <c r="D7" s="1040" t="s">
        <v>3898</v>
      </c>
      <c r="E7" s="320" t="s">
        <v>2834</v>
      </c>
      <c r="F7" s="640" t="s">
        <v>3899</v>
      </c>
      <c r="G7" s="321"/>
      <c r="H7" s="321"/>
      <c r="I7" s="640" t="s">
        <v>3899</v>
      </c>
      <c r="J7" s="640" t="s">
        <v>3863</v>
      </c>
      <c r="K7" s="902" t="s">
        <v>3986</v>
      </c>
      <c r="L7" s="330"/>
      <c r="M7" s="61"/>
      <c r="N7" s="61"/>
      <c r="O7" s="61"/>
    </row>
    <row r="8" spans="2:15" s="70" customFormat="1" ht="11.25" hidden="1" customHeight="1" thickTop="1">
      <c r="B8" s="426"/>
      <c r="C8" s="1831" t="s">
        <v>3987</v>
      </c>
      <c r="D8" s="1832" t="s">
        <v>3988</v>
      </c>
      <c r="E8" s="1552">
        <v>45322</v>
      </c>
      <c r="F8" s="1553">
        <v>45333</v>
      </c>
      <c r="G8" s="1811" t="s">
        <v>406</v>
      </c>
      <c r="H8" s="1207" t="s">
        <v>3989</v>
      </c>
      <c r="I8" s="1557">
        <v>45338</v>
      </c>
      <c r="J8" s="1207">
        <v>45350</v>
      </c>
      <c r="K8" s="1207">
        <v>45355</v>
      </c>
      <c r="L8" s="82" t="s">
        <v>58</v>
      </c>
      <c r="M8" s="61"/>
      <c r="N8" s="61"/>
      <c r="O8" s="61"/>
    </row>
    <row r="9" spans="2:15" s="70" customFormat="1" ht="11.25" hidden="1" customHeight="1" thickBot="1">
      <c r="B9" s="426"/>
      <c r="C9" s="1833" t="s">
        <v>3990</v>
      </c>
      <c r="D9" s="1834" t="s">
        <v>3991</v>
      </c>
      <c r="E9" s="1835">
        <v>45321</v>
      </c>
      <c r="F9" s="1836">
        <v>45331</v>
      </c>
      <c r="G9" s="946"/>
      <c r="H9" s="1107"/>
      <c r="I9" s="932"/>
      <c r="J9" s="932"/>
      <c r="K9" s="932"/>
      <c r="L9" s="330" t="s">
        <v>3910</v>
      </c>
      <c r="M9" s="61"/>
      <c r="N9" s="61"/>
      <c r="O9" s="61"/>
    </row>
    <row r="10" spans="2:15" s="70" customFormat="1" ht="11.25" hidden="1" customHeight="1" thickTop="1">
      <c r="B10" s="426"/>
      <c r="C10" s="1946" t="s">
        <v>1832</v>
      </c>
      <c r="D10" s="1947" t="s">
        <v>3992</v>
      </c>
      <c r="E10" s="1948">
        <v>45370</v>
      </c>
      <c r="F10" s="1949">
        <v>45379</v>
      </c>
      <c r="G10" s="1981" t="s">
        <v>2200</v>
      </c>
      <c r="H10" s="931" t="s">
        <v>3993</v>
      </c>
      <c r="I10" s="1558">
        <v>45380</v>
      </c>
      <c r="J10" s="1207"/>
      <c r="K10" s="1207"/>
      <c r="L10" s="82" t="str">
        <f>IF(I10&gt;F10,".","XX")</f>
        <v>.</v>
      </c>
      <c r="M10" s="61"/>
      <c r="N10" s="61"/>
      <c r="O10" s="61"/>
    </row>
    <row r="11" spans="2:15" s="70" customFormat="1" ht="11.25" hidden="1" customHeight="1" thickBot="1">
      <c r="B11" s="426"/>
      <c r="C11" s="1950" t="s">
        <v>3994</v>
      </c>
      <c r="D11" s="1951" t="s">
        <v>3995</v>
      </c>
      <c r="E11" s="1952">
        <v>45368</v>
      </c>
      <c r="F11" s="1953" t="s">
        <v>3996</v>
      </c>
      <c r="G11" s="1838"/>
      <c r="H11" s="1107"/>
      <c r="I11" s="932"/>
      <c r="J11" s="1225"/>
      <c r="K11" s="1225"/>
      <c r="L11" s="330" t="str">
        <f>IF(I11&gt;F10,".","XX")</f>
        <v>XX</v>
      </c>
      <c r="M11" s="61"/>
      <c r="N11" s="61"/>
      <c r="O11" s="61"/>
    </row>
    <row r="12" spans="2:15" s="70" customFormat="1" ht="13.5" customHeight="1" thickTop="1">
      <c r="B12" s="426"/>
      <c r="C12" s="3219" t="s">
        <v>1990</v>
      </c>
      <c r="D12" s="2686" t="s">
        <v>3997</v>
      </c>
      <c r="E12" s="2686">
        <v>45637</v>
      </c>
      <c r="F12" s="1969">
        <v>45646</v>
      </c>
      <c r="G12" s="3229" t="s">
        <v>3998</v>
      </c>
      <c r="H12" s="1792" t="s">
        <v>3999</v>
      </c>
      <c r="I12" s="3241">
        <v>45646</v>
      </c>
      <c r="J12" s="1792">
        <v>45658</v>
      </c>
      <c r="K12" s="1792">
        <v>45663</v>
      </c>
      <c r="L12" s="82" t="s">
        <v>3910</v>
      </c>
      <c r="M12" s="61"/>
      <c r="N12" s="61"/>
      <c r="O12" s="61"/>
    </row>
    <row r="13" spans="2:15" s="70" customFormat="1" ht="13.5" customHeight="1" thickBot="1">
      <c r="B13" s="426"/>
      <c r="C13" s="2711"/>
      <c r="D13" s="2705"/>
      <c r="E13" s="2705"/>
      <c r="F13" s="1673"/>
      <c r="G13" s="3242"/>
      <c r="H13" s="3243"/>
      <c r="I13" s="1555"/>
      <c r="J13" s="1555"/>
      <c r="K13" s="1555"/>
      <c r="L13" s="330" t="s">
        <v>3910</v>
      </c>
      <c r="M13" s="61"/>
      <c r="N13" s="61"/>
      <c r="O13" s="61"/>
    </row>
    <row r="14" spans="2:15" s="70" customFormat="1" ht="13.5" customHeight="1" thickTop="1">
      <c r="B14" s="426"/>
      <c r="C14" s="3219" t="s">
        <v>1994</v>
      </c>
      <c r="D14" s="2686" t="s">
        <v>4000</v>
      </c>
      <c r="E14" s="2686">
        <v>45637</v>
      </c>
      <c r="F14" s="1969">
        <v>45648</v>
      </c>
      <c r="G14" s="3229" t="s">
        <v>4001</v>
      </c>
      <c r="H14" s="1792" t="s">
        <v>4002</v>
      </c>
      <c r="I14" s="3241">
        <v>45653</v>
      </c>
      <c r="J14" s="1792">
        <v>45665</v>
      </c>
      <c r="K14" s="1792">
        <v>45670</v>
      </c>
      <c r="L14" s="82" t="s">
        <v>58</v>
      </c>
      <c r="M14" s="61"/>
      <c r="N14" s="61"/>
      <c r="O14" s="61"/>
    </row>
    <row r="15" spans="2:15" s="70" customFormat="1" ht="13.5" customHeight="1" thickBot="1">
      <c r="B15" s="426"/>
      <c r="C15" s="2711"/>
      <c r="D15" s="2705"/>
      <c r="E15" s="2705"/>
      <c r="F15" s="1673"/>
      <c r="G15" s="3244"/>
      <c r="H15" s="3243"/>
      <c r="I15" s="1555"/>
      <c r="J15" s="1555"/>
      <c r="K15" s="1555"/>
      <c r="L15" s="330" t="s">
        <v>3910</v>
      </c>
      <c r="M15" s="61"/>
      <c r="N15" s="61"/>
      <c r="O15" s="61"/>
    </row>
    <row r="16" spans="2:15" s="70" customFormat="1" ht="13.5" customHeight="1" thickTop="1" thickBot="1">
      <c r="B16" s="426"/>
      <c r="C16" s="3219" t="s">
        <v>1941</v>
      </c>
      <c r="D16" s="2686" t="s">
        <v>4003</v>
      </c>
      <c r="E16" s="2705">
        <v>45650</v>
      </c>
      <c r="F16" s="1969">
        <f>E16+10</f>
        <v>45660</v>
      </c>
      <c r="G16" s="2704" t="s">
        <v>406</v>
      </c>
      <c r="H16" s="1792" t="s">
        <v>4004</v>
      </c>
      <c r="I16" s="3246">
        <v>45660</v>
      </c>
      <c r="J16" s="3247">
        <v>45672</v>
      </c>
      <c r="K16" s="3247">
        <v>45677</v>
      </c>
      <c r="L16" s="82" t="s">
        <v>3910</v>
      </c>
      <c r="M16" s="61"/>
      <c r="N16" s="61"/>
      <c r="O16" s="61"/>
    </row>
    <row r="17" spans="2:15" s="70" customFormat="1" ht="13.5" customHeight="1" thickTop="1" thickBot="1">
      <c r="B17" s="426"/>
      <c r="C17" s="2711"/>
      <c r="D17" s="2705"/>
      <c r="E17" s="2705"/>
      <c r="F17" s="1673"/>
      <c r="G17" s="3244"/>
      <c r="H17" s="3243"/>
      <c r="I17" s="1555"/>
      <c r="J17" s="1555"/>
      <c r="K17" s="1555"/>
      <c r="L17" s="330" t="s">
        <v>3910</v>
      </c>
      <c r="M17" s="61"/>
      <c r="N17" s="61"/>
      <c r="O17" s="61"/>
    </row>
    <row r="18" spans="2:15" s="70" customFormat="1" ht="20.25" customHeight="1" thickTop="1" thickBot="1">
      <c r="B18" s="426"/>
      <c r="C18" s="3219" t="s">
        <v>1793</v>
      </c>
      <c r="D18" s="2686" t="s">
        <v>4005</v>
      </c>
      <c r="E18" s="2705">
        <v>45656</v>
      </c>
      <c r="F18" s="1969">
        <f>E18+13</f>
        <v>45669</v>
      </c>
      <c r="G18" s="3229" t="s">
        <v>4006</v>
      </c>
      <c r="H18" s="1792" t="s">
        <v>4007</v>
      </c>
      <c r="I18" s="3241">
        <v>45668</v>
      </c>
      <c r="J18" s="1792">
        <f>I18+12</f>
        <v>45680</v>
      </c>
      <c r="K18" s="1792">
        <f>J18+5</f>
        <v>45685</v>
      </c>
      <c r="L18" s="82" t="str">
        <f>IF(I18&gt;F18,".","XX")</f>
        <v>XX</v>
      </c>
      <c r="M18" s="61"/>
      <c r="N18" s="61"/>
      <c r="O18" s="61"/>
    </row>
    <row r="19" spans="2:15" s="70" customFormat="1" ht="20.25" customHeight="1" thickTop="1" thickBot="1">
      <c r="B19" s="426"/>
      <c r="C19" s="2711"/>
      <c r="D19" s="2705"/>
      <c r="E19" s="2705"/>
      <c r="F19" s="1673"/>
      <c r="G19" s="3244"/>
      <c r="H19" s="3243"/>
      <c r="I19" s="1555"/>
      <c r="J19" s="1555"/>
      <c r="K19" s="1555"/>
      <c r="L19" s="330" t="str">
        <f>IF(I19&gt;F18,".","XX")</f>
        <v>XX</v>
      </c>
      <c r="M19" s="61"/>
      <c r="N19" s="61"/>
      <c r="O19" s="61"/>
    </row>
    <row r="20" spans="2:15" s="70" customFormat="1" ht="20.25" customHeight="1" thickTop="1">
      <c r="B20" s="426"/>
      <c r="C20" s="3230" t="s">
        <v>2060</v>
      </c>
      <c r="D20" s="2686" t="s">
        <v>1986</v>
      </c>
      <c r="E20" s="2686">
        <v>45292</v>
      </c>
      <c r="F20" s="3260" t="s">
        <v>393</v>
      </c>
      <c r="G20" s="2704" t="s">
        <v>406</v>
      </c>
      <c r="H20" s="1792" t="s">
        <v>4008</v>
      </c>
      <c r="I20" s="3246">
        <f>I18+7</f>
        <v>45675</v>
      </c>
      <c r="J20" s="3247">
        <f>I20+12</f>
        <v>45687</v>
      </c>
      <c r="K20" s="3247">
        <f>J20+5</f>
        <v>45692</v>
      </c>
      <c r="L20" s="82" t="str">
        <f>IF(I20&gt;F20,".","XX")</f>
        <v>XX</v>
      </c>
      <c r="M20" s="61"/>
      <c r="N20" s="61"/>
      <c r="O20" s="61"/>
    </row>
    <row r="21" spans="2:15" s="70" customFormat="1" ht="20.25" customHeight="1" thickBot="1">
      <c r="B21" s="426"/>
      <c r="C21" s="2711" t="s">
        <v>1793</v>
      </c>
      <c r="D21" s="2705" t="s">
        <v>4005</v>
      </c>
      <c r="E21" s="2705">
        <v>45656</v>
      </c>
      <c r="F21" s="1673">
        <v>45667</v>
      </c>
      <c r="G21" s="3244"/>
      <c r="H21" s="3243"/>
      <c r="I21" s="1555"/>
      <c r="J21" s="1555"/>
      <c r="K21" s="1555"/>
      <c r="L21" s="330" t="str">
        <f>IF(I21&gt;F20,".","XX")</f>
        <v>XX</v>
      </c>
      <c r="M21" s="61"/>
      <c r="N21" s="61"/>
      <c r="O21" s="61"/>
    </row>
    <row r="22" spans="2:15" s="70" customFormat="1" ht="13.5" customHeight="1" thickTop="1">
      <c r="B22" s="426"/>
      <c r="C22" s="3219" t="s">
        <v>1805</v>
      </c>
      <c r="D22" s="2686" t="s">
        <v>1988</v>
      </c>
      <c r="E22" s="2686">
        <v>45673</v>
      </c>
      <c r="F22" s="1969">
        <f>E22+11</f>
        <v>45684</v>
      </c>
      <c r="G22" s="2704" t="s">
        <v>406</v>
      </c>
      <c r="H22" s="1792" t="s">
        <v>4009</v>
      </c>
      <c r="I22" s="3246">
        <f>I20+7</f>
        <v>45682</v>
      </c>
      <c r="J22" s="3247">
        <f>I22+12</f>
        <v>45694</v>
      </c>
      <c r="K22" s="3247">
        <f>J22+5</f>
        <v>45699</v>
      </c>
      <c r="L22" s="82" t="str">
        <f>IF(I22&gt;F22,".","XX")</f>
        <v>XX</v>
      </c>
      <c r="M22" s="61"/>
      <c r="N22" s="61"/>
      <c r="O22" s="61"/>
    </row>
    <row r="23" spans="2:15" s="70" customFormat="1" ht="13.5" customHeight="1" thickBot="1">
      <c r="B23" s="426"/>
      <c r="C23" s="2711"/>
      <c r="D23" s="2705"/>
      <c r="E23" s="2705"/>
      <c r="F23" s="1673"/>
      <c r="G23" s="3244"/>
      <c r="H23" s="3243"/>
      <c r="I23" s="1555"/>
      <c r="J23" s="1555"/>
      <c r="K23" s="1555"/>
      <c r="L23" s="330" t="str">
        <f>IF(I23&gt;F22,".","XX")</f>
        <v>XX</v>
      </c>
      <c r="M23" s="61"/>
      <c r="N23" s="61"/>
      <c r="O23" s="61"/>
    </row>
    <row r="24" spans="2:15" s="70" customFormat="1" ht="13.5" customHeight="1" thickTop="1">
      <c r="B24" s="426"/>
      <c r="C24" s="3219" t="s">
        <v>1990</v>
      </c>
      <c r="D24" s="2686" t="s">
        <v>1991</v>
      </c>
      <c r="E24" s="2686">
        <v>45679</v>
      </c>
      <c r="F24" s="1969">
        <f>E24+11</f>
        <v>45690</v>
      </c>
      <c r="G24" s="3229" t="s">
        <v>3110</v>
      </c>
      <c r="H24" s="1792" t="s">
        <v>4010</v>
      </c>
      <c r="I24" s="3241">
        <v>45689</v>
      </c>
      <c r="J24" s="1792">
        <f>I24+12</f>
        <v>45701</v>
      </c>
      <c r="K24" s="1792">
        <f>J24+5</f>
        <v>45706</v>
      </c>
      <c r="L24" s="82" t="str">
        <f>IF(I24&gt;F24,".","XX")</f>
        <v>XX</v>
      </c>
      <c r="M24" s="61"/>
      <c r="N24" s="61"/>
      <c r="O24" s="61"/>
    </row>
    <row r="25" spans="2:15" s="70" customFormat="1" ht="13.5" customHeight="1" thickBot="1">
      <c r="B25" s="426"/>
      <c r="C25" s="2711"/>
      <c r="D25" s="2705"/>
      <c r="E25" s="2705"/>
      <c r="F25" s="1673"/>
      <c r="G25" s="3244"/>
      <c r="H25" s="3243"/>
      <c r="I25" s="1555"/>
      <c r="J25" s="1555"/>
      <c r="K25" s="1555"/>
      <c r="L25" s="330" t="str">
        <f>IF(I25&gt;F24,".","XX")</f>
        <v>XX</v>
      </c>
      <c r="M25" s="61"/>
      <c r="N25" s="61"/>
      <c r="O25" s="61"/>
    </row>
    <row r="26" spans="2:15" s="70" customFormat="1" ht="13.5" customHeight="1" thickTop="1">
      <c r="B26" s="426"/>
      <c r="C26" s="3219" t="s">
        <v>1994</v>
      </c>
      <c r="D26" s="2686" t="s">
        <v>1995</v>
      </c>
      <c r="E26" s="2686">
        <v>45681</v>
      </c>
      <c r="F26" s="1969">
        <f>E26+11</f>
        <v>45692</v>
      </c>
      <c r="G26" s="3229" t="s">
        <v>4011</v>
      </c>
      <c r="H26" s="1792" t="s">
        <v>4012</v>
      </c>
      <c r="I26" s="3241">
        <v>45695</v>
      </c>
      <c r="J26" s="1792">
        <f>I26+12</f>
        <v>45707</v>
      </c>
      <c r="K26" s="1792">
        <f>J26+5</f>
        <v>45712</v>
      </c>
      <c r="L26" s="82" t="str">
        <f>IF(I26&gt;F26,".","XX")</f>
        <v>.</v>
      </c>
      <c r="M26" s="61"/>
      <c r="N26" s="61"/>
      <c r="O26" s="61"/>
    </row>
    <row r="27" spans="2:15" s="70" customFormat="1" ht="13.5" customHeight="1" thickBot="1">
      <c r="B27" s="426"/>
      <c r="C27" s="2711"/>
      <c r="D27" s="2705"/>
      <c r="E27" s="2705"/>
      <c r="F27" s="1673"/>
      <c r="G27" s="3244"/>
      <c r="H27" s="3243"/>
      <c r="I27" s="1555"/>
      <c r="J27" s="1555"/>
      <c r="K27" s="1555"/>
      <c r="L27" s="330" t="str">
        <f>IF(I27&gt;F26,".","XX")</f>
        <v>XX</v>
      </c>
      <c r="M27" s="61"/>
      <c r="N27" s="61"/>
      <c r="O27" s="61"/>
    </row>
    <row r="28" spans="2:15" s="479" customFormat="1" ht="19.5" thickTop="1">
      <c r="B28" s="903"/>
      <c r="C28" s="4049" t="s">
        <v>611</v>
      </c>
      <c r="D28" s="4049"/>
      <c r="E28" s="4049"/>
      <c r="F28" s="4049"/>
      <c r="G28" s="4049"/>
      <c r="H28" s="4049"/>
      <c r="I28" s="4049"/>
      <c r="J28" s="4049"/>
      <c r="K28" s="1556"/>
      <c r="L28" s="82"/>
      <c r="M28" s="478"/>
      <c r="N28" s="478"/>
      <c r="O28" s="478"/>
    </row>
    <row r="29" spans="2:15" s="479" customFormat="1" ht="11.25">
      <c r="B29" s="903"/>
      <c r="C29" s="907"/>
      <c r="D29" s="904"/>
      <c r="E29" s="904"/>
      <c r="F29" s="904"/>
      <c r="G29" s="905"/>
      <c r="H29" s="906"/>
      <c r="I29" s="904"/>
      <c r="J29" s="904"/>
      <c r="K29" s="904"/>
      <c r="L29" s="908"/>
      <c r="M29" s="478"/>
      <c r="N29" s="478"/>
      <c r="O29" s="478"/>
    </row>
    <row r="30" spans="2:15" s="70" customFormat="1">
      <c r="B30" s="898"/>
      <c r="C30" s="253" t="s">
        <v>0</v>
      </c>
      <c r="E30" t="s">
        <v>2062</v>
      </c>
      <c r="F30" s="254"/>
      <c r="G30" s="71" t="s">
        <v>36</v>
      </c>
      <c r="H30" s="71"/>
      <c r="K30" s="71" t="s">
        <v>61</v>
      </c>
      <c r="L30" s="71"/>
      <c r="M30" s="71"/>
      <c r="N30" s="61"/>
      <c r="O30" s="61"/>
    </row>
    <row r="31" spans="2:15" s="70" customFormat="1">
      <c r="B31" s="898"/>
      <c r="C31" s="82" t="s">
        <v>1</v>
      </c>
      <c r="E31" s="249" t="s">
        <v>612</v>
      </c>
      <c r="F31" s="71"/>
      <c r="G31" s="70" t="s">
        <v>613</v>
      </c>
      <c r="I31" s="1177" t="s">
        <v>39</v>
      </c>
      <c r="K31" s="70" t="s">
        <v>63</v>
      </c>
      <c r="M31" s="81" t="s">
        <v>64</v>
      </c>
      <c r="N31" s="61"/>
      <c r="O31" s="61"/>
    </row>
    <row r="32" spans="2:15" s="61" customFormat="1" ht="11.25">
      <c r="B32" s="898"/>
      <c r="C32" s="82"/>
      <c r="D32" s="70"/>
      <c r="E32" s="83"/>
      <c r="F32" s="71"/>
      <c r="G32" s="70"/>
      <c r="H32" s="70"/>
      <c r="I32" s="83"/>
      <c r="K32" s="70"/>
      <c r="L32" s="70"/>
      <c r="M32" s="81"/>
    </row>
    <row r="33" spans="2:15" s="61" customFormat="1" ht="11.25">
      <c r="B33" s="909"/>
      <c r="C33" s="80" t="str">
        <f>HOME!A$513</f>
        <v>PANTHER</v>
      </c>
      <c r="D33" s="80" t="str">
        <f>HOME!B$513</f>
        <v>YARIMCA</v>
      </c>
      <c r="E33" s="65" t="str">
        <f>HOME!C$513</f>
        <v>TRYAR</v>
      </c>
      <c r="G33" s="80">
        <f>HOME!A533</f>
        <v>0</v>
      </c>
      <c r="H33" s="80">
        <f>HOME!B533</f>
        <v>0</v>
      </c>
      <c r="I33" s="65">
        <f>HOME!C533</f>
        <v>0</v>
      </c>
      <c r="K33" s="80">
        <f>HOME!A$548</f>
        <v>0</v>
      </c>
      <c r="L33" s="80">
        <f>HOME!B$548</f>
        <v>0</v>
      </c>
      <c r="M33" s="65">
        <f>HOME!C$548</f>
        <v>0</v>
      </c>
    </row>
    <row r="34" spans="2:15" s="61" customFormat="1" ht="11.25">
      <c r="B34" s="898"/>
      <c r="C34" s="80" t="str">
        <f>HOME!A$514</f>
        <v>TIGER SERVICE</v>
      </c>
      <c r="D34" s="80" t="str">
        <f>HOME!B$514</f>
        <v>YARIMCA</v>
      </c>
      <c r="E34" s="65" t="str">
        <f>HOME!C$514</f>
        <v>TRYAR</v>
      </c>
      <c r="G34" s="80">
        <f>HOME!A534</f>
        <v>0</v>
      </c>
      <c r="H34" s="80">
        <f>HOME!B534</f>
        <v>0</v>
      </c>
      <c r="I34" s="65">
        <f>HOME!C534</f>
        <v>0</v>
      </c>
      <c r="K34" s="80">
        <f>HOME!A$550</f>
        <v>0</v>
      </c>
      <c r="L34" s="80">
        <f>HOME!B$550</f>
        <v>0</v>
      </c>
      <c r="M34" s="65">
        <f>HOME!C$550</f>
        <v>0</v>
      </c>
      <c r="N34" s="114"/>
    </row>
    <row r="35" spans="2:15" s="61" customFormat="1" ht="11.25">
      <c r="B35" s="898"/>
      <c r="C35" s="80" t="str">
        <f>HOME!A$516</f>
        <v>BRITANNIA</v>
      </c>
      <c r="D35" s="80" t="str">
        <f>HOME!B$516</f>
        <v>ZANZIBAR</v>
      </c>
      <c r="E35" s="65" t="str">
        <f>HOME!C$516</f>
        <v>TZZNZ</v>
      </c>
      <c r="G35" s="80">
        <f>HOME!A535</f>
        <v>0</v>
      </c>
      <c r="H35" s="80">
        <f>HOME!B535</f>
        <v>0</v>
      </c>
      <c r="I35" s="65">
        <f>HOME!C535</f>
        <v>0</v>
      </c>
      <c r="K35" s="80">
        <f>HOME!A$553</f>
        <v>0</v>
      </c>
      <c r="L35" s="80">
        <f>HOME!B$553</f>
        <v>0</v>
      </c>
      <c r="M35" s="65">
        <f>HOME!C$553</f>
        <v>0</v>
      </c>
      <c r="N35" s="114"/>
    </row>
    <row r="36" spans="2:15" s="61" customFormat="1" ht="11.25">
      <c r="B36" s="898"/>
      <c r="C36" s="80" t="str">
        <f>HOME!A$519</f>
        <v>IPANEMA</v>
      </c>
      <c r="D36" s="80" t="str">
        <f>HOME!B$519</f>
        <v>ZARATE</v>
      </c>
      <c r="E36" s="65" t="str">
        <f>HOME!C$519</f>
        <v>ARZAE</v>
      </c>
      <c r="G36" s="80">
        <f>HOME!A536</f>
        <v>0</v>
      </c>
      <c r="H36" s="80">
        <f>HOME!B536</f>
        <v>0</v>
      </c>
      <c r="I36" s="65">
        <f>HOME!C536</f>
        <v>0</v>
      </c>
      <c r="K36" s="80">
        <f>HOME!A$554</f>
        <v>0</v>
      </c>
      <c r="L36" s="80">
        <f>HOME!B$554</f>
        <v>0</v>
      </c>
      <c r="M36" s="65">
        <f>HOME!C$554</f>
        <v>0</v>
      </c>
    </row>
    <row r="37" spans="2:15" s="61" customFormat="1" ht="11.25">
      <c r="B37" s="898"/>
      <c r="C37" s="80" t="str">
        <f>HOME!A$520</f>
        <v>LION</v>
      </c>
      <c r="D37" s="80" t="str">
        <f>HOME!B$520</f>
        <v>ZEEBRUGGE</v>
      </c>
      <c r="E37" s="65" t="str">
        <f>HOME!C$520</f>
        <v>BEZEE</v>
      </c>
      <c r="G37" s="80">
        <f>HOME!A537</f>
        <v>0</v>
      </c>
      <c r="H37" s="80">
        <f>HOME!B537</f>
        <v>0</v>
      </c>
      <c r="I37" s="65">
        <f>HOME!C537</f>
        <v>0</v>
      </c>
      <c r="K37" s="80">
        <f>HOME!A$549</f>
        <v>0</v>
      </c>
      <c r="L37" s="80">
        <f>HOME!B$549</f>
        <v>0</v>
      </c>
      <c r="M37" s="65">
        <f>HOME!C$549</f>
        <v>0</v>
      </c>
    </row>
    <row r="38" spans="2:15" s="61" customFormat="1" ht="11.25">
      <c r="B38" s="898"/>
      <c r="C38" s="80">
        <f>HOME!A$521</f>
        <v>0</v>
      </c>
      <c r="D38" s="80">
        <f>HOME!B$521</f>
        <v>0</v>
      </c>
      <c r="E38" s="65">
        <f>HOME!C$521</f>
        <v>0</v>
      </c>
      <c r="G38" s="80">
        <f>HOME!A538</f>
        <v>0</v>
      </c>
      <c r="H38" s="80">
        <f>HOME!B538</f>
        <v>0</v>
      </c>
      <c r="I38" s="65">
        <f>HOME!C538</f>
        <v>0</v>
      </c>
      <c r="K38" s="80">
        <f>HOME!A$551</f>
        <v>0</v>
      </c>
      <c r="L38" s="80">
        <f>HOME!B$551</f>
        <v>0</v>
      </c>
      <c r="M38" s="65">
        <f>HOME!C$551</f>
        <v>0</v>
      </c>
    </row>
    <row r="39" spans="2:15" s="61" customFormat="1" ht="11.25">
      <c r="B39" s="898"/>
      <c r="C39" s="80">
        <f>HOME!A$522</f>
        <v>0</v>
      </c>
      <c r="D39" s="80" t="e">
        <f>HOME!#REF!</f>
        <v>#REF!</v>
      </c>
      <c r="E39" s="65">
        <f>HOME!C$522</f>
        <v>0</v>
      </c>
      <c r="G39" s="80">
        <f>HOME!A539</f>
        <v>0</v>
      </c>
      <c r="H39" s="80">
        <f>HOME!B539</f>
        <v>0</v>
      </c>
      <c r="I39" s="65">
        <f>HOME!C539</f>
        <v>0</v>
      </c>
      <c r="K39" s="80">
        <f>HOME!A$555</f>
        <v>0</v>
      </c>
      <c r="L39" s="80">
        <f>HOME!B$555</f>
        <v>0</v>
      </c>
      <c r="M39" s="65">
        <f>HOME!C$555</f>
        <v>0</v>
      </c>
    </row>
    <row r="40" spans="2:15" s="61" customFormat="1" ht="11.25">
      <c r="B40" s="898"/>
      <c r="C40" s="80" t="str">
        <f>HOME!A523</f>
        <v>ENDD</v>
      </c>
      <c r="D40" s="80">
        <f>HOME!B522</f>
        <v>0</v>
      </c>
      <c r="E40" s="65">
        <f>HOME!C523</f>
        <v>0</v>
      </c>
      <c r="G40" s="80">
        <f>HOME!A540</f>
        <v>0</v>
      </c>
      <c r="H40" s="80">
        <f>HOME!B540</f>
        <v>0</v>
      </c>
      <c r="I40" s="65">
        <f>HOME!C540</f>
        <v>0</v>
      </c>
      <c r="K40" s="80">
        <f>HOME!A$552</f>
        <v>0</v>
      </c>
      <c r="L40" s="80">
        <f>HOME!B$552</f>
        <v>0</v>
      </c>
      <c r="M40" s="65">
        <f>HOME!C$552</f>
        <v>0</v>
      </c>
    </row>
    <row r="41" spans="2:15" s="61" customFormat="1" ht="11.25">
      <c r="B41" s="898"/>
      <c r="C41" s="80">
        <f>HOME!A524</f>
        <v>0</v>
      </c>
      <c r="D41" s="80">
        <f>HOME!B525</f>
        <v>0</v>
      </c>
      <c r="E41" s="65">
        <f>HOME!C524</f>
        <v>0</v>
      </c>
      <c r="H41" s="84"/>
      <c r="I41" s="81"/>
      <c r="K41" s="80"/>
    </row>
    <row r="42" spans="2:15" s="61" customFormat="1" ht="11.25">
      <c r="B42" s="898"/>
      <c r="C42" s="80">
        <f>HOME!A525</f>
        <v>0</v>
      </c>
      <c r="D42" s="80" t="e">
        <f>HOME!#REF!</f>
        <v>#REF!</v>
      </c>
      <c r="E42" s="65">
        <f>HOME!C525</f>
        <v>0</v>
      </c>
      <c r="H42" s="84"/>
      <c r="I42" s="81"/>
    </row>
    <row r="43" spans="2:15" s="61" customFormat="1" ht="11.25">
      <c r="B43" s="896"/>
      <c r="C43" s="80">
        <f>HOME!A526</f>
        <v>0</v>
      </c>
      <c r="D43" s="80">
        <f>HOME!B526</f>
        <v>0</v>
      </c>
      <c r="E43" s="65">
        <f>HOME!C526</f>
        <v>0</v>
      </c>
      <c r="H43" s="84"/>
      <c r="I43" s="84"/>
    </row>
    <row r="44" spans="2:15">
      <c r="C44" s="80">
        <f>HOME!A527</f>
        <v>0</v>
      </c>
      <c r="D44" s="80">
        <f>HOME!B527</f>
        <v>0</v>
      </c>
      <c r="E44" s="65">
        <f>HOME!C527</f>
        <v>0</v>
      </c>
      <c r="F44" s="61"/>
      <c r="G44" s="61"/>
      <c r="H44" s="61"/>
      <c r="I44" s="61"/>
      <c r="K44" s="61"/>
      <c r="L44" s="61"/>
      <c r="N44" s="5"/>
      <c r="O44" s="5"/>
    </row>
    <row r="45" spans="2:15">
      <c r="C45" s="80">
        <f>HOME!A528</f>
        <v>0</v>
      </c>
      <c r="D45" s="80">
        <f>HOME!B528</f>
        <v>0</v>
      </c>
      <c r="E45" s="65">
        <f>HOME!C528</f>
        <v>0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/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95</v>
      </c>
    </row>
    <row r="3" spans="3:13" s="37" customFormat="1" ht="15.75">
      <c r="C3" s="7"/>
    </row>
    <row r="4" spans="3:13">
      <c r="C4" s="220" t="s">
        <v>3892</v>
      </c>
      <c r="D4" s="9"/>
      <c r="E4" s="9" t="s">
        <v>4013</v>
      </c>
      <c r="F4" s="9"/>
      <c r="G4" s="9"/>
      <c r="H4" s="9"/>
      <c r="I4" s="9"/>
      <c r="J4" s="9"/>
      <c r="K4" s="9"/>
      <c r="M4" s="115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5"/>
    </row>
    <row r="6" spans="3:13" s="71" customFormat="1" ht="24">
      <c r="C6" s="3213"/>
      <c r="D6" s="3213"/>
      <c r="E6" s="205" t="s">
        <v>98</v>
      </c>
      <c r="F6" s="1189" t="s">
        <v>3894</v>
      </c>
      <c r="G6" s="3509" t="s">
        <v>4014</v>
      </c>
      <c r="H6" s="3510" t="s">
        <v>101</v>
      </c>
      <c r="I6" s="3510" t="s">
        <v>3896</v>
      </c>
      <c r="J6" s="3511" t="s">
        <v>1236</v>
      </c>
      <c r="K6" s="3512" t="s">
        <v>2833</v>
      </c>
      <c r="L6" s="3513" t="s">
        <v>1461</v>
      </c>
    </row>
    <row r="7" spans="3:13" s="71" customFormat="1" thickBot="1">
      <c r="C7" s="3215" t="s">
        <v>3897</v>
      </c>
      <c r="D7" s="3216" t="s">
        <v>3898</v>
      </c>
      <c r="E7" s="3514" t="s">
        <v>2834</v>
      </c>
      <c r="F7" s="3515"/>
      <c r="G7" s="3516"/>
      <c r="H7" s="3516"/>
      <c r="I7" s="3516"/>
      <c r="J7" s="3517"/>
      <c r="K7" s="3518"/>
      <c r="L7" s="3518"/>
    </row>
    <row r="8" spans="3:13" s="71" customFormat="1" hidden="1" thickTop="1">
      <c r="C8" s="3436" t="s">
        <v>3938</v>
      </c>
      <c r="D8" s="3437" t="s">
        <v>4015</v>
      </c>
      <c r="E8" s="3437">
        <v>45730</v>
      </c>
      <c r="F8" s="3220">
        <v>45744</v>
      </c>
      <c r="G8" s="3370" t="s">
        <v>4016</v>
      </c>
      <c r="H8" s="3429" t="s">
        <v>4017</v>
      </c>
      <c r="I8" s="3519">
        <v>45749</v>
      </c>
      <c r="J8" s="1792">
        <v>45762</v>
      </c>
      <c r="K8" s="1792">
        <v>45769</v>
      </c>
      <c r="L8" s="3247">
        <v>45773</v>
      </c>
    </row>
    <row r="9" spans="3:13" s="71" customFormat="1" hidden="1" thickBot="1">
      <c r="C9" s="3367"/>
      <c r="D9" s="3227"/>
      <c r="E9" s="3227"/>
      <c r="F9" s="1673"/>
      <c r="G9" s="3250"/>
      <c r="H9" s="3430"/>
      <c r="I9" s="3430"/>
      <c r="J9" s="3430"/>
      <c r="K9" s="3430"/>
      <c r="L9" s="3430"/>
    </row>
    <row r="10" spans="3:13" s="71" customFormat="1" thickTop="1">
      <c r="C10" s="3366" t="s">
        <v>3931</v>
      </c>
      <c r="D10" s="3222" t="s">
        <v>3932</v>
      </c>
      <c r="E10" s="3222">
        <v>45756</v>
      </c>
      <c r="F10" s="3252">
        <v>45767</v>
      </c>
      <c r="G10" s="3369" t="s">
        <v>4018</v>
      </c>
      <c r="H10" s="3429" t="s">
        <v>4019</v>
      </c>
      <c r="I10" s="3519">
        <v>45770</v>
      </c>
      <c r="J10" s="1792">
        <v>45783</v>
      </c>
      <c r="K10" s="1792">
        <v>45790</v>
      </c>
      <c r="L10" s="3247">
        <v>45794</v>
      </c>
    </row>
    <row r="11" spans="3:13" s="71" customFormat="1" thickBot="1">
      <c r="C11" s="3367"/>
      <c r="D11" s="3227"/>
      <c r="E11" s="3227"/>
      <c r="F11" s="3368"/>
      <c r="G11" s="3250"/>
      <c r="H11" s="3430"/>
      <c r="I11" s="3430"/>
      <c r="J11" s="3430"/>
      <c r="K11" s="3430"/>
      <c r="L11" s="3430"/>
    </row>
    <row r="12" spans="3:13" s="71" customFormat="1" thickTop="1">
      <c r="C12" s="3549" t="s">
        <v>1968</v>
      </c>
      <c r="D12" s="3550" t="s">
        <v>4020</v>
      </c>
      <c r="E12" s="3550">
        <v>45765</v>
      </c>
      <c r="F12" s="3551">
        <v>45776</v>
      </c>
      <c r="G12" s="3372" t="s">
        <v>3929</v>
      </c>
      <c r="H12" s="3429" t="s">
        <v>4021</v>
      </c>
      <c r="I12" s="3530">
        <v>45777</v>
      </c>
      <c r="J12" s="3247">
        <v>45790</v>
      </c>
      <c r="K12" s="3247">
        <v>45797</v>
      </c>
      <c r="L12" s="3247">
        <v>45801</v>
      </c>
    </row>
    <row r="13" spans="3:13" s="71" customFormat="1" thickBot="1">
      <c r="C13" s="3552"/>
      <c r="D13" s="3553"/>
      <c r="E13" s="3553"/>
      <c r="F13" s="3554"/>
      <c r="G13" s="3402"/>
      <c r="H13" s="3432"/>
      <c r="I13" s="1555"/>
      <c r="J13" s="3430"/>
      <c r="K13" s="3430"/>
      <c r="L13" s="3430"/>
    </row>
    <row r="14" spans="3:13" s="71" customFormat="1" thickTop="1">
      <c r="C14" s="3549" t="s">
        <v>1805</v>
      </c>
      <c r="D14" s="3550" t="s">
        <v>4022</v>
      </c>
      <c r="E14" s="3550">
        <v>45768</v>
      </c>
      <c r="F14" s="3551">
        <v>45782</v>
      </c>
      <c r="G14" s="3372" t="s">
        <v>3929</v>
      </c>
      <c r="H14" s="3429" t="s">
        <v>4023</v>
      </c>
      <c r="I14" s="3530">
        <v>45784</v>
      </c>
      <c r="J14" s="3247">
        <v>45797</v>
      </c>
      <c r="K14" s="3247">
        <v>45804</v>
      </c>
      <c r="L14" s="3247">
        <v>45808</v>
      </c>
    </row>
    <row r="15" spans="3:13" s="71" customFormat="1" thickBot="1">
      <c r="C15" s="3552"/>
      <c r="D15" s="3553"/>
      <c r="E15" s="3553"/>
      <c r="F15" s="3554"/>
      <c r="G15" s="3425"/>
      <c r="H15" s="3432"/>
      <c r="I15" s="3548"/>
      <c r="J15" s="3559"/>
      <c r="K15" s="3559"/>
      <c r="L15" s="3559"/>
    </row>
    <row r="16" spans="3:13" s="71" customFormat="1" thickTop="1">
      <c r="C16" s="3549" t="s">
        <v>1927</v>
      </c>
      <c r="D16" s="3550" t="s">
        <v>4024</v>
      </c>
      <c r="E16" s="3550">
        <v>45771</v>
      </c>
      <c r="F16" s="3551">
        <v>45785</v>
      </c>
      <c r="G16" s="3372" t="s">
        <v>3929</v>
      </c>
      <c r="H16" s="3429" t="s">
        <v>4025</v>
      </c>
      <c r="I16" s="3530">
        <v>45791</v>
      </c>
      <c r="J16" s="3247">
        <v>45804</v>
      </c>
      <c r="K16" s="3247">
        <v>45811</v>
      </c>
      <c r="L16" s="3247">
        <v>45815</v>
      </c>
    </row>
    <row r="17" spans="3:12" s="71" customFormat="1" thickBot="1">
      <c r="C17" s="3552"/>
      <c r="D17" s="3553"/>
      <c r="E17" s="3553"/>
      <c r="F17" s="3554"/>
      <c r="G17" s="3425"/>
      <c r="H17" s="3432"/>
      <c r="I17" s="3548"/>
      <c r="J17" s="3559"/>
      <c r="K17" s="3559"/>
      <c r="L17" s="3559"/>
    </row>
    <row r="18" spans="3:12" s="71" customFormat="1" ht="12">
      <c r="C18" s="3549" t="s">
        <v>3938</v>
      </c>
      <c r="D18" s="3550" t="s">
        <v>4026</v>
      </c>
      <c r="E18" s="3550">
        <v>45777</v>
      </c>
      <c r="F18" s="3551">
        <f>E18+14</f>
        <v>45791</v>
      </c>
      <c r="G18" s="3372" t="s">
        <v>3929</v>
      </c>
      <c r="H18" s="3429" t="s">
        <v>4027</v>
      </c>
      <c r="I18" s="3530">
        <f>I16+7</f>
        <v>45798</v>
      </c>
      <c r="J18" s="3247">
        <f>I18+13</f>
        <v>45811</v>
      </c>
      <c r="K18" s="3247">
        <f>I18+20</f>
        <v>45818</v>
      </c>
      <c r="L18" s="3247">
        <f>I18+24</f>
        <v>45822</v>
      </c>
    </row>
    <row r="19" spans="3:12" s="71" customFormat="1" thickBot="1">
      <c r="C19" s="3552"/>
      <c r="D19" s="3553"/>
      <c r="E19" s="3553"/>
      <c r="F19" s="3554"/>
      <c r="G19" s="3402"/>
      <c r="H19" s="3432"/>
      <c r="I19" s="3548"/>
      <c r="J19" s="3548"/>
      <c r="K19" s="3548"/>
      <c r="L19" s="3548"/>
    </row>
    <row r="20" spans="3:12" s="71" customFormat="1" thickTop="1">
      <c r="C20" s="3549" t="s">
        <v>1901</v>
      </c>
      <c r="D20" s="3550" t="s">
        <v>3941</v>
      </c>
      <c r="E20" s="3550">
        <v>45784</v>
      </c>
      <c r="F20" s="3551">
        <f>E20+14</f>
        <v>45798</v>
      </c>
      <c r="G20" s="3372" t="s">
        <v>3929</v>
      </c>
      <c r="H20" s="3429" t="s">
        <v>4028</v>
      </c>
      <c r="I20" s="3530">
        <f>I18+7</f>
        <v>45805</v>
      </c>
      <c r="J20" s="3247">
        <f>I20+13</f>
        <v>45818</v>
      </c>
      <c r="K20" s="3247">
        <f>I20+20</f>
        <v>45825</v>
      </c>
      <c r="L20" s="3247">
        <f>I20+24</f>
        <v>45829</v>
      </c>
    </row>
    <row r="21" spans="3:12" s="71" customFormat="1" thickBot="1">
      <c r="C21" s="3552"/>
      <c r="D21" s="3553"/>
      <c r="E21" s="3553"/>
      <c r="F21" s="3554"/>
      <c r="G21" s="3250"/>
      <c r="H21" s="3432"/>
      <c r="I21" s="3548"/>
      <c r="J21" s="3548"/>
      <c r="K21" s="3548"/>
      <c r="L21" s="3548"/>
    </row>
    <row r="22" spans="3:12" s="71" customFormat="1" thickTop="1">
      <c r="C22" s="3549" t="s">
        <v>1793</v>
      </c>
      <c r="D22" s="3550" t="s">
        <v>3943</v>
      </c>
      <c r="E22" s="3550">
        <v>45791</v>
      </c>
      <c r="F22" s="3551">
        <f>E22+14</f>
        <v>45805</v>
      </c>
      <c r="G22" s="3372" t="s">
        <v>3929</v>
      </c>
      <c r="H22" s="3429" t="s">
        <v>4029</v>
      </c>
      <c r="I22" s="3530">
        <f>I20+7</f>
        <v>45812</v>
      </c>
      <c r="J22" s="3247">
        <f>I22+13</f>
        <v>45825</v>
      </c>
      <c r="K22" s="3247">
        <f>I22+20</f>
        <v>45832</v>
      </c>
      <c r="L22" s="3247">
        <f>I22+24</f>
        <v>45836</v>
      </c>
    </row>
    <row r="23" spans="3:12" s="71" customFormat="1" thickBot="1">
      <c r="C23" s="3552"/>
      <c r="D23" s="3553"/>
      <c r="E23" s="3553"/>
      <c r="F23" s="3554"/>
      <c r="G23" s="1795"/>
      <c r="H23" s="3432"/>
      <c r="I23" s="3548"/>
      <c r="J23" s="3548"/>
      <c r="K23" s="3548"/>
      <c r="L23" s="3548"/>
    </row>
    <row r="24" spans="3:12" s="71" customFormat="1" thickTop="1">
      <c r="C24" s="3549" t="s">
        <v>3931</v>
      </c>
      <c r="D24" s="3550" t="s">
        <v>3945</v>
      </c>
      <c r="E24" s="3550">
        <v>45798</v>
      </c>
      <c r="F24" s="3551">
        <f>E24+14</f>
        <v>45812</v>
      </c>
      <c r="G24" s="3372" t="s">
        <v>3929</v>
      </c>
      <c r="H24" s="3429" t="s">
        <v>4030</v>
      </c>
      <c r="I24" s="3530">
        <f>I22+7</f>
        <v>45819</v>
      </c>
      <c r="J24" s="3247">
        <f>I24+13</f>
        <v>45832</v>
      </c>
      <c r="K24" s="3247">
        <f>I24+20</f>
        <v>45839</v>
      </c>
      <c r="L24" s="3247">
        <f>I24+24</f>
        <v>45843</v>
      </c>
    </row>
    <row r="25" spans="3:12" s="71" customFormat="1" thickBot="1">
      <c r="C25" s="3552"/>
      <c r="D25" s="3553"/>
      <c r="E25" s="3553"/>
      <c r="F25" s="3554"/>
      <c r="G25" s="3250"/>
      <c r="H25" s="3432"/>
      <c r="I25" s="3548"/>
      <c r="J25" s="3548"/>
      <c r="K25" s="3548"/>
      <c r="L25" s="3548"/>
    </row>
    <row r="26" spans="3:12" s="71" customFormat="1" thickTop="1">
      <c r="C26" s="3549" t="s">
        <v>1968</v>
      </c>
      <c r="D26" s="3550" t="s">
        <v>3948</v>
      </c>
      <c r="E26" s="3550">
        <f>E24+7</f>
        <v>45805</v>
      </c>
      <c r="F26" s="3551">
        <f>E26+14</f>
        <v>45819</v>
      </c>
      <c r="G26" s="3372" t="s">
        <v>3929</v>
      </c>
      <c r="H26" s="3429" t="s">
        <v>4031</v>
      </c>
      <c r="I26" s="3530">
        <f>I24+7</f>
        <v>45826</v>
      </c>
      <c r="J26" s="3247">
        <f>I26+13</f>
        <v>45839</v>
      </c>
      <c r="K26" s="3247">
        <f>I26+20</f>
        <v>45846</v>
      </c>
      <c r="L26" s="3247">
        <f>I26+24</f>
        <v>45850</v>
      </c>
    </row>
    <row r="27" spans="3:12" s="71" customFormat="1" thickBot="1">
      <c r="C27" s="3552"/>
      <c r="D27" s="3553"/>
      <c r="E27" s="3553"/>
      <c r="F27" s="3554"/>
      <c r="G27" s="3402"/>
      <c r="H27" s="3432"/>
      <c r="I27" s="3548"/>
      <c r="J27" s="3548"/>
      <c r="K27" s="3548"/>
      <c r="L27" s="3548"/>
    </row>
    <row r="28" spans="3:12" s="71" customFormat="1" thickTop="1">
      <c r="C28" s="3549" t="s">
        <v>1805</v>
      </c>
      <c r="D28" s="3550" t="s">
        <v>3951</v>
      </c>
      <c r="E28" s="3550">
        <f>E26+7</f>
        <v>45812</v>
      </c>
      <c r="F28" s="3551">
        <f>E28+14</f>
        <v>45826</v>
      </c>
      <c r="G28" s="3372" t="s">
        <v>3929</v>
      </c>
      <c r="H28" s="3429" t="s">
        <v>4032</v>
      </c>
      <c r="I28" s="3530">
        <f>I26+7</f>
        <v>45833</v>
      </c>
      <c r="J28" s="3247">
        <f>I28+13</f>
        <v>45846</v>
      </c>
      <c r="K28" s="3247">
        <f>I28+20</f>
        <v>45853</v>
      </c>
      <c r="L28" s="3247">
        <f>I28+24</f>
        <v>45857</v>
      </c>
    </row>
    <row r="29" spans="3:12" s="71" customFormat="1" ht="12">
      <c r="C29" s="3552"/>
      <c r="D29" s="3553"/>
      <c r="E29" s="3553"/>
      <c r="F29" s="3554"/>
      <c r="G29" s="3425"/>
      <c r="H29" s="3432"/>
      <c r="I29" s="3548"/>
      <c r="J29" s="3548"/>
      <c r="K29" s="3548"/>
      <c r="L29" s="3548"/>
    </row>
    <row r="30" spans="3:12" s="71" customFormat="1" thickTop="1">
      <c r="C30" s="3549" t="s">
        <v>559</v>
      </c>
      <c r="D30" s="3550" t="s">
        <v>3954</v>
      </c>
      <c r="E30" s="3550">
        <f>E28+7</f>
        <v>45819</v>
      </c>
      <c r="F30" s="3551">
        <f>E30+14</f>
        <v>45833</v>
      </c>
      <c r="G30" s="3372" t="s">
        <v>3929</v>
      </c>
      <c r="H30" s="3429" t="s">
        <v>4033</v>
      </c>
      <c r="I30" s="3530">
        <f>I28+7</f>
        <v>45840</v>
      </c>
      <c r="J30" s="3247">
        <f>I30+13</f>
        <v>45853</v>
      </c>
      <c r="K30" s="3247">
        <f>I30+20</f>
        <v>45860</v>
      </c>
      <c r="L30" s="3247">
        <f>I30+24</f>
        <v>45864</v>
      </c>
    </row>
    <row r="31" spans="3:12" s="71" customFormat="1" thickBot="1">
      <c r="C31" s="3367"/>
      <c r="D31" s="3227"/>
      <c r="E31" s="3227"/>
      <c r="F31" s="3368"/>
      <c r="G31" s="3402"/>
      <c r="H31" s="3432"/>
      <c r="I31" s="3548"/>
      <c r="J31" s="3548"/>
      <c r="K31" s="3548"/>
      <c r="L31" s="3548"/>
    </row>
    <row r="32" spans="3:12" s="71" customFormat="1" ht="15.75" thickTop="1">
      <c r="C32" s="3448" t="s">
        <v>611</v>
      </c>
      <c r="D32" s="3449"/>
      <c r="E32" s="3449"/>
      <c r="F32" s="3449"/>
      <c r="G32" s="3449"/>
      <c r="H32" s="3450"/>
      <c r="I32" s="1644"/>
      <c r="J32" s="1644"/>
      <c r="K32" s="1644"/>
      <c r="L32" s="61"/>
    </row>
    <row r="33" spans="3:16" s="71" customFormat="1" ht="15">
      <c r="C33" s="1610"/>
      <c r="D33" s="1563"/>
      <c r="E33" s="1563"/>
      <c r="F33" s="1563"/>
      <c r="G33" s="1563"/>
      <c r="H33" s="1644"/>
      <c r="I33" s="1644"/>
      <c r="J33" s="1644"/>
      <c r="K33" s="1644"/>
      <c r="L33" s="61"/>
      <c r="M33" s="82"/>
      <c r="N33" s="61"/>
      <c r="O33" s="61"/>
      <c r="P33" s="61"/>
    </row>
    <row r="34" spans="3:16" s="71" customFormat="1" ht="17.25" customHeight="1">
      <c r="C34" s="253" t="s">
        <v>0</v>
      </c>
      <c r="D34" s="70"/>
      <c r="E34" s="1487" t="s">
        <v>2062</v>
      </c>
      <c r="G34" s="71" t="s">
        <v>36</v>
      </c>
      <c r="I34" s="70"/>
      <c r="J34" s="70"/>
      <c r="K34" s="71" t="s">
        <v>61</v>
      </c>
      <c r="L34" s="71" t="str">
        <f>'HOW TO-&gt;'!$B$134</f>
        <v>6011 2413</v>
      </c>
      <c r="N34" s="61"/>
      <c r="O34" s="61"/>
      <c r="P34" s="70"/>
    </row>
    <row r="35" spans="3:16" s="70" customFormat="1" ht="11.25">
      <c r="C35" s="82" t="s">
        <v>1</v>
      </c>
      <c r="E35" s="308" t="s">
        <v>612</v>
      </c>
      <c r="F35" s="71"/>
      <c r="G35" s="70" t="s">
        <v>613</v>
      </c>
      <c r="I35" s="308" t="s">
        <v>39</v>
      </c>
      <c r="K35" s="70" t="s">
        <v>63</v>
      </c>
      <c r="M35" s="273" t="s">
        <v>64</v>
      </c>
      <c r="N35" s="61"/>
      <c r="O35" s="61"/>
      <c r="P35" s="61"/>
    </row>
    <row r="36" spans="3:16">
      <c r="C36" s="82"/>
      <c r="D36" s="70"/>
      <c r="E36" s="308"/>
      <c r="F36" s="61"/>
      <c r="G36" s="70"/>
      <c r="H36" s="70"/>
      <c r="I36" s="308"/>
      <c r="J36" s="70"/>
      <c r="K36" s="70" t="str">
        <f>'HOW TO-&gt;'!$A$136</f>
        <v>PERMIT</v>
      </c>
      <c r="L36" s="70"/>
      <c r="M36" s="3325" t="str">
        <f>'HOW TO-&gt;'!$C$136</f>
        <v>SG094-SinPermit@msc.com</v>
      </c>
      <c r="N36" s="61"/>
    </row>
    <row r="37" spans="3:16" s="70" customFormat="1" ht="11.25">
      <c r="C37" s="80" t="str">
        <f>'HOW TO-&gt;'!$A$105</f>
        <v>ZANT CHONG</v>
      </c>
      <c r="D37" s="80" t="str">
        <f>'HOW TO-&gt;'!$B$105</f>
        <v>6011 2429</v>
      </c>
      <c r="E37" s="65" t="str">
        <f>'HOW TO-&gt;'!$C$105</f>
        <v>zant.chong@msc.com</v>
      </c>
      <c r="F37" s="61"/>
      <c r="G37" s="80" t="str">
        <f>'HOW TO-&gt;'!$A$122</f>
        <v>ROBERT CHIA</v>
      </c>
      <c r="H37" s="80" t="str">
        <f>'HOW TO-&gt;'!$B$122</f>
        <v>6011 0564</v>
      </c>
      <c r="I37" s="65" t="str">
        <f>'HOW TO-&gt;'!$C$122</f>
        <v>robert.chia@msc.com</v>
      </c>
      <c r="J37" s="61"/>
      <c r="K37" s="80" t="str">
        <f>'HOW TO-&gt;'!$A$137</f>
        <v>RAYNAR ANG</v>
      </c>
      <c r="L37" s="80" t="str">
        <f>'HOW TO-&gt;'!$B$137</f>
        <v>6011 2358</v>
      </c>
      <c r="M37" s="65" t="str">
        <f>'HOW TO-&gt;'!$C$137</f>
        <v>raynar.ang@msc.com</v>
      </c>
      <c r="N37" s="61"/>
    </row>
    <row r="38" spans="3:16" s="61" customFormat="1" ht="11.25">
      <c r="C38" s="80" t="str">
        <f>'HOW TO-&gt;'!$A$106</f>
        <v>PHOEBE HUANG</v>
      </c>
      <c r="D38" s="80" t="str">
        <f>'HOW TO-&gt;'!$B$106</f>
        <v>6011 0562</v>
      </c>
      <c r="E38" s="65" t="str">
        <f>'HOW TO-&gt;'!$C$106</f>
        <v>phoebe.huang@msc.com</v>
      </c>
      <c r="G38" s="80" t="str">
        <f>'HOW TO-&gt;'!$A$123</f>
        <v>S. Y. LIEW</v>
      </c>
      <c r="H38" s="80" t="str">
        <f>'HOW TO-&gt;'!$B$123</f>
        <v>6011 2348</v>
      </c>
      <c r="I38" s="65" t="str">
        <f>'HOW TO-&gt;'!$C$123</f>
        <v>seoyi.liew@msc.com</v>
      </c>
      <c r="K38" s="80" t="str">
        <f>'HOW TO-&gt;'!$A$138</f>
        <v>KAI SIANG</v>
      </c>
      <c r="L38" s="80" t="str">
        <f>'HOW TO-&gt;'!$B$138</f>
        <v>6011 2356</v>
      </c>
      <c r="M38" s="65" t="str">
        <f>'HOW TO-&gt;'!$C$138</f>
        <v>kaisiang.lim@msc.com</v>
      </c>
    </row>
    <row r="39" spans="3:16" s="61" customFormat="1" ht="11.25">
      <c r="C39" s="80" t="str">
        <f>'HOW TO-&gt;'!$A$107</f>
        <v>SHERWIN LIM</v>
      </c>
      <c r="D39" s="80" t="str">
        <f>'HOW TO-&gt;'!$B$107</f>
        <v>6011 2395</v>
      </c>
      <c r="E39" s="65" t="str">
        <f>'HOW TO-&gt;'!$C$107</f>
        <v>sherwin.lim@msc.com</v>
      </c>
      <c r="G39" s="80" t="str">
        <f>'HOW TO-&gt;'!$A$124</f>
        <v>SHARON KOH</v>
      </c>
      <c r="H39" s="80" t="str">
        <f>'HOW TO-&gt;'!$B$124</f>
        <v>6011 2349</v>
      </c>
      <c r="I39" s="65" t="str">
        <f>'HOW TO-&gt;'!$C$124</f>
        <v>sharon.koh@msc.com</v>
      </c>
      <c r="K39" s="80" t="str">
        <f>'HOW TO-&gt;'!$A$139</f>
        <v>DEWI</v>
      </c>
      <c r="L39" s="80" t="str">
        <f>'HOW TO-&gt;'!$B$139</f>
        <v>6011 2354</v>
      </c>
      <c r="M39" s="65" t="str">
        <f>'HOW TO-&gt;'!$C$139</f>
        <v>dewi.ratnah@msc.com</v>
      </c>
    </row>
    <row r="40" spans="3:16" s="61" customFormat="1" ht="11.25">
      <c r="C40" s="80" t="str">
        <f>'HOW TO-&gt;'!$A$108</f>
        <v>NATALIE LEW</v>
      </c>
      <c r="D40" s="80" t="str">
        <f>'HOW TO-&gt;'!$B$108</f>
        <v>6011 2399</v>
      </c>
      <c r="E40" s="65" t="str">
        <f>'HOW TO-&gt;'!$C$108</f>
        <v>natalie.lew@msc.com</v>
      </c>
      <c r="G40" s="80" t="str">
        <f>'HOW TO-&gt;'!$A$125</f>
        <v>ANGELIA LAU</v>
      </c>
      <c r="H40" s="80" t="str">
        <f>'HOW TO-&gt;'!$B$125</f>
        <v>6011 2346</v>
      </c>
      <c r="I40" s="65" t="str">
        <f>'HOW TO-&gt;'!$C$125</f>
        <v>angelia.lau@msc.com</v>
      </c>
      <c r="K40" s="80" t="str">
        <f>'HOW TO-&gt;'!$A$140</f>
        <v>YU TING</v>
      </c>
      <c r="L40" s="80" t="str">
        <f>'HOW TO-&gt;'!$B$140</f>
        <v>6011 2359</v>
      </c>
      <c r="M40" s="65" t="str">
        <f>'HOW TO-&gt;'!$C$140</f>
        <v>yuting.luo@msc.com</v>
      </c>
    </row>
    <row r="41" spans="3:16" s="61" customFormat="1" ht="11.25">
      <c r="C41" s="80">
        <f>'HOW TO-&gt;'!$A$109</f>
        <v>0</v>
      </c>
      <c r="D41" s="80" t="str">
        <f>'HOW TO-&gt;'!$B$109</f>
        <v>6011 2352</v>
      </c>
      <c r="E41" s="65">
        <f>'HOW TO-&gt;'!$C$109</f>
        <v>0</v>
      </c>
      <c r="G41" s="80" t="str">
        <f>'HOW TO-&gt;'!$A$126</f>
        <v>NOOR AFNINDAH</v>
      </c>
      <c r="H41" s="80" t="str">
        <f>'HOW TO-&gt;'!$B$126</f>
        <v>6011 2347</v>
      </c>
      <c r="I41" s="65" t="str">
        <f>'HOW TO-&gt;'!$C$126</f>
        <v>noor.afnindah@msc.com</v>
      </c>
      <c r="K41" s="80" t="str">
        <f>'HOW TO-&gt;'!$A$141</f>
        <v>-</v>
      </c>
      <c r="L41" s="80" t="str">
        <f>'HOW TO-&gt;'!$B$141</f>
        <v>6011 0567</v>
      </c>
      <c r="M41" s="65" t="str">
        <f>'HOW TO-&gt;'!$C$141</f>
        <v>-</v>
      </c>
    </row>
    <row r="42" spans="3:16" s="61" customFormat="1" ht="11.25">
      <c r="C42" s="80" t="str">
        <f>'HOW TO-&gt;'!$A$110</f>
        <v>LIM AI PHEN</v>
      </c>
      <c r="D42" s="80" t="str">
        <f>'HOW TO-&gt;'!$B$110</f>
        <v>6011 9646</v>
      </c>
      <c r="E42" s="65" t="str">
        <f>'HOW TO-&gt;'!$C$110</f>
        <v>aiphen.lim@msc.com</v>
      </c>
      <c r="G42" s="80" t="str">
        <f>'HOW TO-&gt;'!$A$127</f>
        <v>NG CHING WEI</v>
      </c>
      <c r="H42" s="80" t="str">
        <f>'HOW TO-&gt;'!$B$127</f>
        <v>6011 2404</v>
      </c>
      <c r="I42" s="65" t="str">
        <f>'HOW TO-&gt;'!$C$127</f>
        <v>chingwei.ng@msc.com</v>
      </c>
      <c r="K42" s="80" t="str">
        <f>'HOW TO-&gt;'!$A$142</f>
        <v>SHAN SHAN</v>
      </c>
      <c r="L42" s="80" t="str">
        <f>'HOW TO-&gt;'!$B$142</f>
        <v>6011 2353</v>
      </c>
      <c r="M42" s="65" t="str">
        <f>'HOW TO-&gt;'!$C$142</f>
        <v>shanshan.chin@msc.com</v>
      </c>
    </row>
    <row r="43" spans="3:16" s="61" customFormat="1" ht="11.25">
      <c r="C43" s="80" t="str">
        <f>'HOW TO-&gt;'!$A$111</f>
        <v>DARIUS ONG</v>
      </c>
      <c r="D43" s="80" t="str">
        <f>'HOW TO-&gt;'!$B$111</f>
        <v>6011 2396</v>
      </c>
      <c r="E43" s="65" t="str">
        <f>'HOW TO-&gt;'!$C$111</f>
        <v>darius.ong@msc.com</v>
      </c>
      <c r="G43" s="80">
        <f>'HOW TO-&gt;'!$A$128</f>
        <v>0</v>
      </c>
      <c r="H43" s="80">
        <f>'HOW TO-&gt;'!$B$128</f>
        <v>0</v>
      </c>
      <c r="I43" s="65">
        <f>'HOW TO-&gt;'!$C$128</f>
        <v>0</v>
      </c>
      <c r="K43" s="80" t="str">
        <f>'HOW TO-&gt;'!$A$143</f>
        <v>EUNICE</v>
      </c>
      <c r="L43" s="80" t="str">
        <f>'HOW TO-&gt;'!$B$143</f>
        <v>6011 2355</v>
      </c>
      <c r="M43" s="65" t="str">
        <f>'HOW TO-&gt;'!$C$143</f>
        <v>eunice.chan@msc.com</v>
      </c>
    </row>
    <row r="44" spans="3:16" s="61" customFormat="1" ht="11.25">
      <c r="C44" s="80" t="str">
        <f>'HOW TO-&gt;'!$A$112</f>
        <v>LAWRENCE ANG (CROSS-TRADE)</v>
      </c>
      <c r="D44" s="80" t="str">
        <f>'HOW TO-&gt;'!$B$112</f>
        <v>6011 2400</v>
      </c>
      <c r="E44" s="65" t="str">
        <f>'HOW TO-&gt;'!$C$112</f>
        <v>lawrence.ang@msc.com</v>
      </c>
      <c r="G44" s="80" t="str">
        <f>'HOW TO-&gt;'!$A$129</f>
        <v>.</v>
      </c>
      <c r="H44" s="80" t="str">
        <f>'HOW TO-&gt;'!$B$129</f>
        <v>.</v>
      </c>
      <c r="I44" s="65" t="str">
        <f>'HOW TO-&gt;'!$C$129</f>
        <v>.</v>
      </c>
      <c r="K44" s="80" t="str">
        <f>'HOW TO-&gt;'!$A$144</f>
        <v>HAZEL</v>
      </c>
      <c r="L44" s="80" t="str">
        <f>'HOW TO-&gt;'!$B$144</f>
        <v>6011 2435</v>
      </c>
      <c r="M44" s="65" t="str">
        <f>'HOW TO-&gt;'!$C$144</f>
        <v>hazel.toh@msc.com</v>
      </c>
    </row>
    <row r="45" spans="3:16" s="61" customFormat="1" ht="11.25">
      <c r="C45" s="80" t="str">
        <f>'HOW TO-&gt;'!$A$113</f>
        <v>ASHTON YAN</v>
      </c>
      <c r="D45" s="80" t="str">
        <f>'HOW TO-&gt;'!$B$113</f>
        <v>6011 2398</v>
      </c>
      <c r="E45" s="65" t="str">
        <f>'HOW TO-&gt;'!$C$113</f>
        <v>ashton.yan@msc.com</v>
      </c>
      <c r="G45" s="80">
        <f>'HOW TO-&gt;'!$A$130</f>
        <v>0</v>
      </c>
      <c r="H45" s="80">
        <f>'HOW TO-&gt;'!$B$130</f>
        <v>0</v>
      </c>
      <c r="I45" s="65">
        <f>'HOW TO-&gt;'!$C$130</f>
        <v>0</v>
      </c>
      <c r="K45" s="80">
        <f>'HOW TO-&gt;'!$A$145</f>
        <v>0</v>
      </c>
      <c r="L45" s="80">
        <f>'HOW TO-&gt;'!$B$145</f>
        <v>0</v>
      </c>
      <c r="M45" s="65">
        <f>'HOW TO-&gt;'!$C$145</f>
        <v>0</v>
      </c>
    </row>
    <row r="46" spans="3:16" s="61" customFormat="1" ht="11.25">
      <c r="C46" s="80" t="str">
        <f>'HOW TO-&gt;'!$A$114</f>
        <v>LUIS LIM</v>
      </c>
      <c r="D46" s="80" t="str">
        <f>'HOW TO-&gt;'!$B$114</f>
        <v>6011 7900</v>
      </c>
      <c r="E46" s="65" t="str">
        <f>'HOW TO-&gt;'!$C$114</f>
        <v>luis.lim@msc.com</v>
      </c>
      <c r="H46" s="84"/>
      <c r="I46" s="273"/>
      <c r="K46" s="80">
        <f>'HOW TO-&gt;'!$A$146</f>
        <v>0</v>
      </c>
      <c r="L46" s="80">
        <f>'HOW TO-&gt;'!$B$146</f>
        <v>0</v>
      </c>
      <c r="M46" s="65">
        <f>'HOW TO-&gt;'!$C$146</f>
        <v>0</v>
      </c>
    </row>
    <row r="47" spans="3:16" s="61" customFormat="1" ht="11.25">
      <c r="C47" s="80" t="str">
        <f>'HOW TO-&gt;'!$A$115</f>
        <v>CHARMAINE LIM</v>
      </c>
      <c r="D47" s="80" t="str">
        <f>'HOW TO-&gt;'!$B$115</f>
        <v>6011 0561</v>
      </c>
      <c r="E47" s="65" t="str">
        <f>'HOW TO-&gt;'!$C$115</f>
        <v>charmaine.lim@msc.com</v>
      </c>
      <c r="H47" s="84"/>
      <c r="I47" s="84"/>
      <c r="J47" s="273"/>
      <c r="K47" s="80"/>
      <c r="L47" s="80"/>
      <c r="M47" s="65"/>
    </row>
    <row r="48" spans="3:16" s="61" customFormat="1" ht="11.25">
      <c r="C48" s="80">
        <f>'HOW TO-&gt;'!$A$116</f>
        <v>0</v>
      </c>
      <c r="D48" s="80">
        <f>'HOW TO-&gt;'!$B$116</f>
        <v>0</v>
      </c>
      <c r="E48" s="65">
        <f>'HOW TO-&gt;'!$C$116</f>
        <v>0</v>
      </c>
    </row>
    <row r="49" spans="3:14" s="61" customFormat="1" ht="11.25">
      <c r="C49" s="80" t="str">
        <f>'HOW TO-&gt;'!$A$117</f>
        <v xml:space="preserve">MAIN LINE  </v>
      </c>
      <c r="D49" s="80" t="str">
        <f>'HOW TO-&gt;'!$B$117</f>
        <v>6011 2424</v>
      </c>
      <c r="E49" s="65">
        <f>'HOW TO-&gt;'!$C$117</f>
        <v>0</v>
      </c>
    </row>
    <row r="50" spans="3:14" s="61" customFormat="1" ht="11.25">
      <c r="C50" s="80">
        <f>'HOW TO-&gt;'!$A$118</f>
        <v>0</v>
      </c>
      <c r="D50" s="80">
        <f>'HOW TO-&gt;'!$B$118</f>
        <v>0</v>
      </c>
      <c r="E50" s="65">
        <f>'HOW TO-&gt;'!$C$118</f>
        <v>0</v>
      </c>
    </row>
    <row r="51" spans="3:14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3:14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81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4" t="s">
        <v>95</v>
      </c>
      <c r="C2" s="45"/>
    </row>
    <row r="3" spans="1:12" ht="15.75">
      <c r="A3" s="4"/>
      <c r="B3" s="46"/>
      <c r="C3" s="46"/>
      <c r="D3" s="46"/>
      <c r="E3" s="46" t="s">
        <v>96</v>
      </c>
      <c r="F3" s="46"/>
      <c r="G3" s="46"/>
      <c r="H3" s="46"/>
      <c r="I3" s="46"/>
      <c r="J3" s="37"/>
      <c r="K3" s="37"/>
      <c r="L3" s="37"/>
    </row>
    <row r="4" spans="1:12" s="14" customFormat="1" ht="20.25">
      <c r="A4" s="446"/>
      <c r="B4" s="802"/>
      <c r="C4" s="428"/>
      <c r="D4" s="428"/>
      <c r="E4" s="425"/>
      <c r="F4" s="350"/>
      <c r="G4" s="49"/>
      <c r="H4" s="425"/>
      <c r="I4" s="425"/>
      <c r="J4" s="425"/>
      <c r="K4" s="428"/>
      <c r="L4" s="351"/>
    </row>
    <row r="5" spans="1:12" s="14" customFormat="1" ht="45" hidden="1">
      <c r="A5" s="446"/>
      <c r="B5" s="427" t="s">
        <v>97</v>
      </c>
      <c r="C5" s="440"/>
      <c r="D5" s="429" t="s">
        <v>98</v>
      </c>
      <c r="E5" s="96" t="s">
        <v>99</v>
      </c>
      <c r="F5" s="910" t="s">
        <v>100</v>
      </c>
      <c r="G5" s="417" t="s">
        <v>101</v>
      </c>
      <c r="H5" s="86" t="s">
        <v>102</v>
      </c>
      <c r="I5" s="148" t="s">
        <v>103</v>
      </c>
      <c r="J5" s="148" t="s">
        <v>104</v>
      </c>
      <c r="K5" s="432" t="s">
        <v>105</v>
      </c>
      <c r="L5" s="432" t="s">
        <v>106</v>
      </c>
    </row>
    <row r="6" spans="1:12" s="14" customFormat="1" ht="20.25" hidden="1" thickBot="1">
      <c r="A6" s="446"/>
      <c r="B6" s="852" t="s">
        <v>107</v>
      </c>
      <c r="C6" s="492" t="s">
        <v>108</v>
      </c>
      <c r="D6" s="15"/>
      <c r="E6" s="742" t="s">
        <v>109</v>
      </c>
      <c r="F6" s="911"/>
      <c r="G6" s="912"/>
      <c r="H6" s="742"/>
      <c r="I6" s="742" t="s">
        <v>110</v>
      </c>
      <c r="J6" s="742" t="s">
        <v>111</v>
      </c>
      <c r="K6" s="913" t="s">
        <v>112</v>
      </c>
      <c r="L6" s="434" t="s">
        <v>113</v>
      </c>
    </row>
    <row r="7" spans="1:12" s="14" customFormat="1" ht="21" hidden="1" thickTop="1" thickBot="1">
      <c r="A7" s="426" t="s">
        <v>114</v>
      </c>
      <c r="B7" s="684" t="s">
        <v>115</v>
      </c>
      <c r="C7" s="436" t="s">
        <v>116</v>
      </c>
      <c r="D7" s="436">
        <v>43932</v>
      </c>
      <c r="E7" s="437">
        <v>43933</v>
      </c>
      <c r="F7" s="449" t="s">
        <v>117</v>
      </c>
      <c r="G7" s="439" t="s">
        <v>118</v>
      </c>
      <c r="H7" s="453">
        <v>43940</v>
      </c>
      <c r="I7" s="454">
        <f>H7+5</f>
        <v>43945</v>
      </c>
      <c r="J7" s="454">
        <f>H7+23</f>
        <v>43963</v>
      </c>
      <c r="K7" s="440">
        <f>H7+27</f>
        <v>43967</v>
      </c>
      <c r="L7" s="440">
        <f>H7+30</f>
        <v>43970</v>
      </c>
    </row>
    <row r="8" spans="1:12" s="14" customFormat="1" ht="21" hidden="1" thickBot="1">
      <c r="A8" s="426"/>
      <c r="B8" s="685"/>
      <c r="C8" s="442"/>
      <c r="D8" s="442"/>
      <c r="E8" s="443"/>
      <c r="F8" s="459"/>
      <c r="G8" s="456"/>
      <c r="H8" s="455"/>
      <c r="I8" s="455"/>
      <c r="J8" s="455"/>
      <c r="K8" s="442"/>
      <c r="L8" s="914"/>
    </row>
    <row r="9" spans="1:12" s="14" customFormat="1" ht="21" hidden="1" thickTop="1" thickBot="1">
      <c r="A9" s="426" t="s">
        <v>119</v>
      </c>
      <c r="B9" s="684" t="s">
        <v>120</v>
      </c>
      <c r="C9" s="436" t="s">
        <v>121</v>
      </c>
      <c r="D9" s="436">
        <v>43939</v>
      </c>
      <c r="E9" s="437">
        <v>43940</v>
      </c>
      <c r="F9" s="449" t="s">
        <v>122</v>
      </c>
      <c r="G9" s="439" t="s">
        <v>123</v>
      </c>
      <c r="H9" s="453">
        <v>43947</v>
      </c>
      <c r="I9" s="454">
        <f>H9+5</f>
        <v>43952</v>
      </c>
      <c r="J9" s="454">
        <f>H9+23</f>
        <v>43970</v>
      </c>
      <c r="K9" s="440">
        <f>H9+27</f>
        <v>43974</v>
      </c>
      <c r="L9" s="440">
        <f>H9+30</f>
        <v>43977</v>
      </c>
    </row>
    <row r="10" spans="1:12" s="14" customFormat="1" ht="21" hidden="1" thickBot="1">
      <c r="A10" s="426"/>
      <c r="B10" s="441"/>
      <c r="C10" s="442"/>
      <c r="D10" s="442"/>
      <c r="E10" s="443"/>
      <c r="F10" s="459"/>
      <c r="G10" s="456"/>
      <c r="H10" s="455"/>
      <c r="I10" s="455"/>
      <c r="J10" s="455"/>
      <c r="K10" s="442"/>
      <c r="L10" s="914"/>
    </row>
    <row r="11" spans="1:12" s="14" customFormat="1" ht="21" hidden="1" thickTop="1" thickBot="1">
      <c r="A11" s="426" t="s">
        <v>124</v>
      </c>
      <c r="B11" s="435" t="s">
        <v>125</v>
      </c>
      <c r="C11" s="436" t="s">
        <v>126</v>
      </c>
      <c r="D11" s="436">
        <v>43946</v>
      </c>
      <c r="E11" s="437">
        <v>43947</v>
      </c>
      <c r="F11" s="449" t="s">
        <v>127</v>
      </c>
      <c r="G11" s="439" t="s">
        <v>128</v>
      </c>
      <c r="H11" s="453">
        <v>43954</v>
      </c>
      <c r="I11" s="454">
        <f>H11+5</f>
        <v>43959</v>
      </c>
      <c r="J11" s="454">
        <f>H11+23</f>
        <v>43977</v>
      </c>
      <c r="K11" s="440">
        <f>H11+27</f>
        <v>43981</v>
      </c>
      <c r="L11" s="440">
        <f>H11+30</f>
        <v>43984</v>
      </c>
    </row>
    <row r="12" spans="1:12" s="14" customFormat="1" ht="21" hidden="1" thickBot="1">
      <c r="A12" s="426"/>
      <c r="B12" s="441"/>
      <c r="C12" s="442"/>
      <c r="D12" s="442"/>
      <c r="E12" s="443"/>
      <c r="F12" s="459"/>
      <c r="G12" s="456"/>
      <c r="H12" s="455"/>
      <c r="I12" s="455"/>
      <c r="J12" s="455"/>
      <c r="K12" s="442"/>
      <c r="L12" s="914"/>
    </row>
    <row r="13" spans="1:12" s="14" customFormat="1" ht="21" hidden="1" thickTop="1" thickBot="1">
      <c r="A13" s="426" t="s">
        <v>129</v>
      </c>
      <c r="B13" s="684" t="s">
        <v>115</v>
      </c>
      <c r="C13" s="436" t="s">
        <v>130</v>
      </c>
      <c r="D13" s="436">
        <v>43953</v>
      </c>
      <c r="E13" s="437">
        <v>43954</v>
      </c>
      <c r="F13" s="449" t="s">
        <v>131</v>
      </c>
      <c r="G13" s="439" t="s">
        <v>132</v>
      </c>
      <c r="H13" s="453">
        <v>43961</v>
      </c>
      <c r="I13" s="454">
        <f>H13+5</f>
        <v>43966</v>
      </c>
      <c r="J13" s="454">
        <f>H13+23</f>
        <v>43984</v>
      </c>
      <c r="K13" s="440">
        <f>H13+27</f>
        <v>43988</v>
      </c>
      <c r="L13" s="440">
        <f>H13+30</f>
        <v>43991</v>
      </c>
    </row>
    <row r="14" spans="1:12" s="14" customFormat="1" ht="21" hidden="1" thickBot="1">
      <c r="A14" s="426"/>
      <c r="B14" s="441"/>
      <c r="C14" s="442"/>
      <c r="D14" s="442"/>
      <c r="E14" s="443"/>
      <c r="F14" s="459"/>
      <c r="G14" s="456"/>
      <c r="H14" s="455"/>
      <c r="I14" s="455"/>
      <c r="J14" s="455"/>
      <c r="K14" s="442"/>
      <c r="L14" s="914"/>
    </row>
    <row r="15" spans="1:12" s="14" customFormat="1" ht="21" hidden="1" thickTop="1" thickBot="1">
      <c r="A15" s="426" t="s">
        <v>119</v>
      </c>
      <c r="B15" s="435" t="s">
        <v>133</v>
      </c>
      <c r="C15" s="436" t="s">
        <v>134</v>
      </c>
      <c r="D15" s="436">
        <v>43960</v>
      </c>
      <c r="E15" s="437">
        <v>43961</v>
      </c>
      <c r="F15" s="915" t="s">
        <v>135</v>
      </c>
      <c r="G15" s="439" t="s">
        <v>136</v>
      </c>
      <c r="H15" s="453">
        <v>43968</v>
      </c>
      <c r="I15" s="454">
        <f>H15+5</f>
        <v>43973</v>
      </c>
      <c r="J15" s="454">
        <f>H15+23</f>
        <v>43991</v>
      </c>
      <c r="K15" s="440">
        <f>H15+27</f>
        <v>43995</v>
      </c>
      <c r="L15" s="440">
        <f>H15+30</f>
        <v>43998</v>
      </c>
    </row>
    <row r="17" spans="1:13" s="14" customFormat="1" ht="21" hidden="1" thickTop="1" thickBot="1">
      <c r="A17" s="426"/>
      <c r="B17" s="435" t="s">
        <v>125</v>
      </c>
      <c r="C17" s="436" t="s">
        <v>137</v>
      </c>
      <c r="D17" s="436">
        <v>43967</v>
      </c>
      <c r="E17" s="437">
        <v>43968</v>
      </c>
      <c r="F17" s="449" t="s">
        <v>138</v>
      </c>
      <c r="G17" s="439" t="s">
        <v>139</v>
      </c>
      <c r="H17" s="453">
        <v>43975</v>
      </c>
      <c r="I17" s="454">
        <f>H17+5</f>
        <v>43980</v>
      </c>
      <c r="J17" s="454">
        <f>H17+23</f>
        <v>43998</v>
      </c>
      <c r="K17" s="440">
        <f>H17+27</f>
        <v>44002</v>
      </c>
      <c r="L17" s="440">
        <f>H17+30</f>
        <v>44005</v>
      </c>
      <c r="M17" s="719" t="s">
        <v>140</v>
      </c>
    </row>
    <row r="18" spans="1:13" s="14" customFormat="1" ht="20.25" hidden="1" thickBot="1">
      <c r="A18" s="426"/>
      <c r="B18" s="441"/>
      <c r="C18" s="442"/>
      <c r="D18" s="442"/>
      <c r="E18" s="443"/>
      <c r="F18" s="916" t="s">
        <v>141</v>
      </c>
      <c r="G18" s="917" t="s">
        <v>142</v>
      </c>
      <c r="H18" s="720">
        <v>43983</v>
      </c>
      <c r="I18" s="521"/>
      <c r="J18" s="521"/>
      <c r="K18" s="721">
        <v>44003</v>
      </c>
      <c r="L18" s="721">
        <v>44007</v>
      </c>
      <c r="M18" s="722">
        <v>44005</v>
      </c>
    </row>
    <row r="19" spans="1:13" s="14" customFormat="1" ht="21" hidden="1" thickTop="1" thickBot="1">
      <c r="A19" s="426" t="s">
        <v>129</v>
      </c>
      <c r="B19" s="435" t="s">
        <v>115</v>
      </c>
      <c r="C19" s="436" t="s">
        <v>143</v>
      </c>
      <c r="D19" s="436">
        <v>43974</v>
      </c>
      <c r="E19" s="437">
        <v>43975</v>
      </c>
      <c r="F19" s="449" t="s">
        <v>144</v>
      </c>
      <c r="G19" s="439" t="s">
        <v>145</v>
      </c>
      <c r="H19" s="453">
        <v>43982</v>
      </c>
      <c r="I19" s="454">
        <f>H19+5</f>
        <v>43987</v>
      </c>
      <c r="J19" s="454">
        <f>H19+23</f>
        <v>44005</v>
      </c>
      <c r="K19" s="440">
        <f>H19+27</f>
        <v>44009</v>
      </c>
      <c r="L19" s="440">
        <f>H19+30</f>
        <v>44012</v>
      </c>
      <c r="M19" s="719" t="s">
        <v>140</v>
      </c>
    </row>
    <row r="20" spans="1:13" s="14" customFormat="1" ht="20.25" hidden="1" thickBot="1">
      <c r="A20" s="426"/>
      <c r="B20" s="441"/>
      <c r="C20" s="442"/>
      <c r="D20" s="442"/>
      <c r="E20" s="443"/>
      <c r="F20" s="916" t="s">
        <v>141</v>
      </c>
      <c r="G20" s="917" t="s">
        <v>142</v>
      </c>
      <c r="H20" s="720">
        <v>43983</v>
      </c>
      <c r="I20" s="521"/>
      <c r="J20" s="521"/>
      <c r="K20" s="721">
        <v>44003</v>
      </c>
      <c r="L20" s="721">
        <v>44007</v>
      </c>
      <c r="M20" s="722">
        <v>44005</v>
      </c>
    </row>
    <row r="21" spans="1:13" s="14" customFormat="1" ht="21" hidden="1" thickTop="1" thickBot="1">
      <c r="A21" s="426" t="s">
        <v>146</v>
      </c>
      <c r="B21" s="435" t="s">
        <v>147</v>
      </c>
      <c r="C21" s="436" t="s">
        <v>148</v>
      </c>
      <c r="D21" s="436">
        <v>43984</v>
      </c>
      <c r="E21" s="437">
        <v>43986</v>
      </c>
      <c r="F21" s="449" t="s">
        <v>149</v>
      </c>
      <c r="G21" s="439" t="s">
        <v>150</v>
      </c>
      <c r="H21" s="453">
        <v>43989</v>
      </c>
      <c r="I21" s="454">
        <f>H21+5</f>
        <v>43994</v>
      </c>
      <c r="J21" s="454">
        <f>H21+23</f>
        <v>44012</v>
      </c>
      <c r="K21" s="440">
        <f>H21+27</f>
        <v>44016</v>
      </c>
      <c r="L21" s="440">
        <f>H21+30</f>
        <v>44019</v>
      </c>
      <c r="M21" s="447"/>
    </row>
    <row r="22" spans="1:13" s="14" customFormat="1" ht="21" hidden="1" thickBot="1">
      <c r="A22" s="426"/>
      <c r="B22" s="441"/>
      <c r="C22" s="442"/>
      <c r="D22" s="442"/>
      <c r="E22" s="443"/>
      <c r="F22" s="459"/>
      <c r="G22" s="456"/>
      <c r="H22" s="455"/>
      <c r="I22" s="455"/>
      <c r="J22" s="455"/>
      <c r="K22" s="442"/>
      <c r="L22" s="914"/>
      <c r="M22" s="447"/>
    </row>
    <row r="23" spans="1:13" s="14" customFormat="1" ht="21" hidden="1" thickTop="1" thickBot="1">
      <c r="A23" s="426"/>
      <c r="B23" s="435" t="s">
        <v>125</v>
      </c>
      <c r="C23" s="436" t="s">
        <v>148</v>
      </c>
      <c r="D23" s="436">
        <v>43988</v>
      </c>
      <c r="E23" s="437">
        <v>43989</v>
      </c>
      <c r="F23" s="449" t="s">
        <v>151</v>
      </c>
      <c r="G23" s="439" t="s">
        <v>152</v>
      </c>
      <c r="H23" s="453">
        <v>43996</v>
      </c>
      <c r="I23" s="454">
        <f>H23+5</f>
        <v>44001</v>
      </c>
      <c r="J23" s="454">
        <f>H23+23</f>
        <v>44019</v>
      </c>
      <c r="K23" s="440">
        <f>H23+27</f>
        <v>44023</v>
      </c>
      <c r="L23" s="440">
        <f>H23+30</f>
        <v>44026</v>
      </c>
      <c r="M23" s="447"/>
    </row>
    <row r="24" spans="1:13" s="14" customFormat="1" ht="21" hidden="1" thickBot="1">
      <c r="A24" s="426"/>
      <c r="B24" s="441"/>
      <c r="C24" s="442"/>
      <c r="D24" s="442"/>
      <c r="E24" s="443"/>
      <c r="F24" s="459"/>
      <c r="G24" s="456"/>
      <c r="H24" s="455"/>
      <c r="I24" s="455"/>
      <c r="J24" s="455"/>
      <c r="K24" s="442"/>
      <c r="L24" s="914"/>
      <c r="M24" s="447"/>
    </row>
    <row r="25" spans="1:13" s="14" customFormat="1" ht="21" hidden="1" thickTop="1" thickBot="1">
      <c r="A25" s="426" t="s">
        <v>119</v>
      </c>
      <c r="B25" s="435" t="s">
        <v>153</v>
      </c>
      <c r="C25" s="436" t="s">
        <v>154</v>
      </c>
      <c r="D25" s="436">
        <v>43995</v>
      </c>
      <c r="E25" s="437">
        <v>43996</v>
      </c>
      <c r="F25" s="449" t="s">
        <v>155</v>
      </c>
      <c r="G25" s="439" t="s">
        <v>156</v>
      </c>
      <c r="H25" s="453">
        <v>44003</v>
      </c>
      <c r="I25" s="454">
        <f>H25+5</f>
        <v>44008</v>
      </c>
      <c r="J25" s="454">
        <f>H25+23</f>
        <v>44026</v>
      </c>
      <c r="K25" s="440">
        <f>H25+27</f>
        <v>44030</v>
      </c>
      <c r="L25" s="440">
        <f>H25+30</f>
        <v>44033</v>
      </c>
      <c r="M25" s="447"/>
    </row>
    <row r="26" spans="1:13" s="14" customFormat="1" ht="21" hidden="1" thickBot="1">
      <c r="A26" s="426"/>
      <c r="B26" s="441"/>
      <c r="C26" s="442"/>
      <c r="D26" s="442"/>
      <c r="E26" s="443"/>
      <c r="F26" s="459"/>
      <c r="G26" s="456"/>
      <c r="H26" s="455"/>
      <c r="I26" s="455"/>
      <c r="J26" s="455"/>
      <c r="K26" s="442"/>
      <c r="L26" s="914"/>
      <c r="M26" s="447"/>
    </row>
    <row r="27" spans="1:13" s="14" customFormat="1" ht="21" hidden="1" thickTop="1" thickBot="1">
      <c r="A27" s="426"/>
      <c r="B27" s="435" t="s">
        <v>157</v>
      </c>
      <c r="C27" s="436" t="s">
        <v>158</v>
      </c>
      <c r="D27" s="436">
        <v>44002</v>
      </c>
      <c r="E27" s="437">
        <v>44003</v>
      </c>
      <c r="F27" s="449" t="s">
        <v>159</v>
      </c>
      <c r="G27" s="439" t="s">
        <v>160</v>
      </c>
      <c r="H27" s="453">
        <v>44010</v>
      </c>
      <c r="I27" s="454">
        <f>H27+5</f>
        <v>44015</v>
      </c>
      <c r="J27" s="454">
        <f>H27+23</f>
        <v>44033</v>
      </c>
      <c r="K27" s="440">
        <f>H27+27</f>
        <v>44037</v>
      </c>
      <c r="L27" s="440">
        <f>H27+30</f>
        <v>44040</v>
      </c>
      <c r="M27" s="447"/>
    </row>
    <row r="28" spans="1:13" s="14" customFormat="1" ht="21" hidden="1" thickBot="1">
      <c r="A28" s="426"/>
      <c r="B28" s="441"/>
      <c r="C28" s="442"/>
      <c r="D28" s="442"/>
      <c r="E28" s="443"/>
      <c r="F28" s="459"/>
      <c r="G28" s="456"/>
      <c r="H28" s="455"/>
      <c r="I28" s="455"/>
      <c r="J28" s="455"/>
      <c r="K28" s="442"/>
      <c r="L28" s="914"/>
      <c r="M28" s="447"/>
    </row>
    <row r="29" spans="1:13" s="14" customFormat="1" ht="21" hidden="1" thickTop="1" thickBot="1">
      <c r="A29" s="426"/>
      <c r="B29" s="435" t="s">
        <v>125</v>
      </c>
      <c r="C29" s="436" t="s">
        <v>161</v>
      </c>
      <c r="D29" s="436">
        <v>44009</v>
      </c>
      <c r="E29" s="437">
        <v>44010</v>
      </c>
      <c r="F29" s="449" t="s">
        <v>162</v>
      </c>
      <c r="G29" s="439" t="s">
        <v>163</v>
      </c>
      <c r="H29" s="453">
        <v>44017</v>
      </c>
      <c r="I29" s="454">
        <f>H29+5</f>
        <v>44022</v>
      </c>
      <c r="J29" s="454">
        <f>H29+23</f>
        <v>44040</v>
      </c>
      <c r="K29" s="440">
        <f>H29+27</f>
        <v>44044</v>
      </c>
      <c r="L29" s="440">
        <f>H29+30</f>
        <v>44047</v>
      </c>
      <c r="M29" s="447"/>
    </row>
    <row r="30" spans="1:13" s="14" customFormat="1" ht="21" hidden="1" thickBot="1">
      <c r="A30" s="426"/>
      <c r="B30" s="441"/>
      <c r="C30" s="442"/>
      <c r="D30" s="442"/>
      <c r="E30" s="443"/>
      <c r="F30" s="459" t="s">
        <v>164</v>
      </c>
      <c r="G30" s="456"/>
      <c r="H30" s="455"/>
      <c r="I30" s="455"/>
      <c r="J30" s="455"/>
      <c r="K30" s="442"/>
      <c r="L30" s="914"/>
      <c r="M30" s="447"/>
    </row>
    <row r="31" spans="1:13" s="14" customFormat="1" ht="21" hidden="1" thickTop="1" thickBot="1">
      <c r="A31" s="426" t="s">
        <v>119</v>
      </c>
      <c r="B31" s="435" t="s">
        <v>153</v>
      </c>
      <c r="C31" s="436" t="s">
        <v>165</v>
      </c>
      <c r="D31" s="436">
        <v>44016</v>
      </c>
      <c r="E31" s="437">
        <v>44017</v>
      </c>
      <c r="F31" s="449" t="s">
        <v>166</v>
      </c>
      <c r="G31" s="439" t="s">
        <v>167</v>
      </c>
      <c r="H31" s="453">
        <v>44024</v>
      </c>
      <c r="I31" s="454">
        <f>H31+5</f>
        <v>44029</v>
      </c>
      <c r="J31" s="454">
        <f>H31+23</f>
        <v>44047</v>
      </c>
      <c r="K31" s="440">
        <f>H31+27</f>
        <v>44051</v>
      </c>
      <c r="L31" s="440">
        <f>H31+30</f>
        <v>44054</v>
      </c>
      <c r="M31" s="447"/>
    </row>
    <row r="33" spans="1:12" s="14" customFormat="1" ht="21" hidden="1" thickTop="1" thickBot="1">
      <c r="A33" s="426"/>
      <c r="B33" s="435" t="s">
        <v>157</v>
      </c>
      <c r="C33" s="436" t="s">
        <v>168</v>
      </c>
      <c r="D33" s="436">
        <v>44023</v>
      </c>
      <c r="E33" s="437">
        <v>44024</v>
      </c>
      <c r="F33" s="449" t="s">
        <v>169</v>
      </c>
      <c r="G33" s="439" t="s">
        <v>170</v>
      </c>
      <c r="H33" s="453">
        <v>44031</v>
      </c>
      <c r="I33" s="454">
        <f>H33+5</f>
        <v>44036</v>
      </c>
      <c r="J33" s="454">
        <f>H33+23</f>
        <v>44054</v>
      </c>
      <c r="K33" s="440">
        <f>H33+27</f>
        <v>44058</v>
      </c>
      <c r="L33" s="440">
        <f>H33+30</f>
        <v>44061</v>
      </c>
    </row>
    <row r="34" spans="1:12" s="14" customFormat="1" ht="21" hidden="1" thickBot="1">
      <c r="A34" s="426"/>
      <c r="B34" s="441"/>
      <c r="C34" s="442"/>
      <c r="D34" s="442"/>
      <c r="E34" s="443"/>
      <c r="F34" s="459"/>
      <c r="G34" s="456"/>
      <c r="H34" s="455"/>
      <c r="I34" s="455"/>
      <c r="J34" s="455"/>
      <c r="K34" s="442"/>
      <c r="L34" s="914"/>
    </row>
    <row r="35" spans="1:12" s="14" customFormat="1" ht="21" hidden="1" thickTop="1" thickBot="1">
      <c r="A35" s="426"/>
      <c r="B35" s="435" t="s">
        <v>125</v>
      </c>
      <c r="C35" s="436" t="s">
        <v>171</v>
      </c>
      <c r="D35" s="436">
        <v>44030</v>
      </c>
      <c r="E35" s="437">
        <v>44031</v>
      </c>
      <c r="F35" s="449" t="s">
        <v>172</v>
      </c>
      <c r="G35" s="439" t="s">
        <v>173</v>
      </c>
      <c r="H35" s="453">
        <v>44038</v>
      </c>
      <c r="I35" s="454">
        <f>H35+5</f>
        <v>44043</v>
      </c>
      <c r="J35" s="454">
        <f>H35+23</f>
        <v>44061</v>
      </c>
      <c r="K35" s="440">
        <f>H35+27</f>
        <v>44065</v>
      </c>
      <c r="L35" s="440">
        <f>H35+30</f>
        <v>44068</v>
      </c>
    </row>
    <row r="36" spans="1:12" s="14" customFormat="1" ht="21" hidden="1" thickBot="1">
      <c r="A36" s="426"/>
      <c r="B36" s="441"/>
      <c r="C36" s="442"/>
      <c r="D36" s="442"/>
      <c r="E36" s="443"/>
      <c r="F36" s="459"/>
      <c r="G36" s="456"/>
      <c r="H36" s="455"/>
      <c r="I36" s="455"/>
      <c r="J36" s="455"/>
      <c r="K36" s="442"/>
      <c r="L36" s="914"/>
    </row>
    <row r="37" spans="1:12" s="14" customFormat="1" ht="21" hidden="1" thickTop="1" thickBot="1">
      <c r="A37" s="426" t="s">
        <v>119</v>
      </c>
      <c r="B37" s="435" t="s">
        <v>153</v>
      </c>
      <c r="C37" s="436" t="s">
        <v>174</v>
      </c>
      <c r="D37" s="436">
        <v>44037</v>
      </c>
      <c r="E37" s="437">
        <v>44038</v>
      </c>
      <c r="F37" s="449" t="s">
        <v>175</v>
      </c>
      <c r="G37" s="439" t="s">
        <v>176</v>
      </c>
      <c r="H37" s="453">
        <v>44045</v>
      </c>
      <c r="I37" s="454">
        <f>H37+5</f>
        <v>44050</v>
      </c>
      <c r="J37" s="454">
        <f>H37+23</f>
        <v>44068</v>
      </c>
      <c r="K37" s="440">
        <f>H37+27</f>
        <v>44072</v>
      </c>
      <c r="L37" s="440">
        <f>H37+30</f>
        <v>44075</v>
      </c>
    </row>
    <row r="38" spans="1:12" s="14" customFormat="1" ht="21" hidden="1" thickBot="1">
      <c r="A38" s="426"/>
      <c r="B38" s="441"/>
      <c r="C38" s="442"/>
      <c r="D38" s="442"/>
      <c r="E38" s="443"/>
      <c r="F38" s="459"/>
      <c r="G38" s="456"/>
      <c r="H38" s="455"/>
      <c r="I38" s="455"/>
      <c r="J38" s="455"/>
      <c r="K38" s="442"/>
      <c r="L38" s="914"/>
    </row>
    <row r="39" spans="1:12" s="14" customFormat="1" ht="21" hidden="1" thickTop="1" thickBot="1">
      <c r="A39" s="426"/>
      <c r="B39" s="435" t="s">
        <v>157</v>
      </c>
      <c r="C39" s="436" t="s">
        <v>177</v>
      </c>
      <c r="D39" s="436">
        <v>44044</v>
      </c>
      <c r="E39" s="437">
        <v>44045</v>
      </c>
      <c r="F39" s="449" t="s">
        <v>117</v>
      </c>
      <c r="G39" s="439" t="s">
        <v>178</v>
      </c>
      <c r="H39" s="453">
        <v>44052</v>
      </c>
      <c r="I39" s="454">
        <f>H39+5</f>
        <v>44057</v>
      </c>
      <c r="J39" s="454">
        <f>H39+23</f>
        <v>44075</v>
      </c>
      <c r="K39" s="440">
        <f>H39+27</f>
        <v>44079</v>
      </c>
      <c r="L39" s="440">
        <f>H39+30</f>
        <v>44082</v>
      </c>
    </row>
    <row r="40" spans="1:12" s="14" customFormat="1" ht="21" hidden="1" thickBot="1">
      <c r="A40" s="426"/>
      <c r="B40" s="441"/>
      <c r="C40" s="442"/>
      <c r="D40" s="442"/>
      <c r="E40" s="443"/>
      <c r="F40" s="459"/>
      <c r="G40" s="456"/>
      <c r="H40" s="455"/>
      <c r="I40" s="455"/>
      <c r="J40" s="455"/>
      <c r="K40" s="442"/>
      <c r="L40" s="914"/>
    </row>
    <row r="41" spans="1:12" s="14" customFormat="1" ht="21" hidden="1" thickTop="1" thickBot="1">
      <c r="A41" s="426"/>
      <c r="B41" s="435" t="s">
        <v>125</v>
      </c>
      <c r="C41" s="436" t="s">
        <v>179</v>
      </c>
      <c r="D41" s="436">
        <v>44051</v>
      </c>
      <c r="E41" s="437">
        <v>44052</v>
      </c>
      <c r="F41" s="449" t="s">
        <v>122</v>
      </c>
      <c r="G41" s="439" t="s">
        <v>180</v>
      </c>
      <c r="H41" s="453">
        <v>44059</v>
      </c>
      <c r="I41" s="454">
        <f>H41+5</f>
        <v>44064</v>
      </c>
      <c r="J41" s="454">
        <f>H41+23</f>
        <v>44082</v>
      </c>
      <c r="K41" s="440">
        <f>H41+27</f>
        <v>44086</v>
      </c>
      <c r="L41" s="440">
        <f>H41+30</f>
        <v>44089</v>
      </c>
    </row>
    <row r="42" spans="1:12" s="14" customFormat="1" ht="21" hidden="1" thickBot="1">
      <c r="A42" s="426"/>
      <c r="B42" s="441"/>
      <c r="C42" s="442"/>
      <c r="D42" s="442"/>
      <c r="E42" s="443"/>
      <c r="F42" s="459"/>
      <c r="G42" s="456"/>
      <c r="H42" s="455"/>
      <c r="I42" s="455"/>
      <c r="J42" s="455"/>
      <c r="K42" s="442"/>
      <c r="L42" s="914"/>
    </row>
    <row r="43" spans="1:12" s="14" customFormat="1" ht="21" hidden="1" thickTop="1" thickBot="1">
      <c r="A43" s="426" t="s">
        <v>119</v>
      </c>
      <c r="B43" s="435" t="s">
        <v>153</v>
      </c>
      <c r="C43" s="436" t="s">
        <v>181</v>
      </c>
      <c r="D43" s="436">
        <v>44058</v>
      </c>
      <c r="E43" s="437">
        <v>44059</v>
      </c>
      <c r="F43" s="449" t="s">
        <v>182</v>
      </c>
      <c r="G43" s="439" t="s">
        <v>183</v>
      </c>
      <c r="H43" s="453">
        <v>44066</v>
      </c>
      <c r="I43" s="454">
        <f>H43+5</f>
        <v>44071</v>
      </c>
      <c r="J43" s="454">
        <f>H43+23</f>
        <v>44089</v>
      </c>
      <c r="K43" s="440">
        <f>H43+27</f>
        <v>44093</v>
      </c>
      <c r="L43" s="440">
        <f>H43+30</f>
        <v>44096</v>
      </c>
    </row>
    <row r="44" spans="1:12" s="14" customFormat="1" ht="21" hidden="1" thickBot="1">
      <c r="A44" s="426"/>
      <c r="B44" s="441"/>
      <c r="C44" s="442"/>
      <c r="D44" s="442"/>
      <c r="E44" s="443"/>
      <c r="F44" s="459"/>
      <c r="G44" s="456"/>
      <c r="H44" s="455"/>
      <c r="I44" s="455"/>
      <c r="J44" s="455"/>
      <c r="K44" s="442"/>
      <c r="L44" s="914"/>
    </row>
    <row r="45" spans="1:12" s="14" customFormat="1" ht="21" hidden="1" thickTop="1" thickBot="1">
      <c r="A45" s="446"/>
      <c r="B45" s="435" t="s">
        <v>157</v>
      </c>
      <c r="C45" s="436" t="s">
        <v>184</v>
      </c>
      <c r="D45" s="436">
        <v>44065</v>
      </c>
      <c r="E45" s="437">
        <v>44066</v>
      </c>
      <c r="F45" s="449" t="s">
        <v>185</v>
      </c>
      <c r="G45" s="439" t="s">
        <v>186</v>
      </c>
      <c r="H45" s="453">
        <v>44073</v>
      </c>
      <c r="I45" s="454">
        <f>H45+5</f>
        <v>44078</v>
      </c>
      <c r="J45" s="454">
        <f>H45+23</f>
        <v>44096</v>
      </c>
      <c r="K45" s="440">
        <f>H45+27</f>
        <v>44100</v>
      </c>
      <c r="L45" s="440">
        <f>H45+30</f>
        <v>44103</v>
      </c>
    </row>
    <row r="46" spans="1:12" s="14" customFormat="1" ht="21" hidden="1" thickBot="1">
      <c r="A46" s="446"/>
      <c r="B46" s="441"/>
      <c r="C46" s="442"/>
      <c r="D46" s="442"/>
      <c r="E46" s="443"/>
      <c r="F46" s="459"/>
      <c r="G46" s="456"/>
      <c r="H46" s="455"/>
      <c r="I46" s="455"/>
      <c r="J46" s="455"/>
      <c r="K46" s="442"/>
      <c r="L46" s="914"/>
    </row>
    <row r="47" spans="1:12" s="14" customFormat="1" ht="21" hidden="1" thickTop="1" thickBot="1">
      <c r="A47" s="446"/>
      <c r="B47" s="435" t="s">
        <v>125</v>
      </c>
      <c r="C47" s="436" t="s">
        <v>187</v>
      </c>
      <c r="D47" s="436">
        <v>44072</v>
      </c>
      <c r="E47" s="437">
        <v>44073</v>
      </c>
      <c r="F47" s="449" t="s">
        <v>188</v>
      </c>
      <c r="G47" s="439" t="s">
        <v>189</v>
      </c>
      <c r="H47" s="453">
        <v>44080</v>
      </c>
      <c r="I47" s="454">
        <f>H47+5</f>
        <v>44085</v>
      </c>
      <c r="J47" s="454">
        <f>H47+23</f>
        <v>44103</v>
      </c>
      <c r="K47" s="440">
        <f>H47+27</f>
        <v>44107</v>
      </c>
      <c r="L47" s="440">
        <f>H47+30</f>
        <v>44110</v>
      </c>
    </row>
    <row r="49" spans="1:12" s="14" customFormat="1" ht="21" hidden="1" thickTop="1" thickBot="1">
      <c r="A49" s="426" t="s">
        <v>190</v>
      </c>
      <c r="B49" s="435" t="s">
        <v>191</v>
      </c>
      <c r="C49" s="436" t="s">
        <v>192</v>
      </c>
      <c r="D49" s="436">
        <v>44079</v>
      </c>
      <c r="E49" s="437">
        <v>44080</v>
      </c>
      <c r="F49" s="449" t="s">
        <v>193</v>
      </c>
      <c r="G49" s="439" t="s">
        <v>194</v>
      </c>
      <c r="H49" s="453">
        <v>44087</v>
      </c>
      <c r="I49" s="454">
        <f>H49+5</f>
        <v>44092</v>
      </c>
      <c r="J49" s="454">
        <f>H49+23</f>
        <v>44110</v>
      </c>
      <c r="K49" s="440">
        <f>H49+27</f>
        <v>44114</v>
      </c>
      <c r="L49" s="440">
        <f>H49+30</f>
        <v>44117</v>
      </c>
    </row>
    <row r="50" spans="1:12" s="14" customFormat="1" ht="21" hidden="1" thickBot="1">
      <c r="A50" s="426"/>
      <c r="B50" s="441"/>
      <c r="C50" s="442"/>
      <c r="D50" s="442"/>
      <c r="E50" s="443"/>
      <c r="F50" s="459"/>
      <c r="G50" s="456"/>
      <c r="H50" s="455"/>
      <c r="I50" s="455"/>
      <c r="J50" s="455"/>
      <c r="K50" s="442"/>
      <c r="L50" s="914"/>
    </row>
    <row r="51" spans="1:12" s="14" customFormat="1" ht="21" hidden="1" thickTop="1" thickBot="1">
      <c r="A51" s="426" t="s">
        <v>195</v>
      </c>
      <c r="B51" s="435" t="s">
        <v>191</v>
      </c>
      <c r="C51" s="436" t="s">
        <v>196</v>
      </c>
      <c r="D51" s="436">
        <v>44089</v>
      </c>
      <c r="E51" s="437">
        <v>44091</v>
      </c>
      <c r="F51" s="449" t="s">
        <v>144</v>
      </c>
      <c r="G51" s="439" t="s">
        <v>197</v>
      </c>
      <c r="H51" s="453">
        <v>44094</v>
      </c>
      <c r="I51" s="454">
        <f>H51+5</f>
        <v>44099</v>
      </c>
      <c r="J51" s="454">
        <f>H51+23</f>
        <v>44117</v>
      </c>
      <c r="K51" s="440">
        <f>H51+27</f>
        <v>44121</v>
      </c>
      <c r="L51" s="440">
        <f>H51+30</f>
        <v>44124</v>
      </c>
    </row>
    <row r="52" spans="1:12" s="14" customFormat="1" ht="21" hidden="1" thickBot="1">
      <c r="A52" s="426"/>
      <c r="B52" s="441"/>
      <c r="C52" s="442"/>
      <c r="D52" s="442"/>
      <c r="E52" s="443"/>
      <c r="F52" s="459"/>
      <c r="G52" s="456"/>
      <c r="H52" s="455"/>
      <c r="I52" s="455"/>
      <c r="J52" s="455"/>
      <c r="K52" s="442"/>
      <c r="L52" s="914"/>
    </row>
    <row r="53" spans="1:12" s="14" customFormat="1" ht="21" hidden="1" thickTop="1" thickBot="1">
      <c r="A53" s="426"/>
      <c r="B53" s="435" t="s">
        <v>125</v>
      </c>
      <c r="C53" s="436" t="s">
        <v>196</v>
      </c>
      <c r="D53" s="436">
        <v>44093</v>
      </c>
      <c r="E53" s="437">
        <v>44094</v>
      </c>
      <c r="F53" s="449" t="s">
        <v>149</v>
      </c>
      <c r="G53" s="439" t="s">
        <v>198</v>
      </c>
      <c r="H53" s="453">
        <v>44101</v>
      </c>
      <c r="I53" s="454">
        <f>H53+5</f>
        <v>44106</v>
      </c>
      <c r="J53" s="454">
        <f>H53+23</f>
        <v>44124</v>
      </c>
      <c r="K53" s="440">
        <f>H53+27</f>
        <v>44128</v>
      </c>
      <c r="L53" s="440">
        <f>H53+30</f>
        <v>44131</v>
      </c>
    </row>
    <row r="54" spans="1:12" s="14" customFormat="1" ht="21" hidden="1" thickBot="1">
      <c r="A54" s="426"/>
      <c r="B54" s="441"/>
      <c r="C54" s="442"/>
      <c r="D54" s="442"/>
      <c r="E54" s="443"/>
      <c r="F54" s="459"/>
      <c r="G54" s="456"/>
      <c r="H54" s="455"/>
      <c r="I54" s="455"/>
      <c r="J54" s="455"/>
      <c r="K54" s="442"/>
      <c r="L54" s="914"/>
    </row>
    <row r="55" spans="1:12" s="14" customFormat="1" ht="21" hidden="1" thickTop="1" thickBot="1">
      <c r="A55" s="426" t="s">
        <v>190</v>
      </c>
      <c r="B55" s="435" t="s">
        <v>191</v>
      </c>
      <c r="C55" s="436" t="s">
        <v>199</v>
      </c>
      <c r="D55" s="436">
        <v>44100</v>
      </c>
      <c r="E55" s="437">
        <v>44101</v>
      </c>
      <c r="F55" s="449" t="s">
        <v>151</v>
      </c>
      <c r="G55" s="439" t="s">
        <v>200</v>
      </c>
      <c r="H55" s="453">
        <v>44108</v>
      </c>
      <c r="I55" s="454">
        <f>H55+5</f>
        <v>44113</v>
      </c>
      <c r="J55" s="454">
        <f>H55+23</f>
        <v>44131</v>
      </c>
      <c r="K55" s="440">
        <f>H55+27</f>
        <v>44135</v>
      </c>
      <c r="L55" s="440">
        <f>H55+30</f>
        <v>44138</v>
      </c>
    </row>
    <row r="56" spans="1:12" s="14" customFormat="1" ht="21" hidden="1" thickBot="1">
      <c r="A56" s="426"/>
      <c r="B56" s="441"/>
      <c r="C56" s="442"/>
      <c r="D56" s="442"/>
      <c r="E56" s="443"/>
      <c r="F56" s="459"/>
      <c r="G56" s="456"/>
      <c r="H56" s="455"/>
      <c r="I56" s="455"/>
      <c r="J56" s="455"/>
      <c r="K56" s="442"/>
      <c r="L56" s="914"/>
    </row>
    <row r="57" spans="1:12" s="14" customFormat="1" ht="21" hidden="1" thickTop="1" thickBot="1">
      <c r="A57" s="426"/>
      <c r="B57" s="435" t="s">
        <v>157</v>
      </c>
      <c r="C57" s="436" t="s">
        <v>201</v>
      </c>
      <c r="D57" s="436">
        <v>44107</v>
      </c>
      <c r="E57" s="437">
        <v>44108</v>
      </c>
      <c r="F57" s="449" t="s">
        <v>155</v>
      </c>
      <c r="G57" s="439" t="s">
        <v>202</v>
      </c>
      <c r="H57" s="453">
        <v>44115</v>
      </c>
      <c r="I57" s="454">
        <f>H57+5</f>
        <v>44120</v>
      </c>
      <c r="J57" s="454">
        <f>H57+23</f>
        <v>44138</v>
      </c>
      <c r="K57" s="440">
        <f>H57+27</f>
        <v>44142</v>
      </c>
      <c r="L57" s="440">
        <f>H57+30</f>
        <v>44145</v>
      </c>
    </row>
    <row r="58" spans="1:12" s="14" customFormat="1" ht="21" hidden="1" thickBot="1">
      <c r="A58" s="426"/>
      <c r="B58" s="441"/>
      <c r="C58" s="442"/>
      <c r="D58" s="442"/>
      <c r="E58" s="443"/>
      <c r="F58" s="459"/>
      <c r="G58" s="456"/>
      <c r="H58" s="455"/>
      <c r="I58" s="455"/>
      <c r="J58" s="455"/>
      <c r="K58" s="442"/>
      <c r="L58" s="914"/>
    </row>
    <row r="59" spans="1:12" s="14" customFormat="1" ht="21" hidden="1" thickTop="1" thickBot="1">
      <c r="A59" s="426"/>
      <c r="B59" s="435" t="s">
        <v>125</v>
      </c>
      <c r="C59" s="436" t="s">
        <v>203</v>
      </c>
      <c r="D59" s="436">
        <v>44115</v>
      </c>
      <c r="E59" s="437">
        <v>44115</v>
      </c>
      <c r="F59" s="449" t="s">
        <v>159</v>
      </c>
      <c r="G59" s="439" t="s">
        <v>204</v>
      </c>
      <c r="H59" s="453">
        <v>44122</v>
      </c>
      <c r="I59" s="454">
        <f>H59+5</f>
        <v>44127</v>
      </c>
      <c r="J59" s="454">
        <f>H59+23</f>
        <v>44145</v>
      </c>
      <c r="K59" s="440">
        <f>H59+27</f>
        <v>44149</v>
      </c>
      <c r="L59" s="440">
        <f>H59+30</f>
        <v>44152</v>
      </c>
    </row>
    <row r="60" spans="1:12" s="14" customFormat="1" ht="21" hidden="1" thickBot="1">
      <c r="A60" s="426"/>
      <c r="B60" s="441"/>
      <c r="C60" s="442"/>
      <c r="D60" s="442"/>
      <c r="E60" s="443"/>
      <c r="F60" s="459"/>
      <c r="G60" s="456"/>
      <c r="H60" s="455"/>
      <c r="I60" s="455"/>
      <c r="J60" s="455"/>
      <c r="K60" s="442"/>
      <c r="L60" s="914"/>
    </row>
    <row r="61" spans="1:12" s="14" customFormat="1" ht="21" hidden="1" thickTop="1" thickBot="1">
      <c r="A61" s="426"/>
      <c r="B61" s="435" t="s">
        <v>191</v>
      </c>
      <c r="C61" s="436" t="s">
        <v>205</v>
      </c>
      <c r="D61" s="436">
        <v>44121</v>
      </c>
      <c r="E61" s="437">
        <v>44122</v>
      </c>
      <c r="F61" s="449" t="s">
        <v>162</v>
      </c>
      <c r="G61" s="439" t="s">
        <v>206</v>
      </c>
      <c r="H61" s="453">
        <v>44129</v>
      </c>
      <c r="I61" s="454">
        <f>H61+5</f>
        <v>44134</v>
      </c>
      <c r="J61" s="454">
        <f>H61+23</f>
        <v>44152</v>
      </c>
      <c r="K61" s="440">
        <f>H61+27</f>
        <v>44156</v>
      </c>
      <c r="L61" s="440">
        <f>H61+30</f>
        <v>44159</v>
      </c>
    </row>
    <row r="62" spans="1:12" s="14" customFormat="1" ht="21" hidden="1" thickBot="1">
      <c r="A62" s="426"/>
      <c r="B62" s="441"/>
      <c r="C62" s="442"/>
      <c r="D62" s="442"/>
      <c r="E62" s="443"/>
      <c r="F62" s="459"/>
      <c r="G62" s="456"/>
      <c r="H62" s="455"/>
      <c r="I62" s="455"/>
      <c r="J62" s="455"/>
      <c r="K62" s="442"/>
      <c r="L62" s="914"/>
    </row>
    <row r="63" spans="1:12" s="14" customFormat="1" ht="21" hidden="1" thickTop="1" thickBot="1">
      <c r="A63" s="426" t="s">
        <v>207</v>
      </c>
      <c r="B63" s="435"/>
      <c r="C63" s="436"/>
      <c r="D63" s="436"/>
      <c r="E63" s="437"/>
      <c r="F63" s="449" t="s">
        <v>208</v>
      </c>
      <c r="G63" s="439" t="s">
        <v>209</v>
      </c>
      <c r="H63" s="453">
        <v>44136</v>
      </c>
      <c r="I63" s="454">
        <f>H63+5</f>
        <v>44141</v>
      </c>
      <c r="J63" s="454">
        <f>H63+23</f>
        <v>44159</v>
      </c>
      <c r="K63" s="440">
        <f>H63+27</f>
        <v>44163</v>
      </c>
      <c r="L63" s="440">
        <f>H63+30</f>
        <v>44166</v>
      </c>
    </row>
    <row r="65" spans="1:12" s="14" customFormat="1" ht="21" hidden="1" thickTop="1" thickBot="1">
      <c r="A65" s="426"/>
      <c r="B65" s="435" t="s">
        <v>210</v>
      </c>
      <c r="C65" s="436" t="s">
        <v>211</v>
      </c>
      <c r="D65" s="436">
        <v>44134</v>
      </c>
      <c r="E65" s="437">
        <v>44135</v>
      </c>
      <c r="F65" s="449" t="s">
        <v>169</v>
      </c>
      <c r="G65" s="439" t="s">
        <v>212</v>
      </c>
      <c r="H65" s="453">
        <v>44143</v>
      </c>
      <c r="I65" s="454">
        <f>H65+5</f>
        <v>44148</v>
      </c>
      <c r="J65" s="454">
        <f>H65+23</f>
        <v>44166</v>
      </c>
      <c r="K65" s="440">
        <f>H65+27</f>
        <v>44170</v>
      </c>
      <c r="L65" s="440">
        <f>H65+30</f>
        <v>44173</v>
      </c>
    </row>
    <row r="66" spans="1:12" s="14" customFormat="1" ht="21.75" hidden="1" thickTop="1" thickBot="1">
      <c r="A66" s="426"/>
      <c r="B66" s="435" t="s">
        <v>125</v>
      </c>
      <c r="C66" s="436" t="s">
        <v>213</v>
      </c>
      <c r="D66" s="436">
        <v>44139</v>
      </c>
      <c r="E66" s="437">
        <v>44141</v>
      </c>
      <c r="F66" s="459"/>
      <c r="G66" s="456"/>
      <c r="H66" s="455"/>
      <c r="I66" s="455"/>
      <c r="J66" s="455"/>
      <c r="K66" s="442"/>
      <c r="L66" s="914"/>
    </row>
    <row r="67" spans="1:12" s="14" customFormat="1" ht="21" hidden="1" thickTop="1" thickBot="1">
      <c r="A67" s="426"/>
      <c r="B67" s="435" t="s">
        <v>191</v>
      </c>
      <c r="C67" s="436" t="s">
        <v>214</v>
      </c>
      <c r="D67" s="436">
        <v>44148</v>
      </c>
      <c r="E67" s="437">
        <v>44149</v>
      </c>
      <c r="F67" s="449" t="s">
        <v>172</v>
      </c>
      <c r="G67" s="439" t="s">
        <v>215</v>
      </c>
      <c r="H67" s="453">
        <v>44150</v>
      </c>
      <c r="I67" s="454">
        <f>H67+5</f>
        <v>44155</v>
      </c>
      <c r="J67" s="454">
        <f>H67+23</f>
        <v>44173</v>
      </c>
      <c r="K67" s="440">
        <f>H67+27</f>
        <v>44177</v>
      </c>
      <c r="L67" s="440">
        <f>H67+30</f>
        <v>44180</v>
      </c>
    </row>
    <row r="68" spans="1:12" s="14" customFormat="1" ht="21" hidden="1" thickBot="1">
      <c r="A68" s="426"/>
      <c r="B68" s="441"/>
      <c r="C68" s="442"/>
      <c r="D68" s="442"/>
      <c r="E68" s="443"/>
      <c r="F68" s="459"/>
      <c r="G68" s="456"/>
      <c r="H68" s="455"/>
      <c r="I68" s="455"/>
      <c r="J68" s="455"/>
      <c r="K68" s="442"/>
      <c r="L68" s="914"/>
    </row>
    <row r="69" spans="1:12" s="14" customFormat="1" ht="21" hidden="1" thickTop="1" thickBot="1">
      <c r="A69" s="426" t="s">
        <v>207</v>
      </c>
      <c r="B69" s="435" t="s">
        <v>216</v>
      </c>
      <c r="C69" s="436" t="s">
        <v>217</v>
      </c>
      <c r="D69" s="436">
        <v>44156</v>
      </c>
      <c r="E69" s="867" t="s">
        <v>218</v>
      </c>
      <c r="F69" s="449" t="s">
        <v>175</v>
      </c>
      <c r="G69" s="439" t="s">
        <v>219</v>
      </c>
      <c r="H69" s="453">
        <v>44157</v>
      </c>
      <c r="I69" s="454">
        <f>H69+5</f>
        <v>44162</v>
      </c>
      <c r="J69" s="454">
        <f>H69+23</f>
        <v>44180</v>
      </c>
      <c r="K69" s="440">
        <f>H69+27</f>
        <v>44184</v>
      </c>
      <c r="L69" s="440">
        <f>H69+30</f>
        <v>44187</v>
      </c>
    </row>
    <row r="70" spans="1:12" s="14" customFormat="1" ht="21" hidden="1" thickBot="1">
      <c r="A70" s="426"/>
      <c r="B70" s="441"/>
      <c r="C70" s="442"/>
      <c r="D70" s="442"/>
      <c r="E70" s="443"/>
      <c r="F70" s="459"/>
      <c r="G70" s="456"/>
      <c r="H70" s="455"/>
      <c r="I70" s="455"/>
      <c r="J70" s="455"/>
      <c r="K70" s="442"/>
      <c r="L70" s="914"/>
    </row>
    <row r="71" spans="1:12" s="14" customFormat="1" ht="21" hidden="1" thickTop="1" thickBot="1">
      <c r="A71" s="426"/>
      <c r="B71" s="435" t="s">
        <v>220</v>
      </c>
      <c r="C71" s="436" t="s">
        <v>221</v>
      </c>
      <c r="D71" s="436">
        <v>44158</v>
      </c>
      <c r="E71" s="437">
        <v>44159</v>
      </c>
      <c r="F71" s="449" t="s">
        <v>117</v>
      </c>
      <c r="G71" s="439" t="s">
        <v>222</v>
      </c>
      <c r="H71" s="453">
        <v>44164</v>
      </c>
      <c r="I71" s="454">
        <f>H71+5</f>
        <v>44169</v>
      </c>
      <c r="J71" s="454">
        <f>H71+23</f>
        <v>44187</v>
      </c>
      <c r="K71" s="440">
        <f>H71+27</f>
        <v>44191</v>
      </c>
      <c r="L71" s="440">
        <f>H71+30</f>
        <v>44194</v>
      </c>
    </row>
    <row r="72" spans="1:12" s="14" customFormat="1" ht="21.75" hidden="1" thickTop="1" thickBot="1">
      <c r="A72" s="426"/>
      <c r="B72" s="435" t="s">
        <v>125</v>
      </c>
      <c r="C72" s="436" t="s">
        <v>223</v>
      </c>
      <c r="D72" s="436">
        <v>44159</v>
      </c>
      <c r="E72" s="437">
        <v>44157</v>
      </c>
      <c r="F72" s="459"/>
      <c r="G72" s="456"/>
      <c r="H72" s="455"/>
      <c r="I72" s="455"/>
      <c r="J72" s="455"/>
      <c r="K72" s="442"/>
      <c r="L72" s="914"/>
    </row>
    <row r="73" spans="1:12" s="14" customFormat="1" ht="21" hidden="1" thickTop="1" thickBot="1">
      <c r="A73" s="426" t="s">
        <v>224</v>
      </c>
      <c r="B73" s="435" t="s">
        <v>216</v>
      </c>
      <c r="C73" s="436" t="s">
        <v>225</v>
      </c>
      <c r="D73" s="436">
        <v>44165</v>
      </c>
      <c r="E73" s="867" t="s">
        <v>218</v>
      </c>
      <c r="F73" s="449" t="s">
        <v>122</v>
      </c>
      <c r="G73" s="439" t="s">
        <v>226</v>
      </c>
      <c r="H73" s="453">
        <v>44171</v>
      </c>
      <c r="I73" s="454">
        <f>H73+5</f>
        <v>44176</v>
      </c>
      <c r="J73" s="454">
        <f>H73+23</f>
        <v>44194</v>
      </c>
      <c r="K73" s="440">
        <f>H73+27</f>
        <v>44198</v>
      </c>
      <c r="L73" s="440">
        <f>H73+30</f>
        <v>44201</v>
      </c>
    </row>
    <row r="74" spans="1:12" s="14" customFormat="1" ht="21" hidden="1" thickBot="1">
      <c r="A74" s="426"/>
      <c r="B74" s="441"/>
      <c r="C74" s="442"/>
      <c r="D74" s="442"/>
      <c r="E74" s="443"/>
      <c r="F74" s="459"/>
      <c r="G74" s="456"/>
      <c r="H74" s="455"/>
      <c r="I74" s="455"/>
      <c r="J74" s="455"/>
      <c r="K74" s="442"/>
      <c r="L74" s="914"/>
    </row>
    <row r="75" spans="1:12" s="14" customFormat="1" ht="21" hidden="1" thickTop="1" thickBot="1">
      <c r="A75" s="426" t="s">
        <v>227</v>
      </c>
      <c r="B75" s="870" t="s">
        <v>220</v>
      </c>
      <c r="C75" s="732" t="s">
        <v>228</v>
      </c>
      <c r="D75" s="732">
        <v>44169</v>
      </c>
      <c r="E75" s="437">
        <v>44171</v>
      </c>
      <c r="F75" s="449" t="s">
        <v>229</v>
      </c>
      <c r="G75" s="439" t="s">
        <v>230</v>
      </c>
      <c r="H75" s="453">
        <v>44178</v>
      </c>
      <c r="I75" s="454">
        <f>H75+5</f>
        <v>44183</v>
      </c>
      <c r="J75" s="454">
        <f>H75+23</f>
        <v>44201</v>
      </c>
      <c r="K75" s="440">
        <f>H75+27</f>
        <v>44205</v>
      </c>
      <c r="L75" s="440">
        <f>H75+30</f>
        <v>44208</v>
      </c>
    </row>
    <row r="76" spans="1:12" s="14" customFormat="1" ht="21" hidden="1" thickBot="1">
      <c r="A76" s="426"/>
      <c r="B76" s="756" t="s">
        <v>191</v>
      </c>
      <c r="C76" s="440" t="s">
        <v>231</v>
      </c>
      <c r="D76" s="440">
        <v>44173</v>
      </c>
      <c r="E76" s="443">
        <v>44174</v>
      </c>
      <c r="F76" s="459"/>
      <c r="G76" s="456"/>
      <c r="H76" s="455"/>
      <c r="I76" s="455"/>
      <c r="J76" s="455"/>
      <c r="K76" s="442"/>
      <c r="L76" s="914"/>
    </row>
    <row r="77" spans="1:12" s="14" customFormat="1" ht="21" hidden="1" thickTop="1" thickBot="1">
      <c r="A77" s="426" t="s">
        <v>232</v>
      </c>
      <c r="B77" s="435" t="s">
        <v>220</v>
      </c>
      <c r="C77" s="436" t="s">
        <v>233</v>
      </c>
      <c r="D77" s="436">
        <v>44182</v>
      </c>
      <c r="E77" s="437">
        <v>44180</v>
      </c>
      <c r="F77" s="449" t="s">
        <v>185</v>
      </c>
      <c r="G77" s="439" t="s">
        <v>234</v>
      </c>
      <c r="H77" s="453">
        <v>44185</v>
      </c>
      <c r="I77" s="454">
        <f>H77+5</f>
        <v>44190</v>
      </c>
      <c r="J77" s="454">
        <f>H77+23</f>
        <v>44208</v>
      </c>
      <c r="K77" s="440">
        <f>H77+27</f>
        <v>44212</v>
      </c>
      <c r="L77" s="440">
        <f>H77+30</f>
        <v>44215</v>
      </c>
    </row>
    <row r="78" spans="1:12" s="14" customFormat="1" ht="21" hidden="1" thickBot="1">
      <c r="A78" s="426"/>
      <c r="B78" s="441"/>
      <c r="C78" s="442"/>
      <c r="D78" s="442"/>
      <c r="E78" s="443"/>
      <c r="F78" s="459"/>
      <c r="G78" s="456"/>
      <c r="H78" s="455"/>
      <c r="I78" s="455"/>
      <c r="J78" s="455"/>
      <c r="K78" s="442"/>
      <c r="L78" s="914"/>
    </row>
    <row r="79" spans="1:12" s="14" customFormat="1" ht="21" hidden="1" thickTop="1" thickBot="1">
      <c r="A79" s="426"/>
      <c r="B79" s="435" t="s">
        <v>216</v>
      </c>
      <c r="C79" s="436" t="s">
        <v>235</v>
      </c>
      <c r="D79" s="436">
        <v>44187</v>
      </c>
      <c r="E79" s="437">
        <v>44189</v>
      </c>
      <c r="F79" s="449" t="s">
        <v>188</v>
      </c>
      <c r="G79" s="439" t="s">
        <v>236</v>
      </c>
      <c r="H79" s="453">
        <v>44192</v>
      </c>
      <c r="I79" s="454">
        <f>H79+5</f>
        <v>44197</v>
      </c>
      <c r="J79" s="454">
        <f>H79+23</f>
        <v>44215</v>
      </c>
      <c r="K79" s="440">
        <f>H79+27</f>
        <v>44219</v>
      </c>
      <c r="L79" s="440">
        <f>H79+30</f>
        <v>44222</v>
      </c>
    </row>
    <row r="81" spans="1:12" s="14" customFormat="1" ht="21" hidden="1" thickTop="1" thickBot="1">
      <c r="A81" s="426" t="s">
        <v>207</v>
      </c>
      <c r="B81" s="435" t="s">
        <v>191</v>
      </c>
      <c r="C81" s="436" t="s">
        <v>237</v>
      </c>
      <c r="D81" s="436">
        <v>44193</v>
      </c>
      <c r="E81" s="437">
        <v>44194</v>
      </c>
      <c r="F81" s="449" t="s">
        <v>193</v>
      </c>
      <c r="G81" s="439" t="s">
        <v>238</v>
      </c>
      <c r="H81" s="453">
        <v>44199</v>
      </c>
      <c r="I81" s="454">
        <f>H81+5</f>
        <v>44204</v>
      </c>
      <c r="J81" s="454">
        <f>H81+23</f>
        <v>44222</v>
      </c>
      <c r="K81" s="440">
        <f>H81+27</f>
        <v>44226</v>
      </c>
      <c r="L81" s="440">
        <f>H81+30</f>
        <v>44229</v>
      </c>
    </row>
    <row r="82" spans="1:12" s="14" customFormat="1" ht="21" hidden="1" thickBot="1">
      <c r="A82" s="426"/>
      <c r="B82" s="441"/>
      <c r="C82" s="442"/>
      <c r="D82" s="442"/>
      <c r="E82" s="443"/>
      <c r="F82" s="459"/>
      <c r="G82" s="456"/>
      <c r="H82" s="455"/>
      <c r="I82" s="455"/>
      <c r="J82" s="455"/>
      <c r="K82" s="442"/>
      <c r="L82" s="914"/>
    </row>
    <row r="83" spans="1:12" s="14" customFormat="1" ht="21" hidden="1" thickTop="1" thickBot="1">
      <c r="A83" s="426"/>
      <c r="B83" s="435" t="s">
        <v>125</v>
      </c>
      <c r="C83" s="436" t="s">
        <v>239</v>
      </c>
      <c r="D83" s="436">
        <v>43833</v>
      </c>
      <c r="E83" s="437">
        <v>44199</v>
      </c>
      <c r="F83" s="449" t="s">
        <v>144</v>
      </c>
      <c r="G83" s="439" t="s">
        <v>240</v>
      </c>
      <c r="H83" s="453">
        <v>44206</v>
      </c>
      <c r="I83" s="454">
        <f>H83+5</f>
        <v>44211</v>
      </c>
      <c r="J83" s="454">
        <f>H83+23</f>
        <v>44229</v>
      </c>
      <c r="K83" s="440">
        <f>H83+27</f>
        <v>44233</v>
      </c>
      <c r="L83" s="440">
        <f>H83+30</f>
        <v>44236</v>
      </c>
    </row>
    <row r="84" spans="1:12" s="14" customFormat="1" ht="21" hidden="1" thickBot="1">
      <c r="A84" s="426"/>
      <c r="B84" s="441"/>
      <c r="C84" s="442"/>
      <c r="D84" s="442"/>
      <c r="E84" s="443"/>
      <c r="F84" s="459"/>
      <c r="G84" s="456"/>
      <c r="H84" s="455"/>
      <c r="I84" s="455"/>
      <c r="J84" s="455"/>
      <c r="K84" s="442"/>
      <c r="L84" s="914"/>
    </row>
    <row r="85" spans="1:12" s="14" customFormat="1" ht="21" hidden="1" thickTop="1" thickBot="1">
      <c r="A85" s="426"/>
      <c r="B85" s="435" t="s">
        <v>216</v>
      </c>
      <c r="C85" s="436" t="s">
        <v>241</v>
      </c>
      <c r="D85" s="436">
        <v>44205</v>
      </c>
      <c r="E85" s="437">
        <v>44206</v>
      </c>
      <c r="F85" s="449" t="s">
        <v>149</v>
      </c>
      <c r="G85" s="439" t="s">
        <v>242</v>
      </c>
      <c r="H85" s="453">
        <v>44213</v>
      </c>
      <c r="I85" s="454">
        <f>H85+5</f>
        <v>44218</v>
      </c>
      <c r="J85" s="454">
        <f>H85+23</f>
        <v>44236</v>
      </c>
      <c r="K85" s="440">
        <f>H85+27</f>
        <v>44240</v>
      </c>
      <c r="L85" s="440">
        <f>H85+30</f>
        <v>44243</v>
      </c>
    </row>
    <row r="86" spans="1:12" s="14" customFormat="1" ht="21" hidden="1" thickBot="1">
      <c r="A86" s="426"/>
      <c r="B86" s="441"/>
      <c r="C86" s="442"/>
      <c r="D86" s="442"/>
      <c r="E86" s="443"/>
      <c r="F86" s="459"/>
      <c r="G86" s="456"/>
      <c r="H86" s="455"/>
      <c r="I86" s="455"/>
      <c r="J86" s="455"/>
      <c r="K86" s="442"/>
      <c r="L86" s="914"/>
    </row>
    <row r="87" spans="1:12" s="14" customFormat="1" ht="21" hidden="1" thickTop="1" thickBot="1">
      <c r="A87" s="426" t="s">
        <v>243</v>
      </c>
      <c r="B87" s="435" t="s">
        <v>244</v>
      </c>
      <c r="C87" s="436" t="s">
        <v>245</v>
      </c>
      <c r="D87" s="436">
        <v>44213</v>
      </c>
      <c r="E87" s="437">
        <v>44214</v>
      </c>
      <c r="F87" s="449" t="s">
        <v>151</v>
      </c>
      <c r="G87" s="439" t="s">
        <v>246</v>
      </c>
      <c r="H87" s="453">
        <v>44220</v>
      </c>
      <c r="I87" s="454">
        <f>H87+5</f>
        <v>44225</v>
      </c>
      <c r="J87" s="454">
        <f>H87+23</f>
        <v>44243</v>
      </c>
      <c r="K87" s="440">
        <f>H87+27</f>
        <v>44247</v>
      </c>
      <c r="L87" s="440">
        <f>H87+30</f>
        <v>44250</v>
      </c>
    </row>
    <row r="88" spans="1:12" s="14" customFormat="1" ht="21" hidden="1" thickBot="1">
      <c r="A88" s="426"/>
      <c r="B88" s="685" t="s">
        <v>247</v>
      </c>
      <c r="C88" s="442"/>
      <c r="D88" s="442"/>
      <c r="E88" s="443"/>
      <c r="F88" s="459"/>
      <c r="G88" s="456"/>
      <c r="H88" s="455"/>
      <c r="I88" s="455"/>
      <c r="J88" s="455"/>
      <c r="K88" s="442"/>
      <c r="L88" s="914"/>
    </row>
    <row r="89" spans="1:12" s="14" customFormat="1" ht="21" hidden="1" thickTop="1" thickBot="1">
      <c r="A89" s="426"/>
      <c r="B89" s="435" t="s">
        <v>248</v>
      </c>
      <c r="C89" s="436" t="s">
        <v>249</v>
      </c>
      <c r="D89" s="436">
        <v>44217</v>
      </c>
      <c r="E89" s="437">
        <v>44220</v>
      </c>
      <c r="F89" s="449" t="s">
        <v>250</v>
      </c>
      <c r="G89" s="439" t="s">
        <v>251</v>
      </c>
      <c r="H89" s="453">
        <v>44227</v>
      </c>
      <c r="I89" s="454">
        <f>H89+5</f>
        <v>44232</v>
      </c>
      <c r="J89" s="454">
        <f>H89+23</f>
        <v>44250</v>
      </c>
      <c r="K89" s="440">
        <f>H89+27</f>
        <v>44254</v>
      </c>
      <c r="L89" s="440">
        <f>H89+30</f>
        <v>44257</v>
      </c>
    </row>
    <row r="90" spans="1:12" s="14" customFormat="1" ht="21.75" hidden="1" thickTop="1" thickBot="1">
      <c r="A90" s="426"/>
      <c r="B90" s="890"/>
      <c r="C90" s="891"/>
      <c r="D90" s="891"/>
      <c r="E90" s="892"/>
      <c r="F90" s="918"/>
      <c r="G90" s="456"/>
      <c r="H90" s="455"/>
      <c r="I90" s="455"/>
      <c r="J90" s="455"/>
      <c r="K90" s="442"/>
      <c r="L90" s="914"/>
    </row>
    <row r="91" spans="1:12" s="14" customFormat="1" ht="21" hidden="1" thickTop="1" thickBot="1">
      <c r="A91" s="426" t="s">
        <v>216</v>
      </c>
      <c r="B91" s="919" t="s">
        <v>216</v>
      </c>
      <c r="C91" s="275" t="s">
        <v>252</v>
      </c>
      <c r="D91" s="436">
        <v>44228</v>
      </c>
      <c r="E91" s="275">
        <v>44228</v>
      </c>
      <c r="F91" s="920" t="s">
        <v>253</v>
      </c>
      <c r="G91" s="439" t="s">
        <v>254</v>
      </c>
      <c r="H91" s="453">
        <v>44255</v>
      </c>
      <c r="I91" s="921">
        <f>H91+5</f>
        <v>44260</v>
      </c>
      <c r="J91" s="454">
        <f>H91+23</f>
        <v>44278</v>
      </c>
      <c r="K91" s="440">
        <f>H91+27</f>
        <v>44282</v>
      </c>
      <c r="L91" s="440">
        <f>H91+30</f>
        <v>44285</v>
      </c>
    </row>
    <row r="92" spans="1:12" s="14" customFormat="1" ht="21" hidden="1" thickTop="1" thickBot="1">
      <c r="A92" s="426"/>
      <c r="B92" s="922" t="s">
        <v>248</v>
      </c>
      <c r="C92" s="826" t="s">
        <v>255</v>
      </c>
      <c r="D92" s="436">
        <v>44228</v>
      </c>
      <c r="E92" s="437">
        <v>44229</v>
      </c>
      <c r="F92" s="427"/>
      <c r="G92" s="923"/>
      <c r="H92" s="454"/>
      <c r="I92" s="454"/>
      <c r="J92" s="454"/>
      <c r="K92" s="440"/>
      <c r="L92" s="440"/>
    </row>
    <row r="93" spans="1:12" s="14" customFormat="1" ht="20.25" hidden="1" thickBot="1">
      <c r="A93" s="426"/>
      <c r="B93" s="441" t="s">
        <v>256</v>
      </c>
      <c r="C93" s="442" t="s">
        <v>257</v>
      </c>
      <c r="D93" s="442">
        <v>44230</v>
      </c>
      <c r="E93" s="443">
        <v>44231</v>
      </c>
      <c r="F93" s="427"/>
      <c r="G93" s="923"/>
      <c r="H93" s="454"/>
      <c r="I93" s="454"/>
      <c r="J93" s="454"/>
      <c r="K93" s="440"/>
      <c r="L93" s="440"/>
    </row>
    <row r="94" spans="1:12" s="14" customFormat="1" ht="21.75" hidden="1" thickTop="1" thickBot="1">
      <c r="A94" s="426"/>
      <c r="B94" s="435" t="s">
        <v>248</v>
      </c>
      <c r="C94" s="436" t="s">
        <v>258</v>
      </c>
      <c r="D94" s="436">
        <v>44238</v>
      </c>
      <c r="E94" s="437">
        <v>44240</v>
      </c>
      <c r="F94" s="350"/>
      <c r="G94" s="924"/>
      <c r="H94" s="454"/>
      <c r="I94" s="454"/>
      <c r="J94" s="454"/>
      <c r="K94" s="440"/>
      <c r="L94" s="925"/>
    </row>
    <row r="95" spans="1:12" s="14" customFormat="1" ht="21.75" hidden="1" thickTop="1" thickBot="1">
      <c r="A95" s="426" t="s">
        <v>259</v>
      </c>
      <c r="B95" s="435" t="s">
        <v>256</v>
      </c>
      <c r="C95" s="436" t="s">
        <v>260</v>
      </c>
      <c r="D95" s="436">
        <v>44244</v>
      </c>
      <c r="E95" s="437">
        <v>44246</v>
      </c>
      <c r="F95" s="350"/>
      <c r="G95" s="924"/>
      <c r="H95" s="454"/>
      <c r="I95" s="455"/>
      <c r="J95" s="455"/>
      <c r="K95" s="442"/>
      <c r="L95" s="914"/>
    </row>
    <row r="96" spans="1:12" s="14" customFormat="1" ht="21" hidden="1" thickTop="1" thickBot="1">
      <c r="A96" s="426" t="s">
        <v>191</v>
      </c>
      <c r="B96" s="435"/>
      <c r="C96" s="436"/>
      <c r="D96" s="436"/>
      <c r="E96" s="437"/>
      <c r="F96" s="523" t="s">
        <v>261</v>
      </c>
      <c r="G96" s="439" t="s">
        <v>262</v>
      </c>
      <c r="H96" s="525"/>
      <c r="I96" s="552"/>
      <c r="J96" s="552"/>
      <c r="K96" s="482"/>
      <c r="L96" s="482"/>
    </row>
    <row r="98" spans="1:12" s="14" customFormat="1" ht="21" hidden="1" thickTop="1" thickBot="1">
      <c r="A98" s="426" t="s">
        <v>263</v>
      </c>
      <c r="B98" s="435"/>
      <c r="C98" s="436"/>
      <c r="D98" s="436"/>
      <c r="E98" s="437"/>
      <c r="F98" s="523" t="s">
        <v>261</v>
      </c>
      <c r="G98" s="439" t="s">
        <v>264</v>
      </c>
      <c r="H98" s="525"/>
      <c r="I98" s="552"/>
      <c r="J98" s="552"/>
      <c r="K98" s="482"/>
      <c r="L98" s="482"/>
    </row>
    <row r="99" spans="1:12" s="14" customFormat="1" ht="21" hidden="1" thickBot="1">
      <c r="A99" s="426"/>
      <c r="B99" s="441"/>
      <c r="C99" s="442"/>
      <c r="D99" s="442"/>
      <c r="E99" s="443"/>
      <c r="F99" s="433"/>
      <c r="G99" s="456"/>
      <c r="H99" s="521"/>
      <c r="I99" s="521"/>
      <c r="J99" s="521"/>
      <c r="K99" s="189"/>
      <c r="L99" s="926"/>
    </row>
    <row r="100" spans="1:12" s="14" customFormat="1" ht="21" hidden="1" thickTop="1" thickBot="1">
      <c r="A100" s="426"/>
      <c r="B100" s="435"/>
      <c r="C100" s="436"/>
      <c r="D100" s="436"/>
      <c r="E100" s="437"/>
      <c r="F100" s="523" t="s">
        <v>261</v>
      </c>
      <c r="G100" s="439" t="s">
        <v>265</v>
      </c>
      <c r="H100" s="525"/>
      <c r="I100" s="552"/>
      <c r="J100" s="552"/>
      <c r="K100" s="482"/>
      <c r="L100" s="482"/>
    </row>
    <row r="101" spans="1:12" s="14" customFormat="1" ht="21" hidden="1" thickBot="1">
      <c r="A101" s="426"/>
      <c r="B101" s="441"/>
      <c r="C101" s="442"/>
      <c r="D101" s="442"/>
      <c r="E101" s="443"/>
      <c r="F101" s="433"/>
      <c r="G101" s="456"/>
      <c r="H101" s="521"/>
      <c r="I101" s="521"/>
      <c r="J101" s="521"/>
      <c r="K101" s="189"/>
      <c r="L101" s="926"/>
    </row>
    <row r="102" spans="1:12" s="14" customFormat="1" ht="21" hidden="1" thickTop="1" thickBot="1">
      <c r="A102" s="426"/>
      <c r="B102" s="435" t="s">
        <v>256</v>
      </c>
      <c r="C102" s="436" t="s">
        <v>266</v>
      </c>
      <c r="D102" s="436">
        <v>44252</v>
      </c>
      <c r="E102" s="437">
        <v>44253</v>
      </c>
      <c r="F102" s="449" t="s">
        <v>267</v>
      </c>
      <c r="G102" s="439" t="s">
        <v>268</v>
      </c>
      <c r="H102" s="453">
        <v>44262</v>
      </c>
      <c r="I102" s="454">
        <f>H102+5</f>
        <v>44267</v>
      </c>
      <c r="J102" s="454">
        <f>H102+23</f>
        <v>44285</v>
      </c>
      <c r="K102" s="440">
        <f>H102+27</f>
        <v>44289</v>
      </c>
      <c r="L102" s="440">
        <f>H102+30</f>
        <v>44292</v>
      </c>
    </row>
    <row r="103" spans="1:12" s="14" customFormat="1" ht="21.75" hidden="1" thickTop="1" thickBot="1">
      <c r="A103" s="426"/>
      <c r="B103" s="435"/>
      <c r="C103" s="436"/>
      <c r="D103" s="436"/>
      <c r="E103" s="437"/>
      <c r="F103" s="459"/>
      <c r="G103" s="456"/>
      <c r="H103" s="455"/>
      <c r="I103" s="455"/>
      <c r="J103" s="455"/>
      <c r="K103" s="442"/>
      <c r="L103" s="914"/>
    </row>
    <row r="104" spans="1:12" s="14" customFormat="1" ht="21" hidden="1" thickTop="1" thickBot="1">
      <c r="A104" s="426" t="s">
        <v>269</v>
      </c>
      <c r="B104" s="435" t="s">
        <v>248</v>
      </c>
      <c r="C104" s="436" t="s">
        <v>270</v>
      </c>
      <c r="D104" s="436">
        <v>44261</v>
      </c>
      <c r="E104" s="437">
        <v>44262</v>
      </c>
      <c r="F104" s="449" t="s">
        <v>208</v>
      </c>
      <c r="G104" s="439" t="s">
        <v>271</v>
      </c>
      <c r="H104" s="453">
        <v>44269</v>
      </c>
      <c r="I104" s="454">
        <f>H104+5</f>
        <v>44274</v>
      </c>
      <c r="J104" s="454">
        <f>H104+23</f>
        <v>44292</v>
      </c>
      <c r="K104" s="440">
        <f>H104+27</f>
        <v>44296</v>
      </c>
      <c r="L104" s="440">
        <f>H104+30</f>
        <v>44299</v>
      </c>
    </row>
    <row r="105" spans="1:12" s="14" customFormat="1" ht="21.75" hidden="1" thickTop="1" thickBot="1">
      <c r="A105" s="426"/>
      <c r="B105" s="435"/>
      <c r="C105" s="436"/>
      <c r="D105" s="436"/>
      <c r="E105" s="437"/>
      <c r="F105" s="459"/>
      <c r="G105" s="456"/>
      <c r="H105" s="455"/>
      <c r="I105" s="455"/>
      <c r="J105" s="455"/>
      <c r="K105" s="442"/>
      <c r="L105" s="914"/>
    </row>
    <row r="106" spans="1:12" s="14" customFormat="1" ht="21" hidden="1" thickTop="1" thickBot="1">
      <c r="A106" s="426" t="s">
        <v>272</v>
      </c>
      <c r="B106" s="435" t="s">
        <v>248</v>
      </c>
      <c r="C106" s="436" t="s">
        <v>273</v>
      </c>
      <c r="D106" s="436">
        <v>44270</v>
      </c>
      <c r="E106" s="437">
        <v>44271</v>
      </c>
      <c r="F106" s="449" t="s">
        <v>274</v>
      </c>
      <c r="G106" s="456" t="s">
        <v>275</v>
      </c>
      <c r="H106" s="453">
        <v>44276</v>
      </c>
      <c r="I106" s="454">
        <f>H106+5</f>
        <v>44281</v>
      </c>
      <c r="J106" s="454">
        <f>H106+23</f>
        <v>44299</v>
      </c>
      <c r="K106" s="440">
        <f>H106+27</f>
        <v>44303</v>
      </c>
      <c r="L106" s="440">
        <f>H106+30</f>
        <v>44306</v>
      </c>
    </row>
    <row r="107" spans="1:12" s="14" customFormat="1" ht="21.75" hidden="1" thickTop="1" thickBot="1">
      <c r="A107" s="426"/>
      <c r="B107" s="435"/>
      <c r="C107" s="436"/>
      <c r="D107" s="436"/>
      <c r="E107" s="437"/>
      <c r="F107" s="459" t="s">
        <v>276</v>
      </c>
      <c r="G107" s="456"/>
      <c r="H107" s="455"/>
      <c r="I107" s="455"/>
      <c r="J107" s="455"/>
      <c r="K107" s="442"/>
      <c r="L107" s="914"/>
    </row>
    <row r="108" spans="1:12" s="14" customFormat="1" ht="21" hidden="1" thickTop="1" thickBot="1">
      <c r="A108" s="426" t="s">
        <v>277</v>
      </c>
      <c r="B108" s="435" t="s">
        <v>256</v>
      </c>
      <c r="C108" s="436" t="s">
        <v>278</v>
      </c>
      <c r="D108" s="436">
        <v>44277</v>
      </c>
      <c r="E108" s="437">
        <v>44278</v>
      </c>
      <c r="F108" s="449" t="s">
        <v>169</v>
      </c>
      <c r="G108" s="439" t="s">
        <v>279</v>
      </c>
      <c r="H108" s="453">
        <v>44283</v>
      </c>
      <c r="I108" s="454">
        <f>H108+5</f>
        <v>44288</v>
      </c>
      <c r="J108" s="454">
        <f>H108+23</f>
        <v>44306</v>
      </c>
      <c r="K108" s="440">
        <f>H108+27</f>
        <v>44310</v>
      </c>
      <c r="L108" s="440">
        <f>H108+30</f>
        <v>44313</v>
      </c>
    </row>
    <row r="109" spans="1:12" s="14" customFormat="1" ht="21.75" hidden="1" thickTop="1" thickBot="1">
      <c r="A109" s="426"/>
      <c r="B109" s="435"/>
      <c r="C109" s="436"/>
      <c r="D109" s="436"/>
      <c r="E109" s="437"/>
      <c r="F109" s="459" t="s">
        <v>280</v>
      </c>
      <c r="G109" s="456"/>
      <c r="H109" s="455"/>
      <c r="I109" s="455"/>
      <c r="J109" s="455"/>
      <c r="K109" s="442"/>
      <c r="L109" s="914"/>
    </row>
    <row r="110" spans="1:12" s="14" customFormat="1" ht="21" hidden="1" thickTop="1" thickBot="1">
      <c r="A110" s="426" t="s">
        <v>281</v>
      </c>
      <c r="B110" s="435" t="s">
        <v>282</v>
      </c>
      <c r="C110" s="436" t="s">
        <v>283</v>
      </c>
      <c r="D110" s="436">
        <v>44287</v>
      </c>
      <c r="E110" s="437">
        <v>44289</v>
      </c>
      <c r="F110" s="449" t="s">
        <v>172</v>
      </c>
      <c r="G110" s="439" t="s">
        <v>284</v>
      </c>
      <c r="H110" s="453">
        <v>44290</v>
      </c>
      <c r="I110" s="454">
        <f>H110+5</f>
        <v>44295</v>
      </c>
      <c r="J110" s="454">
        <f>H110+23</f>
        <v>44313</v>
      </c>
      <c r="K110" s="440">
        <f>H110+27</f>
        <v>44317</v>
      </c>
      <c r="L110" s="440">
        <f>H110+30</f>
        <v>44320</v>
      </c>
    </row>
    <row r="111" spans="1:12" s="14" customFormat="1" ht="21" hidden="1" thickBot="1">
      <c r="A111" s="446"/>
      <c r="B111" s="441"/>
      <c r="C111" s="442"/>
      <c r="D111" s="442"/>
      <c r="E111" s="443"/>
      <c r="F111" s="459" t="s">
        <v>285</v>
      </c>
      <c r="G111" s="456"/>
      <c r="H111" s="455"/>
      <c r="I111" s="455"/>
      <c r="J111" s="455"/>
      <c r="K111" s="442"/>
      <c r="L111" s="914"/>
    </row>
    <row r="112" spans="1:12" s="14" customFormat="1" ht="21" hidden="1" thickTop="1" thickBot="1">
      <c r="A112" s="426"/>
      <c r="B112" s="441"/>
      <c r="C112" s="436"/>
      <c r="D112" s="436"/>
      <c r="E112" s="437"/>
      <c r="F112" s="449" t="s">
        <v>286</v>
      </c>
      <c r="G112" s="439" t="s">
        <v>287</v>
      </c>
      <c r="H112" s="453">
        <v>44299</v>
      </c>
      <c r="I112" s="454">
        <f>H112+5</f>
        <v>44304</v>
      </c>
      <c r="J112" s="454">
        <f>H112+23</f>
        <v>44322</v>
      </c>
      <c r="K112" s="440">
        <f>H112+27</f>
        <v>44326</v>
      </c>
      <c r="L112" s="440">
        <f>H112+30</f>
        <v>44329</v>
      </c>
    </row>
    <row r="113" spans="1:12" s="14" customFormat="1" ht="21.75" hidden="1" thickTop="1" thickBot="1">
      <c r="A113" s="426"/>
      <c r="B113" s="1019"/>
      <c r="C113" s="436"/>
      <c r="D113" s="436"/>
      <c r="E113" s="437"/>
      <c r="F113" s="459" t="s">
        <v>288</v>
      </c>
      <c r="G113" s="456"/>
      <c r="H113" s="455"/>
      <c r="I113" s="455"/>
      <c r="J113" s="455"/>
      <c r="K113" s="442"/>
      <c r="L113" s="914"/>
    </row>
    <row r="114" spans="1:12" s="14" customFormat="1" ht="21" hidden="1" thickTop="1" thickBot="1">
      <c r="A114" s="426" t="s">
        <v>289</v>
      </c>
      <c r="B114" s="441" t="s">
        <v>290</v>
      </c>
      <c r="C114" s="436" t="s">
        <v>291</v>
      </c>
      <c r="D114" s="436">
        <v>44297</v>
      </c>
      <c r="E114" s="437">
        <v>44299</v>
      </c>
      <c r="F114" s="449" t="s">
        <v>159</v>
      </c>
      <c r="G114" s="439" t="s">
        <v>292</v>
      </c>
      <c r="H114" s="453">
        <v>44304</v>
      </c>
      <c r="I114" s="454">
        <f>H114+5</f>
        <v>44309</v>
      </c>
      <c r="J114" s="454">
        <f>H114+23</f>
        <v>44327</v>
      </c>
      <c r="K114" s="440">
        <f>H114+27</f>
        <v>44331</v>
      </c>
      <c r="L114" s="440">
        <f>H114+30</f>
        <v>44334</v>
      </c>
    </row>
    <row r="115" spans="1:12" s="14" customFormat="1" ht="21.75" hidden="1" thickTop="1" thickBot="1">
      <c r="A115" s="426" t="s">
        <v>269</v>
      </c>
      <c r="B115" s="435" t="s">
        <v>256</v>
      </c>
      <c r="C115" s="436" t="s">
        <v>293</v>
      </c>
      <c r="D115" s="436">
        <v>44296</v>
      </c>
      <c r="E115" s="437">
        <v>44298</v>
      </c>
      <c r="F115" s="459" t="s">
        <v>294</v>
      </c>
      <c r="G115" s="456"/>
      <c r="H115" s="455"/>
      <c r="I115" s="455"/>
      <c r="J115" s="455"/>
      <c r="K115" s="442"/>
      <c r="L115" s="914"/>
    </row>
    <row r="116" spans="1:12" s="14" customFormat="1" ht="21" hidden="1" thickTop="1" thickBot="1">
      <c r="A116" s="446"/>
      <c r="B116" s="435" t="s">
        <v>269</v>
      </c>
      <c r="C116" s="436" t="s">
        <v>295</v>
      </c>
      <c r="D116" s="436">
        <v>44302</v>
      </c>
      <c r="E116" s="437">
        <v>44303</v>
      </c>
      <c r="F116" s="449" t="s">
        <v>296</v>
      </c>
      <c r="G116" s="439" t="s">
        <v>297</v>
      </c>
      <c r="H116" s="453">
        <v>44315</v>
      </c>
      <c r="I116" s="454">
        <f>H116+5</f>
        <v>44320</v>
      </c>
      <c r="J116" s="454">
        <f>H116+23</f>
        <v>44338</v>
      </c>
      <c r="K116" s="440">
        <f>H116+27</f>
        <v>44342</v>
      </c>
      <c r="L116" s="440">
        <f>H116+30</f>
        <v>44345</v>
      </c>
    </row>
    <row r="117" spans="1:12" s="14" customFormat="1" ht="21.75" hidden="1" thickTop="1" thickBot="1">
      <c r="A117" s="426" t="s">
        <v>298</v>
      </c>
      <c r="B117" s="1017" t="s">
        <v>269</v>
      </c>
      <c r="C117" s="436" t="s">
        <v>299</v>
      </c>
      <c r="D117" s="436">
        <v>44309</v>
      </c>
      <c r="E117" s="437">
        <v>44311</v>
      </c>
      <c r="F117" s="459" t="s">
        <v>300</v>
      </c>
      <c r="G117" s="456"/>
      <c r="H117" s="455"/>
      <c r="I117" s="455"/>
      <c r="J117" s="455"/>
      <c r="K117" s="442"/>
      <c r="L117" s="914"/>
    </row>
    <row r="118" spans="1:12" s="14" customFormat="1" ht="21" hidden="1" thickTop="1" thickBot="1">
      <c r="A118" s="426" t="s">
        <v>301</v>
      </c>
      <c r="B118" s="1017"/>
      <c r="C118" s="436"/>
      <c r="D118" s="436"/>
      <c r="E118" s="437"/>
      <c r="F118" s="449" t="s">
        <v>151</v>
      </c>
      <c r="G118" s="439" t="s">
        <v>302</v>
      </c>
      <c r="H118" s="453">
        <v>44318</v>
      </c>
      <c r="I118" s="454">
        <f>H118+5</f>
        <v>44323</v>
      </c>
      <c r="J118" s="454">
        <f>H118+23</f>
        <v>44341</v>
      </c>
      <c r="K118" s="440">
        <f>H118+27</f>
        <v>44345</v>
      </c>
      <c r="L118" s="440">
        <f>H118+30</f>
        <v>44348</v>
      </c>
    </row>
    <row r="119" spans="1:12" s="14" customFormat="1" ht="21.75" hidden="1" thickTop="1" thickBot="1">
      <c r="A119" s="426"/>
      <c r="B119" s="1017"/>
      <c r="C119" s="436"/>
      <c r="D119" s="436"/>
      <c r="E119" s="437"/>
      <c r="F119" s="459" t="s">
        <v>303</v>
      </c>
      <c r="G119" s="456"/>
      <c r="H119" s="455"/>
      <c r="I119" s="455"/>
      <c r="J119" s="455"/>
      <c r="K119" s="442"/>
      <c r="L119" s="914"/>
    </row>
    <row r="120" spans="1:12" s="14" customFormat="1" ht="21" hidden="1" thickTop="1" thickBot="1">
      <c r="A120" s="426" t="s">
        <v>304</v>
      </c>
      <c r="B120" s="1017" t="s">
        <v>290</v>
      </c>
      <c r="C120" s="436" t="s">
        <v>305</v>
      </c>
      <c r="D120" s="436">
        <v>44322</v>
      </c>
      <c r="E120" s="437">
        <v>44323</v>
      </c>
      <c r="F120" s="449" t="s">
        <v>188</v>
      </c>
      <c r="G120" s="439" t="s">
        <v>306</v>
      </c>
      <c r="H120" s="453">
        <v>44331</v>
      </c>
      <c r="I120" s="454">
        <f>H120+5</f>
        <v>44336</v>
      </c>
      <c r="J120" s="454">
        <f>H120+23</f>
        <v>44354</v>
      </c>
      <c r="K120" s="440">
        <f>H120+27</f>
        <v>44358</v>
      </c>
      <c r="L120" s="440">
        <f>H120+30</f>
        <v>44361</v>
      </c>
    </row>
    <row r="121" spans="1:12" s="14" customFormat="1" ht="21.75" hidden="1" thickTop="1" thickBot="1">
      <c r="A121" s="426" t="s">
        <v>307</v>
      </c>
      <c r="B121" s="1017" t="s">
        <v>269</v>
      </c>
      <c r="C121" s="436" t="s">
        <v>308</v>
      </c>
      <c r="D121" s="436">
        <v>44323</v>
      </c>
      <c r="E121" s="437">
        <v>44325</v>
      </c>
      <c r="F121" s="459" t="s">
        <v>309</v>
      </c>
      <c r="G121" s="456"/>
      <c r="H121" s="455"/>
      <c r="I121" s="455"/>
      <c r="J121" s="455"/>
      <c r="K121" s="442"/>
      <c r="L121" s="914"/>
    </row>
    <row r="122" spans="1:12" s="14" customFormat="1" ht="21" hidden="1" thickTop="1" thickBot="1">
      <c r="A122" s="426" t="s">
        <v>310</v>
      </c>
      <c r="B122" s="1017" t="s">
        <v>311</v>
      </c>
      <c r="C122" s="436" t="s">
        <v>312</v>
      </c>
      <c r="D122" s="436">
        <v>44336</v>
      </c>
      <c r="E122" s="437">
        <v>44337</v>
      </c>
      <c r="F122" s="449" t="s">
        <v>313</v>
      </c>
      <c r="G122" s="439" t="s">
        <v>314</v>
      </c>
      <c r="H122" s="453">
        <v>44338</v>
      </c>
      <c r="I122" s="454">
        <f>H122+5</f>
        <v>44343</v>
      </c>
      <c r="J122" s="454">
        <f>H122+23</f>
        <v>44361</v>
      </c>
      <c r="K122" s="440">
        <f>H122+27</f>
        <v>44365</v>
      </c>
      <c r="L122" s="440">
        <f>H122+30</f>
        <v>44368</v>
      </c>
    </row>
    <row r="123" spans="1:12" s="14" customFormat="1" ht="21.75" hidden="1" thickTop="1" thickBot="1">
      <c r="A123" s="426"/>
      <c r="B123" s="1017" t="s">
        <v>311</v>
      </c>
      <c r="C123" s="436" t="s">
        <v>312</v>
      </c>
      <c r="D123" s="436">
        <v>44337</v>
      </c>
      <c r="E123" s="437">
        <v>44338</v>
      </c>
      <c r="F123" s="459" t="s">
        <v>315</v>
      </c>
      <c r="G123" s="456"/>
      <c r="H123" s="455"/>
      <c r="I123" s="455"/>
      <c r="J123" s="455"/>
      <c r="K123" s="442"/>
      <c r="L123" s="914"/>
    </row>
    <row r="124" spans="1:12" s="14" customFormat="1" ht="21" hidden="1" thickTop="1" thickBot="1">
      <c r="A124" s="426"/>
      <c r="B124" s="1017"/>
      <c r="C124" s="436"/>
      <c r="D124" s="436"/>
      <c r="E124" s="437"/>
      <c r="F124" s="449" t="s">
        <v>267</v>
      </c>
      <c r="G124" s="439" t="s">
        <v>316</v>
      </c>
      <c r="H124" s="453">
        <v>44340</v>
      </c>
      <c r="I124" s="454">
        <f>H124+5</f>
        <v>44345</v>
      </c>
      <c r="J124" s="454">
        <f>H124+23</f>
        <v>44363</v>
      </c>
      <c r="K124" s="440">
        <f>H124+27</f>
        <v>44367</v>
      </c>
      <c r="L124" s="440">
        <f>H124+30</f>
        <v>44370</v>
      </c>
    </row>
    <row r="125" spans="1:12" s="14" customFormat="1" ht="21" hidden="1" thickBot="1">
      <c r="A125" s="426"/>
      <c r="B125" s="1018"/>
      <c r="C125" s="442"/>
      <c r="D125" s="442"/>
      <c r="E125" s="443"/>
      <c r="F125" s="459" t="s">
        <v>317</v>
      </c>
      <c r="G125" s="456"/>
      <c r="H125" s="455"/>
      <c r="I125" s="455"/>
      <c r="J125" s="455"/>
      <c r="K125" s="442"/>
      <c r="L125" s="914"/>
    </row>
    <row r="126" spans="1:12" s="14" customFormat="1" ht="21" hidden="1" thickTop="1" thickBot="1">
      <c r="A126" s="426" t="s">
        <v>318</v>
      </c>
      <c r="B126" s="1092" t="s">
        <v>191</v>
      </c>
      <c r="C126" s="1093" t="s">
        <v>319</v>
      </c>
      <c r="D126" s="1093">
        <v>44345</v>
      </c>
      <c r="E126" s="1094">
        <v>44346</v>
      </c>
      <c r="F126" s="449" t="s">
        <v>144</v>
      </c>
      <c r="G126" s="439" t="s">
        <v>320</v>
      </c>
      <c r="H126" s="453">
        <v>44346</v>
      </c>
      <c r="I126" s="454">
        <f>H126+5</f>
        <v>44351</v>
      </c>
      <c r="J126" s="454">
        <f>H126+23</f>
        <v>44369</v>
      </c>
      <c r="K126" s="440">
        <f>H126+27</f>
        <v>44373</v>
      </c>
      <c r="L126" s="440">
        <f>H126+30</f>
        <v>44376</v>
      </c>
    </row>
    <row r="127" spans="1:12" s="14" customFormat="1" ht="21.75" hidden="1" thickTop="1" thickBot="1">
      <c r="A127" s="426" t="s">
        <v>321</v>
      </c>
      <c r="B127" s="1017"/>
      <c r="C127" s="436"/>
      <c r="D127" s="436"/>
      <c r="E127" s="437"/>
      <c r="F127" s="459" t="s">
        <v>322</v>
      </c>
      <c r="G127" s="456"/>
      <c r="H127" s="455"/>
      <c r="I127" s="455"/>
      <c r="J127" s="455"/>
      <c r="K127" s="442"/>
      <c r="L127" s="914"/>
    </row>
    <row r="128" spans="1:12" s="14" customFormat="1" ht="21" hidden="1" thickTop="1" thickBot="1">
      <c r="A128" s="426"/>
      <c r="B128" s="1017" t="s">
        <v>269</v>
      </c>
      <c r="C128" s="436" t="s">
        <v>323</v>
      </c>
      <c r="D128" s="436">
        <v>44348</v>
      </c>
      <c r="E128" s="437">
        <v>44349</v>
      </c>
      <c r="F128" s="449" t="s">
        <v>274</v>
      </c>
      <c r="G128" s="439" t="s">
        <v>324</v>
      </c>
      <c r="H128" s="453">
        <v>44353</v>
      </c>
      <c r="I128" s="454">
        <f>H128+5</f>
        <v>44358</v>
      </c>
      <c r="J128" s="454">
        <f>H128+23</f>
        <v>44376</v>
      </c>
      <c r="K128" s="440">
        <f>H128+27</f>
        <v>44380</v>
      </c>
      <c r="L128" s="440">
        <f>H128+30</f>
        <v>44383</v>
      </c>
    </row>
    <row r="130" spans="1:12" s="14" customFormat="1" ht="21" hidden="1" thickTop="1" thickBot="1">
      <c r="A130" s="426"/>
      <c r="B130" s="1017" t="s">
        <v>290</v>
      </c>
      <c r="C130" s="436" t="s">
        <v>325</v>
      </c>
      <c r="D130" s="436">
        <v>44352</v>
      </c>
      <c r="E130" s="437">
        <v>44354</v>
      </c>
      <c r="F130" s="449" t="s">
        <v>169</v>
      </c>
      <c r="G130" s="439" t="s">
        <v>326</v>
      </c>
      <c r="H130" s="453">
        <v>44360</v>
      </c>
      <c r="I130" s="454">
        <f>H130+5</f>
        <v>44365</v>
      </c>
      <c r="J130" s="454">
        <f>H130+23</f>
        <v>44383</v>
      </c>
      <c r="K130" s="440">
        <f>H130+27</f>
        <v>44387</v>
      </c>
      <c r="L130" s="440">
        <f>H130+30</f>
        <v>44390</v>
      </c>
    </row>
    <row r="131" spans="1:12" s="14" customFormat="1" ht="21" hidden="1" thickBot="1">
      <c r="A131" s="426"/>
      <c r="B131" s="1018"/>
      <c r="C131" s="442"/>
      <c r="D131" s="442"/>
      <c r="E131" s="443"/>
      <c r="F131" s="459"/>
      <c r="G131" s="456"/>
      <c r="H131" s="455"/>
      <c r="I131" s="455"/>
      <c r="J131" s="455"/>
      <c r="K131" s="442"/>
      <c r="L131" s="914"/>
    </row>
    <row r="132" spans="1:12" s="14" customFormat="1" ht="21" hidden="1" thickTop="1" thickBot="1">
      <c r="A132" s="426" t="s">
        <v>327</v>
      </c>
      <c r="B132" s="1017"/>
      <c r="C132" s="436"/>
      <c r="D132" s="436"/>
      <c r="E132" s="437"/>
      <c r="F132" s="449" t="s">
        <v>172</v>
      </c>
      <c r="G132" s="439" t="s">
        <v>328</v>
      </c>
      <c r="H132" s="453">
        <v>44368</v>
      </c>
      <c r="I132" s="454">
        <f>H132+5</f>
        <v>44373</v>
      </c>
      <c r="J132" s="454">
        <f>H132+23</f>
        <v>44391</v>
      </c>
      <c r="K132" s="440">
        <f>H132+27</f>
        <v>44395</v>
      </c>
      <c r="L132" s="440">
        <f>H132+30</f>
        <v>44398</v>
      </c>
    </row>
    <row r="133" spans="1:12" s="14" customFormat="1" ht="21" hidden="1" thickBot="1">
      <c r="A133" s="426"/>
      <c r="B133" s="1018"/>
      <c r="C133" s="442"/>
      <c r="D133" s="442"/>
      <c r="E133" s="443"/>
      <c r="F133" s="459"/>
      <c r="G133" s="456"/>
      <c r="H133" s="455"/>
      <c r="I133" s="455"/>
      <c r="J133" s="455"/>
      <c r="K133" s="442"/>
      <c r="L133" s="914"/>
    </row>
    <row r="134" spans="1:12" s="14" customFormat="1" ht="21" hidden="1" thickTop="1" thickBot="1">
      <c r="A134" s="426" t="s">
        <v>329</v>
      </c>
      <c r="B134" s="1017" t="s">
        <v>330</v>
      </c>
      <c r="C134" s="436" t="s">
        <v>331</v>
      </c>
      <c r="D134" s="436">
        <v>44372</v>
      </c>
      <c r="E134" s="437">
        <v>44373</v>
      </c>
      <c r="F134" s="449" t="s">
        <v>286</v>
      </c>
      <c r="G134" s="439" t="s">
        <v>332</v>
      </c>
      <c r="H134" s="453">
        <v>44377</v>
      </c>
      <c r="I134" s="454">
        <f>H134+5</f>
        <v>44382</v>
      </c>
      <c r="J134" s="454">
        <f>H134+23</f>
        <v>44400</v>
      </c>
      <c r="K134" s="440">
        <f>H134+27</f>
        <v>44404</v>
      </c>
      <c r="L134" s="440">
        <f>H134+30</f>
        <v>44407</v>
      </c>
    </row>
    <row r="135" spans="1:12" s="14" customFormat="1" ht="21" hidden="1" thickBot="1">
      <c r="A135" s="426"/>
      <c r="B135" s="1018"/>
      <c r="C135" s="442"/>
      <c r="D135" s="442"/>
      <c r="E135" s="443"/>
      <c r="F135" s="459"/>
      <c r="G135" s="456"/>
      <c r="H135" s="455"/>
      <c r="I135" s="455"/>
      <c r="J135" s="455"/>
      <c r="K135" s="442"/>
      <c r="L135" s="914"/>
    </row>
    <row r="136" spans="1:12" s="14" customFormat="1" ht="21" hidden="1" thickTop="1" thickBot="1">
      <c r="A136" s="426" t="s">
        <v>333</v>
      </c>
      <c r="B136" s="1017" t="s">
        <v>334</v>
      </c>
      <c r="C136" s="436" t="s">
        <v>335</v>
      </c>
      <c r="D136" s="436">
        <v>44374</v>
      </c>
      <c r="E136" s="437">
        <v>44375</v>
      </c>
      <c r="F136" s="449" t="s">
        <v>159</v>
      </c>
      <c r="G136" s="439" t="s">
        <v>336</v>
      </c>
      <c r="H136" s="453">
        <v>44381</v>
      </c>
      <c r="I136" s="454">
        <f>H136+5</f>
        <v>44386</v>
      </c>
      <c r="J136" s="454">
        <f>H136+23</f>
        <v>44404</v>
      </c>
      <c r="K136" s="440">
        <f>H136+27</f>
        <v>44408</v>
      </c>
      <c r="L136" s="440">
        <f>H136+30</f>
        <v>44411</v>
      </c>
    </row>
    <row r="137" spans="1:12" s="14" customFormat="1" ht="21" hidden="1" thickBot="1">
      <c r="A137" s="426"/>
      <c r="B137" s="1018"/>
      <c r="C137" s="442"/>
      <c r="D137" s="442"/>
      <c r="E137" s="443"/>
      <c r="F137" s="459"/>
      <c r="G137" s="456"/>
      <c r="H137" s="455"/>
      <c r="I137" s="455"/>
      <c r="J137" s="455"/>
      <c r="K137" s="442"/>
      <c r="L137" s="914"/>
    </row>
    <row r="138" spans="1:12" s="14" customFormat="1" ht="21" hidden="1" thickTop="1" thickBot="1">
      <c r="A138" s="426" t="s">
        <v>248</v>
      </c>
      <c r="B138" s="1017" t="s">
        <v>256</v>
      </c>
      <c r="C138" s="436" t="s">
        <v>337</v>
      </c>
      <c r="D138" s="436">
        <v>44384</v>
      </c>
      <c r="E138" s="437">
        <v>44385</v>
      </c>
      <c r="F138" s="449" t="s">
        <v>296</v>
      </c>
      <c r="G138" s="439" t="s">
        <v>338</v>
      </c>
      <c r="H138" s="453">
        <v>44391</v>
      </c>
      <c r="I138" s="454">
        <f>H138+5</f>
        <v>44396</v>
      </c>
      <c r="J138" s="454">
        <f>H138+23</f>
        <v>44414</v>
      </c>
      <c r="K138" s="440">
        <f>H138+27</f>
        <v>44418</v>
      </c>
      <c r="L138" s="440">
        <f>H138+30</f>
        <v>44421</v>
      </c>
    </row>
    <row r="139" spans="1:12" s="14" customFormat="1" ht="21" hidden="1" thickBot="1">
      <c r="A139" s="426"/>
      <c r="B139" s="1018" t="s">
        <v>339</v>
      </c>
      <c r="C139" s="442"/>
      <c r="D139" s="442"/>
      <c r="E139" s="443"/>
      <c r="F139" s="459"/>
      <c r="G139" s="456"/>
      <c r="H139" s="455"/>
      <c r="I139" s="455"/>
      <c r="J139" s="455"/>
      <c r="K139" s="442"/>
      <c r="L139" s="914"/>
    </row>
    <row r="140" spans="1:12" s="14" customFormat="1" ht="21" hidden="1" thickTop="1" thickBot="1">
      <c r="A140" s="426" t="s">
        <v>340</v>
      </c>
      <c r="B140" s="1017" t="s">
        <v>248</v>
      </c>
      <c r="C140" s="436" t="s">
        <v>341</v>
      </c>
      <c r="D140" s="436">
        <v>44390</v>
      </c>
      <c r="E140" s="437">
        <v>44391</v>
      </c>
      <c r="F140" s="449" t="s">
        <v>342</v>
      </c>
      <c r="G140" s="439" t="s">
        <v>343</v>
      </c>
      <c r="H140" s="453">
        <v>44395</v>
      </c>
      <c r="I140" s="454">
        <f>H140+5</f>
        <v>44400</v>
      </c>
      <c r="J140" s="454">
        <f>H140+23</f>
        <v>44418</v>
      </c>
      <c r="K140" s="440">
        <f>H140+27</f>
        <v>44422</v>
      </c>
      <c r="L140" s="440">
        <f>H140+30</f>
        <v>44425</v>
      </c>
    </row>
    <row r="141" spans="1:12" s="14" customFormat="1" ht="21" hidden="1" thickBot="1">
      <c r="A141" s="426"/>
      <c r="B141" s="1018"/>
      <c r="C141" s="442"/>
      <c r="D141" s="442"/>
      <c r="E141" s="443"/>
      <c r="F141" s="459"/>
      <c r="G141" s="456"/>
      <c r="H141" s="455"/>
      <c r="I141" s="455"/>
      <c r="J141" s="455"/>
      <c r="K141" s="442"/>
      <c r="L141" s="914"/>
    </row>
    <row r="142" spans="1:12" s="14" customFormat="1" ht="21" hidden="1" thickTop="1" thickBot="1">
      <c r="A142" s="426" t="s">
        <v>344</v>
      </c>
      <c r="B142" s="1017" t="s">
        <v>345</v>
      </c>
      <c r="C142" s="436" t="s">
        <v>346</v>
      </c>
      <c r="D142" s="436">
        <v>44393</v>
      </c>
      <c r="E142" s="437">
        <v>44395</v>
      </c>
      <c r="F142" s="449" t="s">
        <v>188</v>
      </c>
      <c r="G142" s="439" t="s">
        <v>347</v>
      </c>
      <c r="H142" s="453">
        <v>44402</v>
      </c>
      <c r="I142" s="454">
        <f>H142+5</f>
        <v>44407</v>
      </c>
      <c r="J142" s="454">
        <f>H142+23</f>
        <v>44425</v>
      </c>
      <c r="K142" s="440">
        <f>H142+27</f>
        <v>44429</v>
      </c>
      <c r="L142" s="440">
        <f>H142+30</f>
        <v>44432</v>
      </c>
    </row>
    <row r="143" spans="1:12" s="14" customFormat="1" ht="21" hidden="1" thickBot="1">
      <c r="A143" s="426"/>
      <c r="B143" s="1018"/>
      <c r="C143" s="442"/>
      <c r="D143" s="442"/>
      <c r="E143" s="443"/>
      <c r="F143" s="459"/>
      <c r="G143" s="456"/>
      <c r="H143" s="455"/>
      <c r="I143" s="455"/>
      <c r="J143" s="455"/>
      <c r="K143" s="442"/>
      <c r="L143" s="914"/>
    </row>
    <row r="144" spans="1:12" s="14" customFormat="1" ht="21" hidden="1" thickTop="1" thickBot="1">
      <c r="A144" s="426" t="s">
        <v>348</v>
      </c>
      <c r="B144" s="1017" t="s">
        <v>327</v>
      </c>
      <c r="C144" s="436" t="s">
        <v>349</v>
      </c>
      <c r="D144" s="436">
        <v>44395</v>
      </c>
      <c r="E144" s="437">
        <v>44397</v>
      </c>
      <c r="F144" s="449" t="s">
        <v>350</v>
      </c>
      <c r="G144" s="439" t="s">
        <v>351</v>
      </c>
      <c r="H144" s="453">
        <v>44409</v>
      </c>
      <c r="I144" s="454">
        <f>H144+5</f>
        <v>44414</v>
      </c>
      <c r="J144" s="454">
        <f>H144+23</f>
        <v>44432</v>
      </c>
      <c r="K144" s="440">
        <f>H144+27</f>
        <v>44436</v>
      </c>
      <c r="L144" s="440">
        <f>H144+30</f>
        <v>44439</v>
      </c>
    </row>
    <row r="146" spans="1:12" s="14" customFormat="1" ht="21" hidden="1" thickTop="1" thickBot="1">
      <c r="A146" s="426" t="s">
        <v>352</v>
      </c>
      <c r="B146" s="1017" t="s">
        <v>311</v>
      </c>
      <c r="C146" s="436" t="s">
        <v>353</v>
      </c>
      <c r="D146" s="436">
        <v>44416</v>
      </c>
      <c r="E146" s="437">
        <v>44417</v>
      </c>
      <c r="F146" s="449" t="s">
        <v>267</v>
      </c>
      <c r="G146" s="439" t="s">
        <v>354</v>
      </c>
      <c r="H146" s="453">
        <v>44422</v>
      </c>
      <c r="I146" s="454">
        <f>H146+5</f>
        <v>44427</v>
      </c>
      <c r="J146" s="454">
        <f>H146+23</f>
        <v>44445</v>
      </c>
      <c r="K146" s="440">
        <f>H146+27</f>
        <v>44449</v>
      </c>
      <c r="L146" s="440">
        <f>H146+30</f>
        <v>44452</v>
      </c>
    </row>
    <row r="147" spans="1:12" s="14" customFormat="1" ht="21" hidden="1" thickBot="1">
      <c r="A147" s="426"/>
      <c r="B147" s="1018"/>
      <c r="C147" s="442"/>
      <c r="D147" s="442"/>
      <c r="E147" s="443"/>
      <c r="F147" s="459"/>
      <c r="G147" s="456"/>
      <c r="H147" s="455"/>
      <c r="I147" s="455"/>
      <c r="J147" s="455"/>
      <c r="K147" s="442"/>
      <c r="L147" s="914"/>
    </row>
    <row r="148" spans="1:12" s="14" customFormat="1" ht="21" hidden="1" thickTop="1" thickBot="1">
      <c r="A148" s="426" t="s">
        <v>355</v>
      </c>
      <c r="B148" s="1017" t="s">
        <v>311</v>
      </c>
      <c r="C148" s="436" t="s">
        <v>353</v>
      </c>
      <c r="D148" s="436">
        <v>44416</v>
      </c>
      <c r="E148" s="437">
        <v>44417</v>
      </c>
      <c r="F148" s="449" t="s">
        <v>144</v>
      </c>
      <c r="G148" s="439" t="s">
        <v>356</v>
      </c>
      <c r="H148" s="453">
        <v>44426</v>
      </c>
      <c r="I148" s="454">
        <f>H148+5</f>
        <v>44431</v>
      </c>
      <c r="J148" s="454">
        <f>H148+23</f>
        <v>44449</v>
      </c>
      <c r="K148" s="440">
        <f>H148+27</f>
        <v>44453</v>
      </c>
      <c r="L148" s="440">
        <f>H148+30</f>
        <v>44456</v>
      </c>
    </row>
    <row r="149" spans="1:12" s="14" customFormat="1" ht="21" hidden="1" thickBot="1">
      <c r="A149" s="426"/>
      <c r="B149" s="1018"/>
      <c r="C149" s="442"/>
      <c r="D149" s="442"/>
      <c r="E149" s="443"/>
      <c r="F149" s="459"/>
      <c r="G149" s="456"/>
      <c r="H149" s="455"/>
      <c r="I149" s="455"/>
      <c r="J149" s="455"/>
      <c r="K149" s="442"/>
      <c r="L149" s="914"/>
    </row>
    <row r="150" spans="1:12" s="14" customFormat="1" ht="21" hidden="1" thickTop="1" thickBot="1">
      <c r="A150" s="426" t="s">
        <v>357</v>
      </c>
      <c r="B150" s="1017" t="s">
        <v>358</v>
      </c>
      <c r="C150" s="436" t="s">
        <v>359</v>
      </c>
      <c r="D150" s="436">
        <v>44428</v>
      </c>
      <c r="E150" s="437">
        <v>44430</v>
      </c>
      <c r="F150" s="449" t="s">
        <v>274</v>
      </c>
      <c r="G150" s="439" t="s">
        <v>360</v>
      </c>
      <c r="H150" s="453">
        <v>44432</v>
      </c>
      <c r="I150" s="454">
        <f>H150+5</f>
        <v>44437</v>
      </c>
      <c r="J150" s="454">
        <f>H150+23</f>
        <v>44455</v>
      </c>
      <c r="K150" s="440">
        <f>H150+27</f>
        <v>44459</v>
      </c>
      <c r="L150" s="440">
        <f>H150+30</f>
        <v>44462</v>
      </c>
    </row>
    <row r="151" spans="1:12" s="14" customFormat="1" ht="21" hidden="1" thickBot="1">
      <c r="A151" s="426"/>
      <c r="B151" s="1018"/>
      <c r="C151" s="442"/>
      <c r="D151" s="442"/>
      <c r="E151" s="443"/>
      <c r="F151" s="459"/>
      <c r="G151" s="456"/>
      <c r="H151" s="455"/>
      <c r="I151" s="455"/>
      <c r="J151" s="455"/>
      <c r="K151" s="442"/>
      <c r="L151" s="914"/>
    </row>
    <row r="152" spans="1:12" s="14" customFormat="1" ht="21" hidden="1" thickTop="1" thickBot="1">
      <c r="A152" s="426" t="s">
        <v>361</v>
      </c>
      <c r="B152" s="1017" t="s">
        <v>327</v>
      </c>
      <c r="C152" s="436" t="s">
        <v>359</v>
      </c>
      <c r="D152" s="436">
        <v>44436</v>
      </c>
      <c r="E152" s="437">
        <v>44438</v>
      </c>
      <c r="F152" s="449" t="s">
        <v>169</v>
      </c>
      <c r="G152" s="439" t="s">
        <v>362</v>
      </c>
      <c r="H152" s="453">
        <v>44447</v>
      </c>
      <c r="I152" s="454">
        <f>H152+5</f>
        <v>44452</v>
      </c>
      <c r="J152" s="454">
        <f>H152+23</f>
        <v>44470</v>
      </c>
      <c r="K152" s="440">
        <f>H152+27</f>
        <v>44474</v>
      </c>
      <c r="L152" s="440">
        <f>H152+30</f>
        <v>44477</v>
      </c>
    </row>
    <row r="153" spans="1:12" s="14" customFormat="1" ht="21" hidden="1" thickBot="1">
      <c r="A153" s="426"/>
      <c r="B153" s="1018"/>
      <c r="C153" s="442"/>
      <c r="D153" s="442"/>
      <c r="E153" s="443"/>
      <c r="F153" s="459"/>
      <c r="G153" s="456"/>
      <c r="H153" s="455"/>
      <c r="I153" s="455"/>
      <c r="J153" s="455"/>
      <c r="K153" s="442"/>
      <c r="L153" s="914"/>
    </row>
    <row r="154" spans="1:12" s="14" customFormat="1" ht="21" hidden="1" thickTop="1" thickBot="1">
      <c r="A154" s="426" t="s">
        <v>363</v>
      </c>
      <c r="B154" s="1017" t="s">
        <v>327</v>
      </c>
      <c r="C154" s="436" t="s">
        <v>359</v>
      </c>
      <c r="D154" s="436">
        <v>44436</v>
      </c>
      <c r="E154" s="437">
        <v>44438</v>
      </c>
      <c r="F154" s="449" t="s">
        <v>172</v>
      </c>
      <c r="G154" s="439" t="s">
        <v>364</v>
      </c>
      <c r="H154" s="453">
        <v>44453</v>
      </c>
      <c r="I154" s="454">
        <f>H154+5</f>
        <v>44458</v>
      </c>
      <c r="J154" s="454">
        <f>H154+23</f>
        <v>44476</v>
      </c>
      <c r="K154" s="440">
        <f>H154+27</f>
        <v>44480</v>
      </c>
      <c r="L154" s="440">
        <f>H154+30</f>
        <v>44483</v>
      </c>
    </row>
    <row r="155" spans="1:12" s="14" customFormat="1" ht="21" hidden="1" thickBot="1">
      <c r="A155" s="426"/>
      <c r="B155" s="1018"/>
      <c r="C155" s="442"/>
      <c r="D155" s="442"/>
      <c r="E155" s="443"/>
      <c r="F155" s="459"/>
      <c r="G155" s="456"/>
      <c r="H155" s="455"/>
      <c r="I155" s="455"/>
      <c r="J155" s="455"/>
      <c r="K155" s="442"/>
      <c r="L155" s="914"/>
    </row>
    <row r="156" spans="1:12" s="14" customFormat="1" ht="21" hidden="1" thickTop="1" thickBot="1">
      <c r="A156" s="426" t="s">
        <v>365</v>
      </c>
      <c r="B156" s="1017" t="s">
        <v>366</v>
      </c>
      <c r="C156" s="436" t="s">
        <v>367</v>
      </c>
      <c r="D156" s="436">
        <v>44448</v>
      </c>
      <c r="E156" s="437">
        <v>44449</v>
      </c>
      <c r="F156" s="449" t="s">
        <v>286</v>
      </c>
      <c r="G156" s="439" t="s">
        <v>368</v>
      </c>
      <c r="H156" s="453">
        <v>44462</v>
      </c>
      <c r="I156" s="454">
        <f>H156+5</f>
        <v>44467</v>
      </c>
      <c r="J156" s="454">
        <f>H156+23</f>
        <v>44485</v>
      </c>
      <c r="K156" s="440">
        <f>H156+27</f>
        <v>44489</v>
      </c>
      <c r="L156" s="440">
        <f>H156+30</f>
        <v>44492</v>
      </c>
    </row>
    <row r="157" spans="1:12" s="14" customFormat="1" ht="21.75" hidden="1" thickTop="1" thickBot="1">
      <c r="A157" s="426" t="s">
        <v>369</v>
      </c>
      <c r="B157" s="1017" t="s">
        <v>366</v>
      </c>
      <c r="C157" s="436" t="s">
        <v>370</v>
      </c>
      <c r="D157" s="436">
        <v>44458</v>
      </c>
      <c r="E157" s="437">
        <v>44459</v>
      </c>
      <c r="F157" s="459"/>
      <c r="G157" s="456"/>
      <c r="H157" s="455"/>
      <c r="I157" s="455"/>
      <c r="J157" s="455"/>
      <c r="K157" s="442"/>
      <c r="L157" s="914"/>
    </row>
    <row r="158" spans="1:12" s="14" customFormat="1" ht="21" hidden="1" thickTop="1" thickBot="1">
      <c r="A158" s="426" t="s">
        <v>371</v>
      </c>
      <c r="B158" s="1017"/>
      <c r="C158" s="436"/>
      <c r="D158" s="436"/>
      <c r="E158" s="437"/>
      <c r="F158" s="449" t="s">
        <v>159</v>
      </c>
      <c r="G158" s="439" t="s">
        <v>372</v>
      </c>
      <c r="H158" s="453">
        <v>44463</v>
      </c>
      <c r="I158" s="454">
        <f>H158+5</f>
        <v>44468</v>
      </c>
      <c r="J158" s="454">
        <f>H158+23</f>
        <v>44486</v>
      </c>
      <c r="K158" s="440">
        <f>H158+27</f>
        <v>44490</v>
      </c>
      <c r="L158" s="440">
        <f>H158+30</f>
        <v>44493</v>
      </c>
    </row>
    <row r="159" spans="1:12" s="14" customFormat="1" ht="21" hidden="1" thickBot="1">
      <c r="A159" s="426"/>
      <c r="B159" s="1018"/>
      <c r="C159" s="442"/>
      <c r="D159" s="442"/>
      <c r="E159" s="443"/>
      <c r="F159" s="459"/>
      <c r="G159" s="456"/>
      <c r="H159" s="455"/>
      <c r="I159" s="455"/>
      <c r="J159" s="455"/>
      <c r="K159" s="442"/>
      <c r="L159" s="914"/>
    </row>
    <row r="160" spans="1:12" s="14" customFormat="1" ht="21" hidden="1" thickTop="1" thickBot="1">
      <c r="A160" s="426" t="s">
        <v>373</v>
      </c>
      <c r="B160" s="1017" t="s">
        <v>374</v>
      </c>
      <c r="C160" s="436" t="s">
        <v>375</v>
      </c>
      <c r="D160" s="436">
        <v>44463</v>
      </c>
      <c r="E160" s="437">
        <v>44464</v>
      </c>
      <c r="F160" s="449" t="s">
        <v>296</v>
      </c>
      <c r="G160" s="439" t="s">
        <v>376</v>
      </c>
      <c r="H160" s="453">
        <v>44471</v>
      </c>
      <c r="I160" s="454">
        <f>H160+5</f>
        <v>44476</v>
      </c>
      <c r="J160" s="454">
        <f>H160+23</f>
        <v>44494</v>
      </c>
      <c r="K160" s="440">
        <f>H160+27</f>
        <v>44498</v>
      </c>
      <c r="L160" s="440">
        <f>H160+30</f>
        <v>44501</v>
      </c>
    </row>
    <row r="162" spans="1:12" s="14" customFormat="1" ht="21" hidden="1" thickTop="1" thickBot="1">
      <c r="A162" s="426" t="s">
        <v>377</v>
      </c>
      <c r="B162" s="1017" t="s">
        <v>345</v>
      </c>
      <c r="C162" s="436" t="s">
        <v>378</v>
      </c>
      <c r="D162" s="436">
        <v>44467</v>
      </c>
      <c r="E162" s="437">
        <v>44469</v>
      </c>
      <c r="F162" s="449" t="s">
        <v>342</v>
      </c>
      <c r="G162" s="439" t="s">
        <v>379</v>
      </c>
      <c r="H162" s="453">
        <v>44475</v>
      </c>
      <c r="I162" s="454">
        <f>H162+5</f>
        <v>44480</v>
      </c>
      <c r="J162" s="454">
        <f>H162+23</f>
        <v>44498</v>
      </c>
      <c r="K162" s="440">
        <f>H162+27</f>
        <v>44502</v>
      </c>
      <c r="L162" s="440">
        <f>H162+30</f>
        <v>44505</v>
      </c>
    </row>
    <row r="163" spans="1:12" s="14" customFormat="1" ht="21" hidden="1" thickBot="1">
      <c r="A163" s="426"/>
      <c r="B163" s="1018"/>
      <c r="C163" s="442"/>
      <c r="D163" s="442"/>
      <c r="E163" s="443"/>
      <c r="F163" s="459"/>
      <c r="G163" s="456"/>
      <c r="H163" s="455"/>
      <c r="I163" s="455"/>
      <c r="J163" s="455"/>
      <c r="K163" s="442"/>
      <c r="L163" s="914"/>
    </row>
    <row r="164" spans="1:12" s="14" customFormat="1" ht="21" hidden="1" thickTop="1" thickBot="1">
      <c r="A164" s="426"/>
      <c r="B164" s="1017" t="s">
        <v>327</v>
      </c>
      <c r="C164" s="436" t="s">
        <v>380</v>
      </c>
      <c r="D164" s="436">
        <v>44476</v>
      </c>
      <c r="E164" s="437">
        <v>44477</v>
      </c>
      <c r="F164" s="449" t="s">
        <v>188</v>
      </c>
      <c r="G164" s="439" t="s">
        <v>381</v>
      </c>
      <c r="H164" s="453">
        <v>44487</v>
      </c>
      <c r="I164" s="454">
        <f>H164+5</f>
        <v>44492</v>
      </c>
      <c r="J164" s="454">
        <f>H164+23</f>
        <v>44510</v>
      </c>
      <c r="K164" s="440">
        <f>H164+27</f>
        <v>44514</v>
      </c>
      <c r="L164" s="440">
        <f>H164+30</f>
        <v>44517</v>
      </c>
    </row>
    <row r="165" spans="1:12" s="14" customFormat="1" ht="21" hidden="1" thickBot="1">
      <c r="A165" s="426"/>
      <c r="B165" s="1018"/>
      <c r="C165" s="442"/>
      <c r="D165" s="442"/>
      <c r="E165" s="443"/>
      <c r="F165" s="459"/>
      <c r="G165" s="456"/>
      <c r="H165" s="455"/>
      <c r="I165" s="455"/>
      <c r="J165" s="455"/>
      <c r="K165" s="442"/>
      <c r="L165" s="914"/>
    </row>
    <row r="166" spans="1:12" s="14" customFormat="1" ht="21" hidden="1" thickTop="1" thickBot="1">
      <c r="A166" s="426"/>
      <c r="B166" s="1017" t="s">
        <v>382</v>
      </c>
      <c r="C166" s="436" t="s">
        <v>383</v>
      </c>
      <c r="D166" s="436">
        <v>44485</v>
      </c>
      <c r="E166" s="437">
        <v>44484</v>
      </c>
      <c r="F166" s="449" t="s">
        <v>384</v>
      </c>
      <c r="G166" s="439" t="s">
        <v>385</v>
      </c>
      <c r="H166" s="453">
        <v>44493</v>
      </c>
      <c r="I166" s="454">
        <f>H166+5</f>
        <v>44498</v>
      </c>
      <c r="J166" s="454">
        <f>H166+23</f>
        <v>44516</v>
      </c>
      <c r="K166" s="440">
        <f>H166+27</f>
        <v>44520</v>
      </c>
      <c r="L166" s="440">
        <f>H166+30</f>
        <v>44523</v>
      </c>
    </row>
    <row r="167" spans="1:12" s="14" customFormat="1" ht="21" hidden="1" thickBot="1">
      <c r="A167" s="426"/>
      <c r="B167" s="1018"/>
      <c r="C167" s="442"/>
      <c r="D167" s="442"/>
      <c r="E167" s="443"/>
      <c r="F167" s="459"/>
      <c r="G167" s="456"/>
      <c r="H167" s="455"/>
      <c r="I167" s="455"/>
      <c r="J167" s="455"/>
      <c r="K167" s="442"/>
      <c r="L167" s="914"/>
    </row>
    <row r="168" spans="1:12" s="14" customFormat="1" ht="21" hidden="1" thickTop="1" thickBot="1">
      <c r="A168" s="426"/>
      <c r="B168" s="1017" t="s">
        <v>386</v>
      </c>
      <c r="C168" s="436" t="s">
        <v>387</v>
      </c>
      <c r="D168" s="436">
        <v>44492</v>
      </c>
      <c r="E168" s="437">
        <v>44494</v>
      </c>
      <c r="F168" s="449" t="s">
        <v>267</v>
      </c>
      <c r="G168" s="439" t="s">
        <v>388</v>
      </c>
      <c r="H168" s="453">
        <v>44518</v>
      </c>
      <c r="I168" s="454">
        <f>H168+5</f>
        <v>44523</v>
      </c>
      <c r="J168" s="454">
        <f>H168+23</f>
        <v>44541</v>
      </c>
      <c r="K168" s="440">
        <f>H168+27</f>
        <v>44545</v>
      </c>
      <c r="L168" s="440">
        <f>H168+30</f>
        <v>44548</v>
      </c>
    </row>
    <row r="169" spans="1:12" s="14" customFormat="1" ht="21" hidden="1" thickBot="1">
      <c r="A169" s="426"/>
      <c r="B169" s="1018"/>
      <c r="C169" s="442"/>
      <c r="D169" s="442"/>
      <c r="E169" s="443"/>
      <c r="F169" s="459"/>
      <c r="G169" s="456"/>
      <c r="H169" s="455"/>
      <c r="I169" s="455"/>
      <c r="J169" s="455"/>
      <c r="K169" s="442"/>
      <c r="L169" s="914"/>
    </row>
    <row r="170" spans="1:12" s="14" customFormat="1" ht="21" hidden="1" thickTop="1" thickBot="1">
      <c r="A170" s="426" t="s">
        <v>389</v>
      </c>
      <c r="B170" s="1017" t="s">
        <v>386</v>
      </c>
      <c r="C170" s="436" t="s">
        <v>390</v>
      </c>
      <c r="D170" s="436">
        <v>44503</v>
      </c>
      <c r="E170" s="437">
        <v>44504</v>
      </c>
      <c r="F170" s="449" t="s">
        <v>144</v>
      </c>
      <c r="G170" s="439" t="s">
        <v>391</v>
      </c>
      <c r="H170" s="453">
        <v>44524</v>
      </c>
      <c r="I170" s="454">
        <f>H170+5</f>
        <v>44529</v>
      </c>
      <c r="J170" s="454">
        <f>H170+23</f>
        <v>44547</v>
      </c>
      <c r="K170" s="440">
        <f>H170+27</f>
        <v>44551</v>
      </c>
      <c r="L170" s="440">
        <f>H170+30</f>
        <v>44554</v>
      </c>
    </row>
    <row r="171" spans="1:12" s="14" customFormat="1" ht="21" hidden="1" thickBot="1">
      <c r="A171" s="426"/>
      <c r="B171" s="1018"/>
      <c r="C171" s="442"/>
      <c r="D171" s="442"/>
      <c r="E171" s="443"/>
      <c r="F171" s="459"/>
      <c r="G171" s="456"/>
      <c r="H171" s="455"/>
      <c r="I171" s="455"/>
      <c r="J171" s="455"/>
      <c r="K171" s="442"/>
      <c r="L171" s="914"/>
    </row>
    <row r="172" spans="1:12" s="14" customFormat="1" ht="21" hidden="1" thickTop="1" thickBot="1">
      <c r="A172" s="426"/>
      <c r="B172" s="1017" t="s">
        <v>327</v>
      </c>
      <c r="C172" s="436" t="s">
        <v>392</v>
      </c>
      <c r="D172" s="436">
        <v>44508</v>
      </c>
      <c r="E172" s="867" t="s">
        <v>393</v>
      </c>
      <c r="F172" s="449" t="s">
        <v>274</v>
      </c>
      <c r="G172" s="439" t="s">
        <v>394</v>
      </c>
      <c r="H172" s="453">
        <v>44525</v>
      </c>
      <c r="I172" s="921">
        <f>H172+5</f>
        <v>44530</v>
      </c>
      <c r="J172" s="454">
        <f>H172+23</f>
        <v>44548</v>
      </c>
      <c r="K172" s="440">
        <f>H172+27</f>
        <v>44552</v>
      </c>
      <c r="L172" s="440">
        <f>H172+30</f>
        <v>44555</v>
      </c>
    </row>
    <row r="173" spans="1:12" s="14" customFormat="1" ht="21" hidden="1" thickTop="1" thickBot="1">
      <c r="A173" s="426" t="s">
        <v>382</v>
      </c>
      <c r="B173" s="1200" t="s">
        <v>395</v>
      </c>
      <c r="C173" s="275" t="s">
        <v>396</v>
      </c>
      <c r="D173" s="436">
        <v>44520</v>
      </c>
      <c r="E173" s="437">
        <v>44521</v>
      </c>
      <c r="F173" s="427"/>
      <c r="G173" s="923"/>
      <c r="H173" s="454"/>
      <c r="I173" s="454"/>
      <c r="J173" s="454"/>
      <c r="K173" s="440"/>
      <c r="L173" s="440"/>
    </row>
    <row r="174" spans="1:12" s="14" customFormat="1" ht="21" hidden="1" thickBot="1">
      <c r="A174" s="426"/>
      <c r="B174" s="1199"/>
      <c r="C174" s="440"/>
      <c r="D174" s="440"/>
      <c r="E174" s="888"/>
      <c r="F174" s="459"/>
      <c r="G174" s="456"/>
      <c r="H174" s="455"/>
      <c r="I174" s="455"/>
      <c r="J174" s="455"/>
      <c r="K174" s="442"/>
      <c r="L174" s="914"/>
    </row>
    <row r="175" spans="1:12" s="14" customFormat="1" ht="21" hidden="1" thickTop="1" thickBot="1">
      <c r="A175" s="426"/>
      <c r="B175" s="1017" t="s">
        <v>386</v>
      </c>
      <c r="C175" s="436" t="s">
        <v>397</v>
      </c>
      <c r="D175" s="436">
        <v>44518</v>
      </c>
      <c r="E175" s="437">
        <v>44519</v>
      </c>
      <c r="F175" s="449" t="s">
        <v>169</v>
      </c>
      <c r="G175" s="439" t="s">
        <v>398</v>
      </c>
      <c r="H175" s="453">
        <v>44531</v>
      </c>
      <c r="I175" s="454">
        <f>H175+5</f>
        <v>44536</v>
      </c>
      <c r="J175" s="454">
        <f>H175+23</f>
        <v>44554</v>
      </c>
      <c r="K175" s="440">
        <f>H175+27</f>
        <v>44558</v>
      </c>
      <c r="L175" s="440">
        <f>H175+30</f>
        <v>44561</v>
      </c>
    </row>
    <row r="177" spans="1:12" s="14" customFormat="1" ht="21" hidden="1" thickTop="1" thickBot="1">
      <c r="A177" s="426" t="s">
        <v>399</v>
      </c>
      <c r="B177" s="1017" t="s">
        <v>374</v>
      </c>
      <c r="C177" s="436" t="s">
        <v>400</v>
      </c>
      <c r="D177" s="436">
        <v>44538</v>
      </c>
      <c r="E177" s="437">
        <v>44540</v>
      </c>
      <c r="F177" s="449" t="s">
        <v>172</v>
      </c>
      <c r="G177" s="439" t="s">
        <v>401</v>
      </c>
      <c r="H177" s="453">
        <v>44550</v>
      </c>
      <c r="I177" s="454">
        <f>H177+5</f>
        <v>44555</v>
      </c>
      <c r="J177" s="454">
        <f>H177+23</f>
        <v>44573</v>
      </c>
      <c r="K177" s="440">
        <f>H177+27</f>
        <v>44577</v>
      </c>
      <c r="L177" s="440">
        <f>H177+30</f>
        <v>44580</v>
      </c>
    </row>
    <row r="178" spans="1:12" s="14" customFormat="1" ht="20.25" hidden="1" thickBot="1">
      <c r="A178" s="426"/>
      <c r="B178" s="1018" t="s">
        <v>402</v>
      </c>
      <c r="C178" s="442" t="s">
        <v>403</v>
      </c>
      <c r="D178" s="442">
        <v>44546</v>
      </c>
      <c r="E178" s="443">
        <v>44548</v>
      </c>
      <c r="F178" s="427"/>
      <c r="G178" s="923"/>
      <c r="H178" s="454"/>
      <c r="I178" s="454"/>
      <c r="J178" s="454"/>
      <c r="K178" s="440"/>
      <c r="L178" s="440"/>
    </row>
    <row r="179" spans="1:12" s="14" customFormat="1" ht="21" hidden="1" thickTop="1" thickBot="1">
      <c r="A179" s="426"/>
      <c r="B179" s="1126" t="s">
        <v>327</v>
      </c>
      <c r="C179" s="436" t="s">
        <v>404</v>
      </c>
      <c r="D179" s="436">
        <v>44545</v>
      </c>
      <c r="E179" s="1198" t="s">
        <v>393</v>
      </c>
      <c r="F179" s="427"/>
      <c r="G179" s="923"/>
      <c r="H179" s="454"/>
      <c r="I179" s="454"/>
      <c r="J179" s="454"/>
      <c r="K179" s="440"/>
      <c r="L179" s="440"/>
    </row>
    <row r="180" spans="1:12" s="14" customFormat="1" ht="21" hidden="1" thickBot="1">
      <c r="A180" s="426" t="s">
        <v>327</v>
      </c>
      <c r="B180" s="1018" t="s">
        <v>382</v>
      </c>
      <c r="C180" s="442" t="s">
        <v>405</v>
      </c>
      <c r="D180" s="442">
        <v>44538</v>
      </c>
      <c r="E180" s="443" t="s">
        <v>393</v>
      </c>
      <c r="F180" s="1201"/>
      <c r="G180" s="456"/>
      <c r="H180" s="455"/>
      <c r="I180" s="455"/>
      <c r="J180" s="455"/>
      <c r="K180" s="442"/>
      <c r="L180" s="914"/>
    </row>
    <row r="181" spans="1:12" s="14" customFormat="1" ht="21" hidden="1" thickTop="1" thickBot="1">
      <c r="A181" s="426"/>
      <c r="B181" s="1126"/>
      <c r="C181" s="436"/>
      <c r="D181" s="436"/>
      <c r="E181" s="437"/>
      <c r="F181" s="449" t="s">
        <v>406</v>
      </c>
      <c r="G181" s="923" t="s">
        <v>407</v>
      </c>
      <c r="H181" s="552"/>
      <c r="I181" s="552"/>
      <c r="J181" s="552"/>
      <c r="K181" s="482"/>
      <c r="L181" s="482"/>
    </row>
    <row r="182" spans="1:12" s="14" customFormat="1" ht="21" hidden="1" thickBot="1">
      <c r="A182" s="426"/>
      <c r="B182" s="1018"/>
      <c r="C182" s="442"/>
      <c r="D182" s="442"/>
      <c r="E182" s="443"/>
      <c r="F182" s="459"/>
      <c r="G182" s="456"/>
      <c r="H182" s="521"/>
      <c r="I182" s="521"/>
      <c r="J182" s="521"/>
      <c r="K182" s="189"/>
      <c r="L182" s="926"/>
    </row>
    <row r="183" spans="1:12" s="14" customFormat="1" ht="21" hidden="1" thickTop="1" thickBot="1">
      <c r="A183" s="426"/>
      <c r="B183" s="1126" t="s">
        <v>327</v>
      </c>
      <c r="C183" s="436" t="s">
        <v>404</v>
      </c>
      <c r="D183" s="436">
        <v>44545</v>
      </c>
      <c r="E183" s="1198" t="s">
        <v>393</v>
      </c>
      <c r="F183" s="449" t="s">
        <v>286</v>
      </c>
      <c r="G183" s="439" t="s">
        <v>408</v>
      </c>
      <c r="H183" s="453">
        <v>44553</v>
      </c>
      <c r="I183" s="454">
        <f>H183+5</f>
        <v>44558</v>
      </c>
      <c r="J183" s="454">
        <f>H183+23</f>
        <v>44576</v>
      </c>
      <c r="K183" s="440">
        <f>H183+27</f>
        <v>44580</v>
      </c>
      <c r="L183" s="440">
        <f>H183+30</f>
        <v>44583</v>
      </c>
    </row>
    <row r="184" spans="1:12" s="14" customFormat="1" ht="21" hidden="1" thickBot="1">
      <c r="A184" s="426"/>
      <c r="B184" s="1018" t="s">
        <v>402</v>
      </c>
      <c r="C184" s="442" t="s">
        <v>403</v>
      </c>
      <c r="D184" s="442">
        <v>44546</v>
      </c>
      <c r="E184" s="443">
        <v>44548</v>
      </c>
      <c r="F184" s="459"/>
      <c r="G184" s="456"/>
      <c r="H184" s="455"/>
      <c r="I184" s="455"/>
      <c r="J184" s="455"/>
      <c r="K184" s="442"/>
      <c r="L184" s="914"/>
    </row>
    <row r="185" spans="1:12" s="14" customFormat="1" ht="20.25" hidden="1" thickTop="1">
      <c r="A185" s="426" t="s">
        <v>386</v>
      </c>
      <c r="B185" s="1017" t="s">
        <v>409</v>
      </c>
      <c r="C185" s="436" t="s">
        <v>410</v>
      </c>
      <c r="D185" s="436">
        <v>44552</v>
      </c>
      <c r="E185" s="867" t="s">
        <v>393</v>
      </c>
      <c r="F185" s="449" t="s">
        <v>159</v>
      </c>
      <c r="G185" s="439" t="s">
        <v>411</v>
      </c>
      <c r="H185" s="453">
        <v>44561</v>
      </c>
      <c r="I185" s="454">
        <f>H185+5</f>
        <v>44566</v>
      </c>
      <c r="J185" s="454">
        <f>H185+23</f>
        <v>44584</v>
      </c>
      <c r="K185" s="440">
        <f>H185+27</f>
        <v>44588</v>
      </c>
      <c r="L185" s="440">
        <f>H185+30</f>
        <v>44591</v>
      </c>
    </row>
    <row r="186" spans="1:12" s="14" customFormat="1" ht="21" hidden="1" thickBot="1">
      <c r="A186" s="426"/>
      <c r="B186" s="1018"/>
      <c r="C186" s="442"/>
      <c r="D186" s="442"/>
      <c r="E186" s="443"/>
      <c r="F186" s="459"/>
      <c r="G186" s="456"/>
      <c r="H186" s="455"/>
      <c r="I186" s="455"/>
      <c r="J186" s="455"/>
      <c r="K186" s="442"/>
      <c r="L186" s="914"/>
    </row>
    <row r="187" spans="1:12" s="14" customFormat="1" ht="20.25" hidden="1" thickTop="1">
      <c r="A187" s="426" t="s">
        <v>412</v>
      </c>
      <c r="B187" s="1017" t="s">
        <v>382</v>
      </c>
      <c r="C187" s="436" t="s">
        <v>413</v>
      </c>
      <c r="D187" s="436">
        <v>44553</v>
      </c>
      <c r="E187" s="437">
        <v>44554</v>
      </c>
      <c r="F187" s="449" t="s">
        <v>414</v>
      </c>
      <c r="G187" s="439" t="s">
        <v>415</v>
      </c>
      <c r="H187" s="453">
        <v>44203</v>
      </c>
      <c r="I187" s="454">
        <f>H187+5</f>
        <v>44208</v>
      </c>
      <c r="J187" s="454">
        <f>H187+23</f>
        <v>44226</v>
      </c>
      <c r="K187" s="440">
        <f>H187+27</f>
        <v>44230</v>
      </c>
      <c r="L187" s="440">
        <f>H187+30</f>
        <v>44233</v>
      </c>
    </row>
    <row r="188" spans="1:12" s="14" customFormat="1" ht="21" hidden="1" thickBot="1">
      <c r="A188" s="426"/>
      <c r="B188" s="1018"/>
      <c r="C188" s="442"/>
      <c r="D188" s="442"/>
      <c r="E188" s="443"/>
      <c r="F188" s="459"/>
      <c r="G188" s="456"/>
      <c r="H188" s="455"/>
      <c r="I188" s="455"/>
      <c r="J188" s="455"/>
      <c r="K188" s="442"/>
      <c r="L188" s="914"/>
    </row>
    <row r="189" spans="1:12" s="14" customFormat="1" ht="20.25" hidden="1" thickTop="1">
      <c r="A189" s="426" t="s">
        <v>416</v>
      </c>
      <c r="B189" s="1017" t="s">
        <v>412</v>
      </c>
      <c r="C189" s="436" t="s">
        <v>417</v>
      </c>
      <c r="D189" s="436">
        <v>44198</v>
      </c>
      <c r="E189" s="437">
        <v>44199</v>
      </c>
      <c r="F189" s="449" t="s">
        <v>188</v>
      </c>
      <c r="G189" s="439" t="s">
        <v>418</v>
      </c>
      <c r="H189" s="453">
        <v>44204</v>
      </c>
      <c r="I189" s="454">
        <f>H189+5</f>
        <v>44209</v>
      </c>
      <c r="J189" s="454">
        <f>H189+23</f>
        <v>44227</v>
      </c>
      <c r="K189" s="440">
        <f>H189+27</f>
        <v>44231</v>
      </c>
      <c r="L189" s="440">
        <f>H189+30</f>
        <v>44234</v>
      </c>
    </row>
    <row r="193" spans="1:10" s="14" customFormat="1" ht="45">
      <c r="A193" s="426"/>
      <c r="B193" s="427" t="s">
        <v>97</v>
      </c>
      <c r="C193" s="440"/>
      <c r="D193" s="429" t="s">
        <v>98</v>
      </c>
      <c r="E193" s="96" t="s">
        <v>99</v>
      </c>
      <c r="F193" s="910" t="s">
        <v>100</v>
      </c>
      <c r="G193" s="417" t="s">
        <v>101</v>
      </c>
      <c r="H193" s="86" t="s">
        <v>102</v>
      </c>
      <c r="I193" s="148" t="s">
        <v>105</v>
      </c>
      <c r="J193" s="148" t="s">
        <v>106</v>
      </c>
    </row>
    <row r="194" spans="1:10" s="14" customFormat="1" ht="20.25" thickBot="1">
      <c r="A194" s="426"/>
      <c r="B194" s="852" t="s">
        <v>107</v>
      </c>
      <c r="C194" s="492" t="s">
        <v>108</v>
      </c>
      <c r="D194" s="15"/>
      <c r="E194" s="742" t="s">
        <v>109</v>
      </c>
      <c r="F194" s="911"/>
      <c r="G194" s="912"/>
      <c r="H194" s="742"/>
      <c r="I194" s="742" t="s">
        <v>110</v>
      </c>
      <c r="J194" s="742" t="s">
        <v>111</v>
      </c>
    </row>
    <row r="195" spans="1:10" s="14" customFormat="1" ht="20.25" hidden="1" thickTop="1">
      <c r="A195" s="426" t="s">
        <v>327</v>
      </c>
      <c r="B195" s="1017" t="s">
        <v>412</v>
      </c>
      <c r="C195" s="436" t="s">
        <v>419</v>
      </c>
      <c r="D195" s="436">
        <v>44572</v>
      </c>
      <c r="E195" s="437">
        <v>44205</v>
      </c>
      <c r="F195" s="449" t="s">
        <v>342</v>
      </c>
      <c r="G195" s="439" t="s">
        <v>420</v>
      </c>
      <c r="H195" s="453">
        <v>44211</v>
      </c>
      <c r="I195" s="454">
        <f>H195+5</f>
        <v>44216</v>
      </c>
      <c r="J195" s="454">
        <f>H195+23</f>
        <v>44234</v>
      </c>
    </row>
    <row r="196" spans="1:10" s="14" customFormat="1" ht="20.25" hidden="1" thickBot="1">
      <c r="A196" s="426"/>
      <c r="B196" s="1018"/>
      <c r="C196" s="442"/>
      <c r="D196" s="442"/>
      <c r="E196" s="443"/>
      <c r="F196" s="459"/>
      <c r="G196" s="456"/>
      <c r="H196" s="455"/>
      <c r="I196" s="455"/>
      <c r="J196" s="455"/>
    </row>
    <row r="197" spans="1:10" s="14" customFormat="1" ht="21" hidden="1" thickTop="1" thickBot="1">
      <c r="A197" s="426" t="s">
        <v>409</v>
      </c>
      <c r="B197" s="1017" t="s">
        <v>327</v>
      </c>
      <c r="C197" s="436" t="s">
        <v>421</v>
      </c>
      <c r="D197" s="436">
        <v>44574</v>
      </c>
      <c r="E197" s="437">
        <v>44575</v>
      </c>
      <c r="F197" s="449" t="s">
        <v>384</v>
      </c>
      <c r="G197" s="439" t="s">
        <v>422</v>
      </c>
      <c r="H197" s="453">
        <v>44220</v>
      </c>
      <c r="I197" s="454">
        <f>H197+5</f>
        <v>44225</v>
      </c>
      <c r="J197" s="454">
        <f>H197+23</f>
        <v>44243</v>
      </c>
    </row>
    <row r="198" spans="1:10" s="14" customFormat="1" ht="21" hidden="1" thickTop="1" thickBot="1">
      <c r="A198" s="426"/>
      <c r="B198" s="1018" t="s">
        <v>248</v>
      </c>
      <c r="C198" s="442" t="s">
        <v>423</v>
      </c>
      <c r="D198" s="436">
        <v>44579</v>
      </c>
      <c r="E198" s="437">
        <v>44580</v>
      </c>
      <c r="F198" s="459"/>
      <c r="G198" s="456"/>
      <c r="H198" s="455"/>
      <c r="I198" s="455"/>
      <c r="J198" s="455"/>
    </row>
    <row r="199" spans="1:10" s="14" customFormat="1" ht="21" hidden="1" thickTop="1" thickBot="1">
      <c r="A199" s="426" t="s">
        <v>424</v>
      </c>
      <c r="B199" s="1017" t="s">
        <v>425</v>
      </c>
      <c r="C199" s="436" t="s">
        <v>426</v>
      </c>
      <c r="D199" s="436">
        <v>44588</v>
      </c>
      <c r="E199" s="437">
        <v>44589</v>
      </c>
      <c r="F199" s="449" t="s">
        <v>267</v>
      </c>
      <c r="G199" s="439" t="s">
        <v>427</v>
      </c>
      <c r="H199" s="453">
        <v>44604</v>
      </c>
      <c r="I199" s="454">
        <f t="shared" ref="I199" si="0">H199+5</f>
        <v>44609</v>
      </c>
      <c r="J199" s="454">
        <f t="shared" ref="J199" si="1">H199+23</f>
        <v>44627</v>
      </c>
    </row>
    <row r="200" spans="1:10" s="14" customFormat="1" ht="21.75" hidden="1" customHeight="1" thickTop="1" thickBot="1">
      <c r="A200" s="426"/>
      <c r="B200" s="1017"/>
      <c r="C200" s="436"/>
      <c r="D200" s="436"/>
      <c r="E200" s="437"/>
      <c r="F200" s="459"/>
      <c r="G200" s="456"/>
      <c r="H200" s="455"/>
      <c r="I200" s="455"/>
      <c r="J200" s="455"/>
    </row>
    <row r="201" spans="1:10" s="14" customFormat="1" ht="21.75" hidden="1" customHeight="1" thickTop="1" thickBot="1">
      <c r="A201" s="426" t="s">
        <v>428</v>
      </c>
      <c r="B201" s="1017" t="s">
        <v>429</v>
      </c>
      <c r="C201" s="436" t="s">
        <v>430</v>
      </c>
      <c r="D201" s="436">
        <v>44602</v>
      </c>
      <c r="E201" s="437">
        <v>44604</v>
      </c>
      <c r="F201" s="449" t="s">
        <v>144</v>
      </c>
      <c r="G201" s="439" t="s">
        <v>431</v>
      </c>
      <c r="H201" s="453">
        <v>44615</v>
      </c>
      <c r="I201" s="454">
        <f>H201+5</f>
        <v>44620</v>
      </c>
      <c r="J201" s="454">
        <f>H201+23</f>
        <v>44638</v>
      </c>
    </row>
    <row r="202" spans="1:10" s="14" customFormat="1" ht="21.75" hidden="1" customHeight="1" thickTop="1" thickBot="1">
      <c r="A202" s="426" t="s">
        <v>432</v>
      </c>
      <c r="B202" s="1017"/>
      <c r="C202" s="436"/>
      <c r="D202" s="436"/>
      <c r="E202" s="437"/>
      <c r="F202" s="459"/>
      <c r="G202" s="456"/>
      <c r="H202" s="455"/>
      <c r="I202" s="455"/>
      <c r="J202" s="455"/>
    </row>
    <row r="203" spans="1:10" s="14" customFormat="1" ht="21.75" hidden="1" customHeight="1" thickTop="1">
      <c r="A203" s="426" t="s">
        <v>382</v>
      </c>
      <c r="B203" s="1017" t="s">
        <v>327</v>
      </c>
      <c r="C203" s="436" t="s">
        <v>433</v>
      </c>
      <c r="D203" s="436">
        <v>44612</v>
      </c>
      <c r="E203" s="437">
        <v>44614</v>
      </c>
      <c r="F203" s="449" t="s">
        <v>274</v>
      </c>
      <c r="G203" s="439" t="s">
        <v>434</v>
      </c>
      <c r="H203" s="453">
        <v>44253</v>
      </c>
      <c r="I203" s="454">
        <f>H203+5</f>
        <v>44258</v>
      </c>
      <c r="J203" s="454">
        <f>H203+23</f>
        <v>44276</v>
      </c>
    </row>
    <row r="204" spans="1:10" s="14" customFormat="1" ht="21.75" hidden="1" customHeight="1" thickBot="1">
      <c r="A204" s="426"/>
      <c r="B204" s="1018"/>
      <c r="C204" s="442"/>
      <c r="D204" s="442"/>
      <c r="E204" s="443"/>
      <c r="F204" s="459"/>
      <c r="G204" s="456"/>
      <c r="H204" s="455"/>
      <c r="I204" s="455"/>
      <c r="J204" s="455"/>
    </row>
    <row r="205" spans="1:10" s="14" customFormat="1" ht="21.75" hidden="1" customHeight="1" thickTop="1">
      <c r="A205" s="426"/>
      <c r="B205" s="1017"/>
      <c r="C205" s="436"/>
      <c r="D205" s="436"/>
      <c r="E205" s="437"/>
      <c r="F205" s="523" t="s">
        <v>406</v>
      </c>
      <c r="G205" s="439" t="s">
        <v>435</v>
      </c>
      <c r="H205" s="552"/>
      <c r="I205" s="552"/>
      <c r="J205" s="552"/>
    </row>
    <row r="206" spans="1:10" s="14" customFormat="1" ht="21.75" hidden="1" customHeight="1" thickBot="1">
      <c r="A206" s="426"/>
      <c r="B206" s="1018"/>
      <c r="C206" s="442"/>
      <c r="D206" s="442"/>
      <c r="E206" s="443"/>
      <c r="F206" s="459"/>
      <c r="G206" s="456"/>
      <c r="H206" s="521"/>
      <c r="I206" s="521"/>
      <c r="J206" s="521"/>
    </row>
    <row r="207" spans="1:10" s="14" customFormat="1" ht="21.75" hidden="1" customHeight="1" thickTop="1">
      <c r="A207" s="426"/>
      <c r="B207" s="1017"/>
      <c r="C207" s="436"/>
      <c r="D207" s="436"/>
      <c r="E207" s="437"/>
      <c r="F207" s="523" t="s">
        <v>406</v>
      </c>
      <c r="G207" s="439" t="s">
        <v>436</v>
      </c>
      <c r="H207" s="552"/>
      <c r="I207" s="552"/>
      <c r="J207" s="552"/>
    </row>
    <row r="208" spans="1:10" ht="13.5" thickTop="1"/>
    <row r="209" spans="1:10" s="14" customFormat="1" ht="21.75" hidden="1" customHeight="1" thickTop="1">
      <c r="A209" s="426"/>
      <c r="B209" s="1017"/>
      <c r="C209" s="436"/>
      <c r="D209" s="436"/>
      <c r="E209" s="437"/>
      <c r="F209" s="523" t="s">
        <v>406</v>
      </c>
      <c r="G209" s="439" t="s">
        <v>437</v>
      </c>
      <c r="H209" s="552"/>
      <c r="I209" s="552"/>
      <c r="J209" s="552"/>
    </row>
    <row r="210" spans="1:10" s="14" customFormat="1" ht="21.75" hidden="1" customHeight="1" thickBot="1">
      <c r="A210" s="426"/>
      <c r="B210" s="1018"/>
      <c r="C210" s="442"/>
      <c r="D210" s="442"/>
      <c r="E210" s="443"/>
      <c r="F210" s="459"/>
      <c r="G210" s="456"/>
      <c r="H210" s="521"/>
      <c r="I210" s="521"/>
      <c r="J210" s="521"/>
    </row>
    <row r="211" spans="1:10" s="14" customFormat="1" ht="21.75" hidden="1" customHeight="1" thickTop="1">
      <c r="A211" s="426"/>
      <c r="B211" s="1017"/>
      <c r="C211" s="436"/>
      <c r="D211" s="436"/>
      <c r="E211" s="437"/>
      <c r="F211" s="523" t="s">
        <v>406</v>
      </c>
      <c r="G211" s="439" t="s">
        <v>438</v>
      </c>
      <c r="H211" s="552"/>
      <c r="I211" s="552"/>
      <c r="J211" s="552"/>
    </row>
    <row r="212" spans="1:10" s="14" customFormat="1" ht="21.75" hidden="1" customHeight="1" thickBot="1">
      <c r="A212" s="426"/>
      <c r="B212" s="1018"/>
      <c r="C212" s="442"/>
      <c r="D212" s="442"/>
      <c r="E212" s="443"/>
      <c r="F212" s="459"/>
      <c r="G212" s="456"/>
      <c r="H212" s="521"/>
      <c r="I212" s="521"/>
      <c r="J212" s="521"/>
    </row>
    <row r="213" spans="1:10" s="14" customFormat="1" ht="21.75" hidden="1" customHeight="1" thickTop="1">
      <c r="A213" s="426"/>
      <c r="B213" s="1017" t="s">
        <v>409</v>
      </c>
      <c r="C213" s="436" t="s">
        <v>439</v>
      </c>
      <c r="D213" s="436">
        <v>44622</v>
      </c>
      <c r="E213" s="437">
        <v>44623</v>
      </c>
      <c r="F213" s="449" t="s">
        <v>440</v>
      </c>
      <c r="G213" s="439" t="s">
        <v>441</v>
      </c>
      <c r="H213" s="453">
        <v>44631</v>
      </c>
      <c r="I213" s="454">
        <f t="shared" ref="I213" si="2">H213+5</f>
        <v>44636</v>
      </c>
      <c r="J213" s="454">
        <f t="shared" ref="J213" si="3">H213+23</f>
        <v>44654</v>
      </c>
    </row>
    <row r="214" spans="1:10" s="14" customFormat="1" ht="21.75" hidden="1" customHeight="1" thickBot="1">
      <c r="A214" s="426"/>
      <c r="B214" s="1018"/>
      <c r="C214" s="442"/>
      <c r="D214" s="442"/>
      <c r="E214" s="443"/>
      <c r="F214" s="459"/>
      <c r="G214" s="456"/>
      <c r="H214" s="455"/>
      <c r="I214" s="455"/>
      <c r="J214" s="455"/>
    </row>
    <row r="215" spans="1:10" s="14" customFormat="1" ht="21.75" hidden="1" customHeight="1" thickTop="1" thickBot="1">
      <c r="A215" s="426" t="s">
        <v>442</v>
      </c>
      <c r="B215" s="1017" t="s">
        <v>334</v>
      </c>
      <c r="C215" s="436" t="s">
        <v>443</v>
      </c>
      <c r="D215" s="436">
        <v>44624</v>
      </c>
      <c r="E215" s="437">
        <v>44625</v>
      </c>
      <c r="F215" s="449" t="s">
        <v>444</v>
      </c>
      <c r="G215" s="439" t="s">
        <v>445</v>
      </c>
      <c r="H215" s="453">
        <v>44640</v>
      </c>
      <c r="I215" s="454">
        <f t="shared" ref="I215" si="4">H215+5</f>
        <v>44645</v>
      </c>
      <c r="J215" s="454">
        <f t="shared" ref="J215" si="5">H215+23</f>
        <v>44663</v>
      </c>
    </row>
    <row r="216" spans="1:10" s="14" customFormat="1" ht="21.75" hidden="1" customHeight="1" thickTop="1" thickBot="1">
      <c r="A216" s="1283" t="s">
        <v>446</v>
      </c>
      <c r="B216" s="1017" t="s">
        <v>282</v>
      </c>
      <c r="C216" s="436" t="s">
        <v>447</v>
      </c>
      <c r="D216" s="436">
        <v>44632</v>
      </c>
      <c r="E216" s="437">
        <v>44634</v>
      </c>
      <c r="F216" s="459"/>
      <c r="G216" s="456"/>
      <c r="H216" s="455"/>
      <c r="I216" s="455"/>
      <c r="J216" s="455"/>
    </row>
    <row r="217" spans="1:10" s="14" customFormat="1" ht="21.75" hidden="1" customHeight="1" thickTop="1">
      <c r="A217" s="426" t="s">
        <v>448</v>
      </c>
      <c r="B217" s="1017" t="s">
        <v>327</v>
      </c>
      <c r="C217" s="436" t="s">
        <v>449</v>
      </c>
      <c r="D217" s="436">
        <v>44638</v>
      </c>
      <c r="E217" s="437">
        <v>44639</v>
      </c>
      <c r="F217" s="449" t="s">
        <v>286</v>
      </c>
      <c r="G217" s="439" t="s">
        <v>450</v>
      </c>
      <c r="H217" s="453">
        <v>44645</v>
      </c>
      <c r="I217" s="454">
        <f t="shared" ref="I217" si="6">H217+5</f>
        <v>44650</v>
      </c>
      <c r="J217" s="454">
        <f t="shared" ref="J217" si="7">H217+23</f>
        <v>44668</v>
      </c>
    </row>
    <row r="218" spans="1:10" s="14" customFormat="1" ht="21.75" hidden="1" customHeight="1" thickBot="1">
      <c r="A218" s="426"/>
      <c r="B218" s="1018"/>
      <c r="C218" s="442"/>
      <c r="D218" s="442"/>
      <c r="E218" s="443"/>
      <c r="F218" s="459"/>
      <c r="G218" s="456"/>
      <c r="H218" s="455"/>
      <c r="I218" s="455"/>
      <c r="J218" s="455"/>
    </row>
    <row r="219" spans="1:10" s="14" customFormat="1" ht="21.75" hidden="1" customHeight="1" thickTop="1">
      <c r="A219" s="426"/>
      <c r="B219" s="1017" t="s">
        <v>409</v>
      </c>
      <c r="C219" s="436" t="s">
        <v>451</v>
      </c>
      <c r="D219" s="436">
        <v>44645</v>
      </c>
      <c r="E219" s="437">
        <v>44647</v>
      </c>
      <c r="F219" s="449" t="s">
        <v>159</v>
      </c>
      <c r="G219" s="439" t="s">
        <v>452</v>
      </c>
      <c r="H219" s="453">
        <v>44659</v>
      </c>
      <c r="I219" s="454">
        <f t="shared" ref="I219" si="8">H219+5</f>
        <v>44664</v>
      </c>
      <c r="J219" s="454">
        <f t="shared" ref="J219" si="9">H219+23</f>
        <v>44682</v>
      </c>
    </row>
    <row r="220" spans="1:10" s="14" customFormat="1" ht="21.75" hidden="1" customHeight="1" thickBot="1">
      <c r="A220" s="426"/>
      <c r="B220" s="1018"/>
      <c r="C220" s="442"/>
      <c r="D220" s="442"/>
      <c r="E220" s="443"/>
      <c r="F220" s="459"/>
      <c r="G220" s="456"/>
      <c r="H220" s="455"/>
      <c r="I220" s="455"/>
      <c r="J220" s="455"/>
    </row>
    <row r="221" spans="1:10" s="14" customFormat="1" ht="21.75" hidden="1" customHeight="1" thickTop="1">
      <c r="A221" s="426" t="s">
        <v>412</v>
      </c>
      <c r="B221" s="1017" t="s">
        <v>453</v>
      </c>
      <c r="C221" s="436" t="s">
        <v>454</v>
      </c>
      <c r="D221" s="436">
        <v>44653</v>
      </c>
      <c r="E221" s="437">
        <v>44655</v>
      </c>
      <c r="F221" s="523" t="s">
        <v>406</v>
      </c>
      <c r="G221" s="439" t="s">
        <v>455</v>
      </c>
      <c r="H221" s="552"/>
      <c r="I221" s="552"/>
      <c r="J221" s="552"/>
    </row>
    <row r="222" spans="1:10" s="14" customFormat="1" ht="21.75" hidden="1" customHeight="1" thickBot="1">
      <c r="A222" s="426"/>
      <c r="B222" s="1018"/>
      <c r="C222" s="442"/>
      <c r="D222" s="442"/>
      <c r="E222" s="443"/>
      <c r="F222" s="459"/>
      <c r="G222" s="456"/>
      <c r="H222" s="521"/>
      <c r="I222" s="521"/>
      <c r="J222" s="521"/>
    </row>
    <row r="223" spans="1:10" s="14" customFormat="1" ht="21.75" hidden="1" customHeight="1" thickTop="1">
      <c r="A223" s="426"/>
      <c r="B223" s="1017" t="s">
        <v>412</v>
      </c>
      <c r="C223" s="436" t="s">
        <v>456</v>
      </c>
      <c r="D223" s="436">
        <v>44659</v>
      </c>
      <c r="E223" s="437">
        <v>44661</v>
      </c>
      <c r="F223" s="449" t="s">
        <v>188</v>
      </c>
      <c r="G223" s="439" t="s">
        <v>457</v>
      </c>
      <c r="H223" s="453">
        <v>44662</v>
      </c>
      <c r="I223" s="454">
        <f t="shared" ref="I223" si="10">H223+5</f>
        <v>44667</v>
      </c>
      <c r="J223" s="454">
        <f t="shared" ref="J223" si="11">H223+23</f>
        <v>44685</v>
      </c>
    </row>
    <row r="225" spans="1:10" s="14" customFormat="1" ht="21.75" hidden="1" customHeight="1" thickTop="1">
      <c r="A225" s="426"/>
      <c r="B225" s="1017" t="s">
        <v>327</v>
      </c>
      <c r="C225" s="436" t="s">
        <v>458</v>
      </c>
      <c r="D225" s="436">
        <v>44667</v>
      </c>
      <c r="E225" s="437">
        <v>44669</v>
      </c>
      <c r="F225" s="449" t="s">
        <v>414</v>
      </c>
      <c r="G225" s="439" t="s">
        <v>459</v>
      </c>
      <c r="H225" s="453">
        <v>45403</v>
      </c>
      <c r="I225" s="454">
        <f t="shared" ref="I225" si="12">H225+5</f>
        <v>45408</v>
      </c>
      <c r="J225" s="454">
        <f t="shared" ref="J225" si="13">H225+23</f>
        <v>45426</v>
      </c>
    </row>
    <row r="226" spans="1:10" s="14" customFormat="1" ht="21.75" hidden="1" customHeight="1" thickBot="1">
      <c r="A226" s="426"/>
      <c r="B226" s="1018"/>
      <c r="C226" s="442"/>
      <c r="D226" s="442"/>
      <c r="E226" s="443"/>
      <c r="F226" s="459"/>
      <c r="G226" s="456"/>
      <c r="H226" s="455"/>
      <c r="I226" s="455"/>
      <c r="J226" s="455"/>
    </row>
    <row r="227" spans="1:10" s="14" customFormat="1" ht="21.75" hidden="1" customHeight="1" thickTop="1">
      <c r="A227" s="426"/>
      <c r="B227" s="1017"/>
      <c r="C227" s="436"/>
      <c r="D227" s="436"/>
      <c r="E227" s="437"/>
      <c r="F227" s="523" t="s">
        <v>406</v>
      </c>
      <c r="G227" s="439" t="s">
        <v>460</v>
      </c>
      <c r="H227" s="525"/>
      <c r="I227" s="552"/>
      <c r="J227" s="552"/>
    </row>
    <row r="228" spans="1:10" s="14" customFormat="1" ht="21.75" hidden="1" customHeight="1" thickBot="1">
      <c r="A228" s="426"/>
      <c r="B228" s="1018"/>
      <c r="C228" s="442"/>
      <c r="D228" s="442"/>
      <c r="E228" s="443"/>
      <c r="F228" s="459"/>
      <c r="G228" s="456"/>
      <c r="H228" s="521"/>
      <c r="I228" s="521"/>
      <c r="J228" s="521"/>
    </row>
    <row r="229" spans="1:10" s="14" customFormat="1" ht="21.75" hidden="1" customHeight="1" thickTop="1">
      <c r="A229" s="426" t="s">
        <v>409</v>
      </c>
      <c r="B229" s="1017" t="s">
        <v>453</v>
      </c>
      <c r="C229" s="436" t="s">
        <v>461</v>
      </c>
      <c r="D229" s="436">
        <v>44672</v>
      </c>
      <c r="E229" s="437">
        <v>44673</v>
      </c>
      <c r="F229" s="449" t="s">
        <v>342</v>
      </c>
      <c r="G229" s="439" t="s">
        <v>462</v>
      </c>
      <c r="H229" s="453">
        <v>44682</v>
      </c>
      <c r="I229" s="454">
        <f t="shared" ref="I229" si="14">H229+5</f>
        <v>44687</v>
      </c>
      <c r="J229" s="454">
        <f t="shared" ref="J229" si="15">H229+23</f>
        <v>44705</v>
      </c>
    </row>
    <row r="230" spans="1:10" s="14" customFormat="1" ht="21.75" hidden="1" customHeight="1" thickBot="1">
      <c r="A230" s="426"/>
      <c r="B230" s="1018"/>
      <c r="C230" s="442"/>
      <c r="D230" s="442"/>
      <c r="E230" s="443"/>
      <c r="F230" s="459"/>
      <c r="G230" s="456"/>
      <c r="H230" s="455"/>
      <c r="I230" s="455"/>
      <c r="J230" s="455"/>
    </row>
    <row r="231" spans="1:10" s="14" customFormat="1" ht="21.75" hidden="1" customHeight="1" thickTop="1">
      <c r="A231" s="426"/>
      <c r="B231" s="1017"/>
      <c r="C231" s="436"/>
      <c r="D231" s="436"/>
      <c r="E231" s="437"/>
      <c r="F231" s="523" t="s">
        <v>406</v>
      </c>
      <c r="G231" s="439" t="s">
        <v>463</v>
      </c>
      <c r="H231" s="552"/>
      <c r="I231" s="552"/>
      <c r="J231" s="552"/>
    </row>
    <row r="232" spans="1:10" s="14" customFormat="1" ht="21.75" hidden="1" customHeight="1" thickBot="1">
      <c r="A232" s="426"/>
      <c r="B232" s="1018"/>
      <c r="C232" s="442"/>
      <c r="D232" s="442"/>
      <c r="E232" s="443"/>
      <c r="F232" s="459" t="s">
        <v>384</v>
      </c>
      <c r="G232" s="456"/>
      <c r="H232" s="455"/>
      <c r="I232" s="455"/>
      <c r="J232" s="455"/>
    </row>
    <row r="233" spans="1:10" s="14" customFormat="1" ht="21.75" hidden="1" customHeight="1" thickTop="1" thickBot="1">
      <c r="A233" s="426" t="s">
        <v>464</v>
      </c>
      <c r="B233" s="1017" t="s">
        <v>453</v>
      </c>
      <c r="C233" s="436" t="s">
        <v>465</v>
      </c>
      <c r="D233" s="436">
        <v>44682</v>
      </c>
      <c r="E233" s="437">
        <v>44683</v>
      </c>
      <c r="F233" s="449" t="s">
        <v>384</v>
      </c>
      <c r="G233" s="439" t="s">
        <v>466</v>
      </c>
      <c r="H233" s="453">
        <v>44697</v>
      </c>
      <c r="I233" s="454">
        <f t="shared" ref="I233" si="16">H233+5</f>
        <v>44702</v>
      </c>
      <c r="J233" s="454">
        <f t="shared" ref="J233" si="17">H233+23</f>
        <v>44720</v>
      </c>
    </row>
    <row r="234" spans="1:10" s="14" customFormat="1" ht="21.75" hidden="1" customHeight="1" thickTop="1" thickBot="1">
      <c r="A234" s="426"/>
      <c r="B234" s="1018" t="s">
        <v>412</v>
      </c>
      <c r="C234" s="442" t="s">
        <v>467</v>
      </c>
      <c r="D234" s="436">
        <v>44687</v>
      </c>
      <c r="E234" s="437">
        <v>44688</v>
      </c>
      <c r="F234" s="459"/>
      <c r="G234" s="456"/>
      <c r="H234" s="455"/>
      <c r="I234" s="455"/>
      <c r="J234" s="455"/>
    </row>
    <row r="235" spans="1:10" s="14" customFormat="1" ht="21.75" hidden="1" customHeight="1" thickTop="1">
      <c r="A235" s="426" t="s">
        <v>327</v>
      </c>
      <c r="B235" s="1017" t="s">
        <v>382</v>
      </c>
      <c r="C235" s="436" t="s">
        <v>468</v>
      </c>
      <c r="D235" s="436">
        <v>44693</v>
      </c>
      <c r="E235" s="437">
        <v>44694</v>
      </c>
      <c r="F235" s="523" t="s">
        <v>406</v>
      </c>
      <c r="G235" s="439" t="s">
        <v>469</v>
      </c>
      <c r="H235" s="552"/>
      <c r="I235" s="552"/>
      <c r="J235" s="552"/>
    </row>
    <row r="236" spans="1:10" s="14" customFormat="1" ht="21.75" hidden="1" customHeight="1" thickBot="1">
      <c r="A236" s="426"/>
      <c r="B236" s="1018"/>
      <c r="C236" s="442"/>
      <c r="D236" s="442"/>
      <c r="E236" s="443"/>
      <c r="F236" s="459" t="s">
        <v>267</v>
      </c>
      <c r="G236" s="456"/>
      <c r="H236" s="455"/>
      <c r="I236" s="455"/>
      <c r="J236" s="455"/>
    </row>
    <row r="237" spans="1:10" s="14" customFormat="1" ht="21.75" hidden="1" customHeight="1" thickTop="1">
      <c r="A237" s="426" t="s">
        <v>470</v>
      </c>
      <c r="B237" s="1017" t="s">
        <v>382</v>
      </c>
      <c r="C237" s="436" t="s">
        <v>471</v>
      </c>
      <c r="D237" s="436">
        <v>44701</v>
      </c>
      <c r="E237" s="437">
        <v>44702</v>
      </c>
      <c r="F237" s="523" t="s">
        <v>406</v>
      </c>
      <c r="G237" s="439" t="s">
        <v>472</v>
      </c>
      <c r="H237" s="552"/>
      <c r="I237" s="552"/>
      <c r="J237" s="552"/>
    </row>
    <row r="238" spans="1:10" s="14" customFormat="1" ht="21.75" hidden="1" customHeight="1" thickBot="1">
      <c r="A238" s="426"/>
      <c r="B238" s="1018"/>
      <c r="C238" s="442"/>
      <c r="D238" s="442"/>
      <c r="E238" s="443"/>
      <c r="F238" s="459" t="s">
        <v>144</v>
      </c>
      <c r="G238" s="456"/>
      <c r="H238" s="455"/>
      <c r="I238" s="455"/>
      <c r="J238" s="455"/>
    </row>
    <row r="239" spans="1:10" s="14" customFormat="1" ht="21.75" hidden="1" customHeight="1" thickTop="1">
      <c r="A239" s="426" t="s">
        <v>473</v>
      </c>
      <c r="B239" s="1017" t="s">
        <v>453</v>
      </c>
      <c r="C239" s="436" t="s">
        <v>474</v>
      </c>
      <c r="D239" s="436">
        <v>44713</v>
      </c>
      <c r="E239" s="437">
        <v>44714</v>
      </c>
      <c r="F239" s="449" t="s">
        <v>144</v>
      </c>
      <c r="G239" s="439" t="s">
        <v>475</v>
      </c>
      <c r="H239" s="453">
        <v>44718</v>
      </c>
      <c r="I239" s="454">
        <f t="shared" ref="I239" si="18">H239+5</f>
        <v>44723</v>
      </c>
      <c r="J239" s="454">
        <f t="shared" ref="J239" si="19">H239+23</f>
        <v>44741</v>
      </c>
    </row>
    <row r="241" spans="1:10" s="14" customFormat="1" ht="21.75" hidden="1" customHeight="1" thickTop="1">
      <c r="A241" s="426"/>
      <c r="B241" s="1017" t="s">
        <v>409</v>
      </c>
      <c r="C241" s="436" t="s">
        <v>476</v>
      </c>
      <c r="D241" s="436">
        <v>44720</v>
      </c>
      <c r="E241" s="437">
        <v>44721</v>
      </c>
      <c r="F241" s="449" t="s">
        <v>274</v>
      </c>
      <c r="G241" s="439" t="s">
        <v>477</v>
      </c>
      <c r="H241" s="453">
        <v>44728</v>
      </c>
      <c r="I241" s="454">
        <f>H241+5</f>
        <v>44733</v>
      </c>
      <c r="J241" s="454">
        <f>H241+23</f>
        <v>44751</v>
      </c>
    </row>
    <row r="242" spans="1:10" s="14" customFormat="1" ht="21.75" hidden="1" customHeight="1" thickBot="1">
      <c r="A242" s="426"/>
      <c r="B242" s="1018"/>
      <c r="C242" s="442"/>
      <c r="D242" s="442"/>
      <c r="E242" s="443"/>
      <c r="F242" s="459"/>
      <c r="G242" s="456"/>
      <c r="H242" s="455"/>
      <c r="I242" s="455"/>
      <c r="J242" s="455"/>
    </row>
    <row r="243" spans="1:10" s="14" customFormat="1" ht="21.75" hidden="1" customHeight="1" thickTop="1" thickBot="1">
      <c r="A243" s="426" t="s">
        <v>478</v>
      </c>
      <c r="B243" s="1017" t="s">
        <v>429</v>
      </c>
      <c r="C243" s="436" t="s">
        <v>479</v>
      </c>
      <c r="D243" s="436">
        <v>44726</v>
      </c>
      <c r="E243" s="867" t="s">
        <v>393</v>
      </c>
      <c r="F243" s="449" t="s">
        <v>440</v>
      </c>
      <c r="G243" s="439" t="s">
        <v>480</v>
      </c>
      <c r="H243" s="453">
        <v>44738</v>
      </c>
      <c r="I243" s="454">
        <f>H243+5</f>
        <v>44743</v>
      </c>
      <c r="J243" s="454">
        <f>H243+23</f>
        <v>44761</v>
      </c>
    </row>
    <row r="244" spans="1:10" s="14" customFormat="1" ht="21.75" hidden="1" customHeight="1" thickTop="1" thickBot="1">
      <c r="A244" s="426"/>
      <c r="B244" s="1017" t="s">
        <v>412</v>
      </c>
      <c r="C244" s="436" t="s">
        <v>481</v>
      </c>
      <c r="D244" s="436">
        <v>44730</v>
      </c>
      <c r="E244" s="437">
        <v>44731</v>
      </c>
      <c r="F244" s="459"/>
      <c r="G244" s="456"/>
      <c r="H244" s="455"/>
      <c r="I244" s="455"/>
      <c r="J244" s="455"/>
    </row>
    <row r="245" spans="1:10" s="14" customFormat="1" ht="21.75" hidden="1" customHeight="1" thickTop="1">
      <c r="A245" s="426" t="s">
        <v>382</v>
      </c>
      <c r="B245" s="1017" t="s">
        <v>412</v>
      </c>
      <c r="C245" s="436" t="s">
        <v>481</v>
      </c>
      <c r="D245" s="436">
        <v>44730</v>
      </c>
      <c r="E245" s="437">
        <v>44731</v>
      </c>
      <c r="F245" s="523" t="s">
        <v>406</v>
      </c>
      <c r="G245" s="439" t="s">
        <v>482</v>
      </c>
      <c r="H245" s="525"/>
      <c r="I245" s="552"/>
      <c r="J245" s="552"/>
    </row>
    <row r="246" spans="1:10" s="14" customFormat="1" ht="21.75" hidden="1" customHeight="1" thickBot="1">
      <c r="A246" s="426"/>
      <c r="B246" s="1018"/>
      <c r="C246" s="442"/>
      <c r="D246" s="442"/>
      <c r="E246" s="443"/>
      <c r="F246" s="459"/>
      <c r="G246" s="456"/>
      <c r="H246" s="521"/>
      <c r="I246" s="521"/>
      <c r="J246" s="521"/>
    </row>
    <row r="247" spans="1:10" s="14" customFormat="1" ht="21.75" hidden="1" customHeight="1" thickTop="1">
      <c r="A247" s="426" t="s">
        <v>483</v>
      </c>
      <c r="B247" s="1017" t="s">
        <v>484</v>
      </c>
      <c r="C247" s="436" t="s">
        <v>485</v>
      </c>
      <c r="D247" s="436">
        <v>44742</v>
      </c>
      <c r="E247" s="437">
        <v>44743</v>
      </c>
      <c r="F247" s="449" t="s">
        <v>444</v>
      </c>
      <c r="G247" s="439" t="s">
        <v>486</v>
      </c>
      <c r="H247" s="453">
        <v>44745</v>
      </c>
      <c r="I247" s="454">
        <f>H247+5</f>
        <v>44750</v>
      </c>
      <c r="J247" s="454">
        <f>H247+23</f>
        <v>44768</v>
      </c>
    </row>
    <row r="248" spans="1:10" s="14" customFormat="1" ht="21.75" hidden="1" customHeight="1" thickBot="1">
      <c r="A248" s="426"/>
      <c r="B248" s="1018"/>
      <c r="C248" s="442"/>
      <c r="D248" s="442"/>
      <c r="E248" s="443"/>
      <c r="F248" s="459"/>
      <c r="G248" s="456"/>
      <c r="H248" s="455"/>
      <c r="I248" s="455"/>
      <c r="J248" s="455"/>
    </row>
    <row r="249" spans="1:10" s="14" customFormat="1" ht="21.75" hidden="1" customHeight="1" thickTop="1">
      <c r="A249" s="426" t="s">
        <v>327</v>
      </c>
      <c r="B249" s="1017" t="s">
        <v>453</v>
      </c>
      <c r="C249" s="436" t="s">
        <v>487</v>
      </c>
      <c r="D249" s="436">
        <v>44749</v>
      </c>
      <c r="E249" s="437">
        <v>44750</v>
      </c>
      <c r="F249" s="449" t="s">
        <v>286</v>
      </c>
      <c r="G249" s="439" t="s">
        <v>488</v>
      </c>
      <c r="H249" s="453">
        <v>44755</v>
      </c>
      <c r="I249" s="454">
        <f>H249+5</f>
        <v>44760</v>
      </c>
      <c r="J249" s="454">
        <f>H249+23</f>
        <v>44778</v>
      </c>
    </row>
    <row r="250" spans="1:10" s="14" customFormat="1" ht="21.75" hidden="1" customHeight="1" thickBot="1">
      <c r="A250" s="426"/>
      <c r="B250" s="1018"/>
      <c r="C250" s="442"/>
      <c r="D250" s="442"/>
      <c r="E250" s="443"/>
      <c r="F250" s="459"/>
      <c r="G250" s="456"/>
      <c r="H250" s="455"/>
      <c r="I250" s="455"/>
      <c r="J250" s="455"/>
    </row>
    <row r="251" spans="1:10" s="14" customFormat="1" ht="21.75" hidden="1" customHeight="1" thickTop="1">
      <c r="A251" s="426"/>
      <c r="B251" s="1017" t="s">
        <v>409</v>
      </c>
      <c r="C251" s="436" t="s">
        <v>489</v>
      </c>
      <c r="D251" s="436">
        <v>44754</v>
      </c>
      <c r="E251" s="437">
        <v>44755</v>
      </c>
      <c r="F251" s="449" t="s">
        <v>159</v>
      </c>
      <c r="G251" s="439" t="s">
        <v>490</v>
      </c>
      <c r="H251" s="453">
        <v>44768</v>
      </c>
      <c r="I251" s="454">
        <f t="shared" ref="I251" si="20">H251+5</f>
        <v>44773</v>
      </c>
      <c r="J251" s="454">
        <f t="shared" ref="J251" si="21">H251+23</f>
        <v>44791</v>
      </c>
    </row>
    <row r="252" spans="1:10" s="14" customFormat="1" ht="21.75" hidden="1" customHeight="1" thickBot="1">
      <c r="A252" s="426"/>
      <c r="B252" s="1018"/>
      <c r="C252" s="442"/>
      <c r="D252" s="442"/>
      <c r="E252" s="443"/>
      <c r="F252" s="459"/>
      <c r="G252" s="456"/>
      <c r="H252" s="455"/>
      <c r="I252" s="455"/>
      <c r="J252" s="455"/>
    </row>
    <row r="253" spans="1:10" s="14" customFormat="1" ht="21.75" hidden="1" customHeight="1" thickTop="1">
      <c r="A253" s="426" t="s">
        <v>491</v>
      </c>
      <c r="B253" s="1017" t="s">
        <v>382</v>
      </c>
      <c r="C253" s="436" t="s">
        <v>492</v>
      </c>
      <c r="D253" s="436">
        <v>44760</v>
      </c>
      <c r="E253" s="437">
        <v>44761</v>
      </c>
      <c r="F253" s="449" t="s">
        <v>188</v>
      </c>
      <c r="G253" s="439" t="s">
        <v>493</v>
      </c>
      <c r="H253" s="453">
        <v>44771</v>
      </c>
      <c r="I253" s="454">
        <f t="shared" ref="I253" si="22">H253+5</f>
        <v>44776</v>
      </c>
      <c r="J253" s="454">
        <f t="shared" ref="J253" si="23">H253+23</f>
        <v>44794</v>
      </c>
    </row>
    <row r="254" spans="1:10" s="14" customFormat="1" ht="21.75" hidden="1" customHeight="1" thickBot="1">
      <c r="A254" s="426"/>
      <c r="B254" s="1018"/>
      <c r="C254" s="442"/>
      <c r="D254" s="442"/>
      <c r="E254" s="443"/>
      <c r="F254" s="459"/>
      <c r="G254" s="456"/>
      <c r="H254" s="455"/>
      <c r="I254" s="455"/>
      <c r="J254" s="455"/>
    </row>
    <row r="255" spans="1:10" s="14" customFormat="1" ht="21.75" hidden="1" customHeight="1" thickTop="1">
      <c r="A255" s="426" t="s">
        <v>494</v>
      </c>
      <c r="B255" s="1017" t="s">
        <v>412</v>
      </c>
      <c r="C255" s="436" t="s">
        <v>495</v>
      </c>
      <c r="D255" s="436">
        <v>44765</v>
      </c>
      <c r="E255" s="437">
        <v>44767</v>
      </c>
      <c r="F255" s="449" t="s">
        <v>414</v>
      </c>
      <c r="G255" s="439" t="s">
        <v>496</v>
      </c>
      <c r="H255" s="453">
        <v>44779</v>
      </c>
      <c r="I255" s="454">
        <f t="shared" ref="I255" si="24">H255+23</f>
        <v>44802</v>
      </c>
      <c r="J255" s="454">
        <f>H255+33</f>
        <v>44812</v>
      </c>
    </row>
    <row r="257" spans="1:10" s="14" customFormat="1" ht="21.75" hidden="1" customHeight="1" thickTop="1">
      <c r="A257" s="426"/>
      <c r="B257" s="1017" t="s">
        <v>453</v>
      </c>
      <c r="C257" s="436" t="s">
        <v>497</v>
      </c>
      <c r="D257" s="436">
        <v>44773</v>
      </c>
      <c r="E257" s="437">
        <v>44774</v>
      </c>
      <c r="F257" s="449" t="s">
        <v>342</v>
      </c>
      <c r="G257" s="439" t="s">
        <v>498</v>
      </c>
      <c r="H257" s="453">
        <v>44782</v>
      </c>
      <c r="I257" s="454">
        <f t="shared" ref="I257" si="25">H257+23</f>
        <v>44805</v>
      </c>
      <c r="J257" s="454">
        <f t="shared" ref="J257" si="26">H257+33</f>
        <v>44815</v>
      </c>
    </row>
    <row r="258" spans="1:10" s="14" customFormat="1" ht="21.75" hidden="1" customHeight="1" thickBot="1">
      <c r="A258" s="426"/>
      <c r="B258" s="1018"/>
      <c r="C258" s="442"/>
      <c r="D258" s="442"/>
      <c r="E258" s="443"/>
      <c r="F258" s="459"/>
      <c r="G258" s="456"/>
      <c r="H258" s="455"/>
      <c r="I258" s="455"/>
      <c r="J258" s="455"/>
    </row>
    <row r="259" spans="1:10" s="14" customFormat="1" ht="21.75" hidden="1" customHeight="1" thickTop="1">
      <c r="A259" s="426" t="s">
        <v>499</v>
      </c>
      <c r="B259" s="1017" t="s">
        <v>500</v>
      </c>
      <c r="C259" s="436" t="s">
        <v>501</v>
      </c>
      <c r="D259" s="436">
        <v>44788</v>
      </c>
      <c r="E259" s="437">
        <v>44789</v>
      </c>
      <c r="F259" s="449" t="s">
        <v>384</v>
      </c>
      <c r="G259" s="439" t="s">
        <v>502</v>
      </c>
      <c r="H259" s="453">
        <v>44789</v>
      </c>
      <c r="I259" s="454">
        <f t="shared" ref="I259" si="27">H259+23</f>
        <v>44812</v>
      </c>
      <c r="J259" s="454">
        <f t="shared" ref="J259" si="28">H259+33</f>
        <v>44822</v>
      </c>
    </row>
    <row r="260" spans="1:10" s="14" customFormat="1" ht="21.75" hidden="1" customHeight="1" thickBot="1">
      <c r="A260" s="446"/>
      <c r="B260" s="1018"/>
      <c r="C260" s="442"/>
      <c r="D260" s="442"/>
      <c r="E260" s="443"/>
      <c r="F260" s="459"/>
      <c r="G260" s="456"/>
      <c r="H260" s="455"/>
      <c r="I260" s="455"/>
      <c r="J260" s="455"/>
    </row>
    <row r="261" spans="1:10" s="14" customFormat="1" ht="20.25" hidden="1" thickTop="1">
      <c r="A261" s="426" t="s">
        <v>503</v>
      </c>
      <c r="B261" s="1017" t="s">
        <v>500</v>
      </c>
      <c r="C261" s="436" t="s">
        <v>501</v>
      </c>
      <c r="D261" s="436">
        <v>44788</v>
      </c>
      <c r="E261" s="437">
        <v>44789</v>
      </c>
      <c r="F261" s="449" t="s">
        <v>504</v>
      </c>
      <c r="G261" s="439" t="s">
        <v>505</v>
      </c>
      <c r="H261" s="453">
        <v>44794</v>
      </c>
      <c r="I261" s="454">
        <f t="shared" ref="I261" si="29">H261+23</f>
        <v>44817</v>
      </c>
      <c r="J261" s="454">
        <f t="shared" ref="J261" si="30">H261+33</f>
        <v>44827</v>
      </c>
    </row>
    <row r="262" spans="1:10" s="14" customFormat="1" ht="20.25" hidden="1" thickBot="1">
      <c r="A262" s="426"/>
      <c r="B262" s="1018"/>
      <c r="C262" s="442"/>
      <c r="D262" s="442"/>
      <c r="E262" s="443"/>
      <c r="F262" s="459"/>
      <c r="G262" s="456"/>
      <c r="H262" s="455"/>
      <c r="I262" s="455"/>
      <c r="J262" s="455"/>
    </row>
    <row r="263" spans="1:10" s="14" customFormat="1" ht="21" hidden="1" thickTop="1" thickBot="1">
      <c r="A263" s="426" t="s">
        <v>382</v>
      </c>
      <c r="B263" s="1018" t="s">
        <v>506</v>
      </c>
      <c r="C263" s="442" t="s">
        <v>507</v>
      </c>
      <c r="D263" s="442">
        <v>44793</v>
      </c>
      <c r="E263" s="443">
        <v>44794</v>
      </c>
      <c r="F263" s="449" t="s">
        <v>144</v>
      </c>
      <c r="G263" s="439" t="s">
        <v>508</v>
      </c>
      <c r="H263" s="453">
        <v>44801</v>
      </c>
      <c r="I263" s="454">
        <f>H263+23</f>
        <v>44824</v>
      </c>
      <c r="J263" s="454">
        <f t="shared" ref="J263" si="31">H263+33</f>
        <v>44834</v>
      </c>
    </row>
    <row r="264" spans="1:10" s="14" customFormat="1" ht="21" hidden="1" thickTop="1" thickBot="1">
      <c r="A264" s="426"/>
      <c r="B264" s="1017" t="s">
        <v>412</v>
      </c>
      <c r="C264" s="436" t="s">
        <v>509</v>
      </c>
      <c r="D264" s="436">
        <v>44795</v>
      </c>
      <c r="E264" s="437">
        <v>44797</v>
      </c>
      <c r="F264" s="459"/>
      <c r="G264" s="456"/>
      <c r="H264" s="455"/>
      <c r="I264" s="455"/>
      <c r="J264" s="455"/>
    </row>
    <row r="265" spans="1:10" s="14" customFormat="1" ht="21" hidden="1" thickTop="1" thickBot="1">
      <c r="A265" s="426" t="s">
        <v>510</v>
      </c>
      <c r="B265" s="1017" t="s">
        <v>409</v>
      </c>
      <c r="C265" s="436" t="s">
        <v>511</v>
      </c>
      <c r="D265" s="691" t="s">
        <v>393</v>
      </c>
      <c r="E265" s="437"/>
      <c r="F265" s="449" t="s">
        <v>274</v>
      </c>
      <c r="G265" s="439" t="s">
        <v>512</v>
      </c>
      <c r="H265" s="453">
        <v>44810</v>
      </c>
      <c r="I265" s="454">
        <f t="shared" ref="I265" si="32">H265+23</f>
        <v>44833</v>
      </c>
      <c r="J265" s="454">
        <f t="shared" ref="J265" si="33">H265+33</f>
        <v>44843</v>
      </c>
    </row>
    <row r="266" spans="1:10" s="14" customFormat="1" ht="20.25" hidden="1" thickTop="1">
      <c r="A266" s="426"/>
      <c r="B266" s="1092" t="s">
        <v>453</v>
      </c>
      <c r="C266" s="1093" t="s">
        <v>513</v>
      </c>
      <c r="D266" s="1354" t="s">
        <v>393</v>
      </c>
      <c r="E266" s="888"/>
      <c r="F266" s="427"/>
      <c r="G266" s="923"/>
      <c r="H266" s="454"/>
      <c r="I266" s="454"/>
      <c r="J266" s="454"/>
    </row>
    <row r="267" spans="1:10" s="14" customFormat="1" ht="20.25" hidden="1" thickBot="1">
      <c r="A267" s="426"/>
      <c r="B267" s="1018" t="s">
        <v>412</v>
      </c>
      <c r="C267" s="442" t="s">
        <v>514</v>
      </c>
      <c r="D267" s="442">
        <v>44804</v>
      </c>
      <c r="E267" s="443">
        <v>44805</v>
      </c>
      <c r="F267" s="459"/>
      <c r="G267" s="456"/>
      <c r="H267" s="455"/>
      <c r="I267" s="455"/>
      <c r="J267" s="455"/>
    </row>
    <row r="268" spans="1:10" s="14" customFormat="1" ht="20.25" hidden="1" thickTop="1">
      <c r="A268" s="426"/>
      <c r="B268" s="1017" t="s">
        <v>500</v>
      </c>
      <c r="C268" s="436" t="s">
        <v>515</v>
      </c>
      <c r="D268" s="436">
        <v>44812</v>
      </c>
      <c r="E268" s="437">
        <v>44813</v>
      </c>
      <c r="F268" s="449" t="s">
        <v>440</v>
      </c>
      <c r="G268" s="439" t="s">
        <v>516</v>
      </c>
      <c r="H268" s="453">
        <v>44818</v>
      </c>
      <c r="I268" s="454">
        <f t="shared" ref="I268" si="34">H268+23</f>
        <v>44841</v>
      </c>
      <c r="J268" s="454">
        <f t="shared" ref="J268" si="35">H268+33</f>
        <v>44851</v>
      </c>
    </row>
    <row r="269" spans="1:10" s="14" customFormat="1" ht="20.25" hidden="1" thickBot="1">
      <c r="A269" s="426"/>
      <c r="B269" s="1018"/>
      <c r="C269" s="442"/>
      <c r="D269" s="442"/>
      <c r="E269" s="443"/>
      <c r="F269" s="459"/>
      <c r="G269" s="456"/>
      <c r="H269" s="455"/>
      <c r="I269" s="455"/>
      <c r="J269" s="455"/>
    </row>
    <row r="270" spans="1:10" s="14" customFormat="1" ht="20.25" hidden="1" thickTop="1">
      <c r="A270" s="426"/>
      <c r="B270" s="1017" t="s">
        <v>500</v>
      </c>
      <c r="C270" s="436" t="s">
        <v>515</v>
      </c>
      <c r="D270" s="436">
        <v>44813</v>
      </c>
      <c r="E270" s="437">
        <v>44815</v>
      </c>
      <c r="F270" s="523" t="s">
        <v>406</v>
      </c>
      <c r="G270" s="439" t="s">
        <v>517</v>
      </c>
      <c r="H270" s="525"/>
      <c r="I270" s="552"/>
      <c r="J270" s="552"/>
    </row>
    <row r="271" spans="1:10" s="14" customFormat="1" ht="20.25" hidden="1" thickBot="1">
      <c r="A271" s="426"/>
      <c r="B271" s="1018"/>
      <c r="C271" s="442"/>
      <c r="D271" s="442"/>
      <c r="E271" s="443"/>
      <c r="F271" s="459"/>
      <c r="G271" s="456"/>
      <c r="H271" s="521"/>
      <c r="I271" s="521"/>
      <c r="J271" s="521"/>
    </row>
    <row r="272" spans="1:10" s="14" customFormat="1" ht="20.25" hidden="1" thickTop="1">
      <c r="A272" s="426"/>
      <c r="B272" s="1017" t="s">
        <v>518</v>
      </c>
      <c r="C272" s="436" t="s">
        <v>519</v>
      </c>
      <c r="D272" s="436">
        <v>44822</v>
      </c>
      <c r="E272" s="437">
        <v>44824</v>
      </c>
      <c r="F272" s="449" t="s">
        <v>520</v>
      </c>
      <c r="G272" s="439" t="s">
        <v>521</v>
      </c>
      <c r="H272" s="453">
        <v>44829</v>
      </c>
      <c r="I272" s="454">
        <f t="shared" ref="I272" si="36">H272+23</f>
        <v>44852</v>
      </c>
      <c r="J272" s="454">
        <f t="shared" ref="J272" si="37">H272+33</f>
        <v>44862</v>
      </c>
    </row>
    <row r="274" spans="1:11" s="14" customFormat="1" ht="20.25" hidden="1" thickTop="1">
      <c r="A274" s="426" t="s">
        <v>412</v>
      </c>
      <c r="B274" s="1017" t="s">
        <v>409</v>
      </c>
      <c r="C274" s="436" t="s">
        <v>522</v>
      </c>
      <c r="D274" s="436">
        <v>44826</v>
      </c>
      <c r="E274" s="437">
        <v>44827</v>
      </c>
      <c r="F274" s="523" t="s">
        <v>406</v>
      </c>
      <c r="G274" s="439" t="s">
        <v>523</v>
      </c>
      <c r="H274" s="525"/>
      <c r="I274" s="552"/>
      <c r="J274" s="552"/>
      <c r="K274" s="60"/>
    </row>
    <row r="275" spans="1:11" s="14" customFormat="1" ht="20.25" hidden="1" thickBot="1">
      <c r="A275" s="426"/>
      <c r="B275" s="1018"/>
      <c r="C275" s="442"/>
      <c r="D275" s="442"/>
      <c r="E275" s="443"/>
      <c r="F275" s="459"/>
      <c r="G275" s="456"/>
      <c r="H275" s="521"/>
      <c r="I275" s="521"/>
      <c r="J275" s="521"/>
      <c r="K275" s="60"/>
    </row>
    <row r="276" spans="1:11" s="14" customFormat="1" ht="20.25" hidden="1" thickTop="1">
      <c r="A276" s="426" t="s">
        <v>409</v>
      </c>
      <c r="B276" s="1017" t="s">
        <v>412</v>
      </c>
      <c r="C276" s="436" t="s">
        <v>524</v>
      </c>
      <c r="D276" s="436">
        <v>44835</v>
      </c>
      <c r="E276" s="437">
        <v>44836</v>
      </c>
      <c r="F276" s="523" t="s">
        <v>406</v>
      </c>
      <c r="G276" s="439" t="s">
        <v>525</v>
      </c>
      <c r="H276" s="525"/>
      <c r="I276" s="552"/>
      <c r="J276" s="552"/>
      <c r="K276" s="60"/>
    </row>
    <row r="277" spans="1:11" s="14" customFormat="1" ht="20.25" hidden="1" thickBot="1">
      <c r="A277" s="426"/>
      <c r="B277" s="1018"/>
      <c r="C277" s="442"/>
      <c r="D277" s="442"/>
      <c r="E277" s="443"/>
      <c r="F277" s="459"/>
      <c r="G277" s="456"/>
      <c r="H277" s="521"/>
      <c r="I277" s="521"/>
      <c r="J277" s="521"/>
      <c r="K277" s="60"/>
    </row>
    <row r="278" spans="1:11" s="14" customFormat="1" ht="20.25" hidden="1" thickTop="1">
      <c r="A278" s="426"/>
      <c r="B278" s="1017" t="s">
        <v>453</v>
      </c>
      <c r="C278" s="436" t="s">
        <v>526</v>
      </c>
      <c r="D278" s="436">
        <v>44840</v>
      </c>
      <c r="E278" s="437">
        <v>44841</v>
      </c>
      <c r="F278" s="449" t="s">
        <v>527</v>
      </c>
      <c r="G278" s="439" t="s">
        <v>528</v>
      </c>
      <c r="H278" s="453">
        <v>44850</v>
      </c>
      <c r="I278" s="454">
        <f t="shared" ref="I278" si="38">H278+23</f>
        <v>44873</v>
      </c>
      <c r="J278" s="454">
        <f t="shared" ref="J278" si="39">H278+33</f>
        <v>44883</v>
      </c>
      <c r="K278" s="735" t="s">
        <v>529</v>
      </c>
    </row>
    <row r="279" spans="1:11" s="14" customFormat="1" ht="20.25" hidden="1" thickBot="1">
      <c r="A279" s="426"/>
      <c r="B279" s="1018"/>
      <c r="C279" s="442"/>
      <c r="D279" s="442"/>
      <c r="E279" s="443"/>
      <c r="F279" s="459"/>
      <c r="G279" s="456"/>
      <c r="H279" s="455"/>
      <c r="I279" s="455"/>
      <c r="J279" s="455"/>
      <c r="K279" s="735" t="s">
        <v>530</v>
      </c>
    </row>
    <row r="280" spans="1:11" s="14" customFormat="1" ht="20.25" hidden="1" thickTop="1">
      <c r="A280" s="426" t="s">
        <v>531</v>
      </c>
      <c r="B280" s="1017" t="s">
        <v>532</v>
      </c>
      <c r="C280" s="436" t="s">
        <v>533</v>
      </c>
      <c r="D280" s="436">
        <v>44849</v>
      </c>
      <c r="E280" s="437">
        <v>44850</v>
      </c>
      <c r="F280" s="523" t="s">
        <v>406</v>
      </c>
      <c r="G280" s="439" t="s">
        <v>534</v>
      </c>
      <c r="H280" s="525"/>
      <c r="I280" s="552"/>
      <c r="J280" s="552"/>
      <c r="K280" s="60"/>
    </row>
    <row r="281" spans="1:11" s="14" customFormat="1" ht="20.25" hidden="1" thickBot="1">
      <c r="A281" s="426"/>
      <c r="B281" s="1018"/>
      <c r="C281" s="442"/>
      <c r="D281" s="442"/>
      <c r="E281" s="443"/>
      <c r="F281" s="459"/>
      <c r="G281" s="456"/>
      <c r="H281" s="521"/>
      <c r="I281" s="521"/>
      <c r="J281" s="521"/>
      <c r="K281" s="60"/>
    </row>
    <row r="282" spans="1:11" s="14" customFormat="1" ht="20.25" hidden="1" thickTop="1">
      <c r="A282" s="426" t="s">
        <v>518</v>
      </c>
      <c r="B282" s="1017" t="s">
        <v>453</v>
      </c>
      <c r="C282" s="436" t="s">
        <v>535</v>
      </c>
      <c r="D282" s="436">
        <v>44857</v>
      </c>
      <c r="E282" s="437">
        <v>44858</v>
      </c>
      <c r="F282" s="523" t="s">
        <v>406</v>
      </c>
      <c r="G282" s="439" t="s">
        <v>536</v>
      </c>
      <c r="H282" s="525"/>
      <c r="I282" s="552"/>
      <c r="J282" s="552"/>
      <c r="K282" s="60" t="s">
        <v>537</v>
      </c>
    </row>
    <row r="283" spans="1:11" s="14" customFormat="1" ht="20.25" hidden="1" thickBot="1">
      <c r="A283" s="426"/>
      <c r="B283" s="1018"/>
      <c r="C283" s="442"/>
      <c r="D283" s="442"/>
      <c r="E283" s="443"/>
      <c r="F283" s="459"/>
      <c r="G283" s="456"/>
      <c r="H283" s="521"/>
      <c r="I283" s="521"/>
      <c r="J283" s="521"/>
      <c r="K283" s="60"/>
    </row>
    <row r="284" spans="1:11" s="14" customFormat="1" ht="20.25" hidden="1" thickTop="1">
      <c r="A284" s="426" t="s">
        <v>409</v>
      </c>
      <c r="B284" s="1017" t="s">
        <v>453</v>
      </c>
      <c r="C284" s="436" t="s">
        <v>538</v>
      </c>
      <c r="D284" s="436">
        <v>44863</v>
      </c>
      <c r="E284" s="437">
        <v>44864</v>
      </c>
      <c r="F284" s="523" t="s">
        <v>406</v>
      </c>
      <c r="G284" s="439" t="s">
        <v>539</v>
      </c>
      <c r="H284" s="525"/>
      <c r="I284" s="552"/>
      <c r="J284" s="552"/>
      <c r="K284" s="60"/>
    </row>
    <row r="285" spans="1:11" s="14" customFormat="1" ht="20.25" hidden="1" thickBot="1">
      <c r="A285" s="426"/>
      <c r="B285" s="1018"/>
      <c r="C285" s="442"/>
      <c r="D285" s="442"/>
      <c r="E285" s="443"/>
      <c r="F285" s="459"/>
      <c r="G285" s="456"/>
      <c r="H285" s="521"/>
      <c r="I285" s="521"/>
      <c r="J285" s="521"/>
      <c r="K285" s="60" t="s">
        <v>537</v>
      </c>
    </row>
    <row r="286" spans="1:11" s="14" customFormat="1" ht="20.25" hidden="1" thickTop="1">
      <c r="A286" s="426" t="s">
        <v>518</v>
      </c>
      <c r="B286" s="1017" t="s">
        <v>540</v>
      </c>
      <c r="C286" s="436" t="s">
        <v>541</v>
      </c>
      <c r="D286" s="436">
        <v>44875</v>
      </c>
      <c r="E286" s="437">
        <v>44876</v>
      </c>
      <c r="F286" s="523" t="s">
        <v>406</v>
      </c>
      <c r="G286" s="439" t="s">
        <v>542</v>
      </c>
      <c r="H286" s="525"/>
      <c r="I286" s="552"/>
      <c r="J286" s="552"/>
      <c r="K286" s="60"/>
    </row>
    <row r="287" spans="1:11" s="14" customFormat="1" ht="20.25" hidden="1" thickBot="1">
      <c r="A287" s="426"/>
      <c r="B287" s="1018"/>
      <c r="C287" s="442"/>
      <c r="D287" s="442"/>
      <c r="E287" s="443"/>
      <c r="F287" s="459"/>
      <c r="G287" s="456"/>
      <c r="H287" s="521"/>
      <c r="I287" s="521"/>
      <c r="J287" s="521"/>
      <c r="K287" s="60"/>
    </row>
    <row r="288" spans="1:11" s="14" customFormat="1" ht="20.25" hidden="1" thickTop="1">
      <c r="A288" s="426"/>
      <c r="B288" s="1017" t="s">
        <v>412</v>
      </c>
      <c r="C288" s="436" t="s">
        <v>543</v>
      </c>
      <c r="D288" s="436">
        <v>44873</v>
      </c>
      <c r="E288" s="437">
        <v>44875</v>
      </c>
      <c r="F288" s="523" t="s">
        <v>406</v>
      </c>
      <c r="G288" s="439" t="s">
        <v>544</v>
      </c>
      <c r="H288" s="525"/>
      <c r="I288" s="552"/>
      <c r="J288" s="552"/>
      <c r="K288" s="60"/>
    </row>
    <row r="290" spans="1:10" s="14" customFormat="1" ht="20.25" hidden="1" thickTop="1">
      <c r="A290" s="426"/>
      <c r="B290" s="1017" t="s">
        <v>453</v>
      </c>
      <c r="C290" s="436" t="s">
        <v>545</v>
      </c>
      <c r="D290" s="436">
        <v>44885</v>
      </c>
      <c r="E290" s="437">
        <v>44886</v>
      </c>
      <c r="F290" s="523" t="s">
        <v>406</v>
      </c>
      <c r="G290" s="439" t="s">
        <v>546</v>
      </c>
      <c r="H290" s="525"/>
      <c r="I290" s="552"/>
      <c r="J290" s="552"/>
    </row>
    <row r="291" spans="1:10" s="14" customFormat="1" ht="20.25" hidden="1" thickBot="1">
      <c r="A291" s="426"/>
      <c r="B291" s="1018"/>
      <c r="C291" s="442"/>
      <c r="D291" s="442"/>
      <c r="E291" s="443"/>
      <c r="F291" s="459"/>
      <c r="G291" s="456"/>
      <c r="H291" s="521"/>
      <c r="I291" s="521"/>
      <c r="J291" s="521"/>
    </row>
    <row r="292" spans="1:10" s="14" customFormat="1" ht="20.25" hidden="1" thickTop="1">
      <c r="A292" s="426" t="s">
        <v>531</v>
      </c>
      <c r="B292" s="1017" t="s">
        <v>248</v>
      </c>
      <c r="C292" s="436" t="s">
        <v>547</v>
      </c>
      <c r="D292" s="436">
        <v>44890</v>
      </c>
      <c r="E292" s="437">
        <v>44891</v>
      </c>
      <c r="F292" s="523" t="s">
        <v>406</v>
      </c>
      <c r="G292" s="439" t="s">
        <v>548</v>
      </c>
      <c r="H292" s="525"/>
      <c r="I292" s="552"/>
      <c r="J292" s="552"/>
    </row>
    <row r="293" spans="1:10" s="14" customFormat="1" ht="20.25" hidden="1" thickBot="1">
      <c r="A293" s="426"/>
      <c r="B293" s="1018"/>
      <c r="C293" s="442"/>
      <c r="D293" s="442"/>
      <c r="E293" s="443"/>
      <c r="F293" s="459"/>
      <c r="G293" s="456"/>
      <c r="H293" s="521"/>
      <c r="I293" s="521"/>
      <c r="J293" s="521"/>
    </row>
    <row r="294" spans="1:10" s="14" customFormat="1" ht="20.25" hidden="1" thickTop="1">
      <c r="A294" s="426" t="s">
        <v>549</v>
      </c>
      <c r="B294" s="1017" t="s">
        <v>409</v>
      </c>
      <c r="C294" s="436" t="s">
        <v>550</v>
      </c>
      <c r="D294" s="436">
        <v>44897</v>
      </c>
      <c r="E294" s="437">
        <v>44898</v>
      </c>
      <c r="F294" s="449" t="s">
        <v>274</v>
      </c>
      <c r="G294" s="439" t="s">
        <v>551</v>
      </c>
      <c r="H294" s="453">
        <v>44906</v>
      </c>
      <c r="I294" s="454">
        <f>H294+23</f>
        <v>44929</v>
      </c>
      <c r="J294" s="454">
        <f>H294+33</f>
        <v>44939</v>
      </c>
    </row>
    <row r="295" spans="1:10" s="14" customFormat="1" ht="20.25" hidden="1" thickBot="1">
      <c r="A295" s="426"/>
      <c r="B295" s="1018"/>
      <c r="C295" s="442"/>
      <c r="D295" s="442"/>
      <c r="E295" s="443"/>
      <c r="F295" s="459"/>
      <c r="G295" s="456"/>
      <c r="H295" s="455"/>
      <c r="I295" s="455"/>
      <c r="J295" s="455"/>
    </row>
    <row r="296" spans="1:10" s="14" customFormat="1" ht="20.25" hidden="1" thickTop="1">
      <c r="A296" s="426" t="s">
        <v>552</v>
      </c>
      <c r="B296" s="1017" t="s">
        <v>553</v>
      </c>
      <c r="C296" s="436" t="s">
        <v>554</v>
      </c>
      <c r="D296" s="436">
        <v>44903</v>
      </c>
      <c r="E296" s="437">
        <v>44905</v>
      </c>
      <c r="F296" s="523" t="s">
        <v>406</v>
      </c>
      <c r="G296" s="439" t="s">
        <v>555</v>
      </c>
      <c r="H296" s="525"/>
      <c r="I296" s="552"/>
      <c r="J296" s="552"/>
    </row>
    <row r="297" spans="1:10" s="14" customFormat="1" ht="20.25" hidden="1" thickBot="1">
      <c r="A297" s="426"/>
      <c r="B297" s="1018"/>
      <c r="C297" s="442"/>
      <c r="D297" s="442"/>
      <c r="E297" s="443"/>
      <c r="F297" s="459"/>
      <c r="G297" s="456"/>
      <c r="H297" s="521"/>
      <c r="I297" s="521"/>
      <c r="J297" s="521"/>
    </row>
    <row r="298" spans="1:10" s="14" customFormat="1" ht="20.25" hidden="1" thickTop="1">
      <c r="A298" s="426"/>
      <c r="B298" s="1017" t="s">
        <v>412</v>
      </c>
      <c r="C298" s="436" t="s">
        <v>556</v>
      </c>
      <c r="D298" s="436">
        <v>44911</v>
      </c>
      <c r="E298" s="437">
        <v>44912</v>
      </c>
      <c r="F298" s="523" t="s">
        <v>406</v>
      </c>
      <c r="G298" s="439" t="s">
        <v>557</v>
      </c>
      <c r="H298" s="525"/>
      <c r="I298" s="552"/>
      <c r="J298" s="552"/>
    </row>
    <row r="299" spans="1:10" s="14" customFormat="1" ht="20.25" hidden="1" thickBot="1">
      <c r="A299" s="426"/>
      <c r="B299" s="1018"/>
      <c r="C299" s="442"/>
      <c r="D299" s="442"/>
      <c r="E299" s="443"/>
      <c r="F299" s="459"/>
      <c r="G299" s="456"/>
      <c r="H299" s="521"/>
      <c r="I299" s="521"/>
      <c r="J299" s="521"/>
    </row>
    <row r="300" spans="1:10" s="14" customFormat="1" ht="20.25" hidden="1" thickTop="1">
      <c r="A300" s="426" t="s">
        <v>558</v>
      </c>
      <c r="B300" s="1017" t="s">
        <v>559</v>
      </c>
      <c r="C300" s="436" t="s">
        <v>560</v>
      </c>
      <c r="D300" s="436">
        <v>44917</v>
      </c>
      <c r="E300" s="437">
        <v>44918</v>
      </c>
      <c r="F300" s="523" t="s">
        <v>406</v>
      </c>
      <c r="G300" s="439" t="s">
        <v>561</v>
      </c>
      <c r="H300" s="525"/>
      <c r="I300" s="552"/>
      <c r="J300" s="552"/>
    </row>
    <row r="301" spans="1:10" s="14" customFormat="1" ht="20.25" hidden="1" thickBot="1">
      <c r="A301" s="426"/>
      <c r="B301" s="1018"/>
      <c r="C301" s="442"/>
      <c r="D301" s="442"/>
      <c r="E301" s="443"/>
      <c r="F301" s="459"/>
      <c r="G301" s="456"/>
      <c r="H301" s="521"/>
      <c r="I301" s="521"/>
      <c r="J301" s="521"/>
    </row>
    <row r="302" spans="1:10" s="14" customFormat="1" ht="20.25" hidden="1" thickTop="1">
      <c r="A302" s="426"/>
      <c r="B302" s="1017" t="s">
        <v>453</v>
      </c>
      <c r="C302" s="436" t="s">
        <v>562</v>
      </c>
      <c r="D302" s="436">
        <v>44926</v>
      </c>
      <c r="E302" s="437">
        <v>44562</v>
      </c>
      <c r="F302" s="523" t="s">
        <v>406</v>
      </c>
      <c r="G302" s="439" t="s">
        <v>563</v>
      </c>
      <c r="H302" s="525"/>
      <c r="I302" s="552"/>
      <c r="J302" s="552"/>
    </row>
    <row r="303" spans="1:10" s="14" customFormat="1" ht="20.25" hidden="1" thickBot="1">
      <c r="A303" s="426"/>
      <c r="B303" s="1018"/>
      <c r="C303" s="442"/>
      <c r="D303" s="442"/>
      <c r="E303" s="443"/>
      <c r="F303" s="459"/>
      <c r="G303" s="456"/>
      <c r="H303" s="521"/>
      <c r="I303" s="521"/>
      <c r="J303" s="521"/>
    </row>
    <row r="304" spans="1:10" s="14" customFormat="1" ht="19.5" hidden="1">
      <c r="A304" s="426"/>
      <c r="B304" s="1017" t="s">
        <v>248</v>
      </c>
      <c r="C304" s="436" t="s">
        <v>564</v>
      </c>
      <c r="D304" s="436">
        <v>44931</v>
      </c>
      <c r="E304" s="437">
        <v>44932</v>
      </c>
      <c r="F304" s="523" t="s">
        <v>406</v>
      </c>
      <c r="G304" s="439" t="s">
        <v>565</v>
      </c>
      <c r="H304" s="525"/>
      <c r="I304" s="552"/>
      <c r="J304" s="552"/>
    </row>
    <row r="306" spans="1:10" s="14" customFormat="1" ht="20.25" hidden="1" thickTop="1">
      <c r="A306" s="426"/>
      <c r="B306" s="1017" t="s">
        <v>409</v>
      </c>
      <c r="C306" s="436" t="s">
        <v>566</v>
      </c>
      <c r="D306" s="436">
        <v>44940</v>
      </c>
      <c r="E306" s="437">
        <v>44941</v>
      </c>
      <c r="F306" s="523" t="s">
        <v>406</v>
      </c>
      <c r="G306" s="439" t="s">
        <v>567</v>
      </c>
      <c r="H306" s="525"/>
      <c r="I306" s="552"/>
      <c r="J306" s="552"/>
    </row>
    <row r="307" spans="1:10" s="14" customFormat="1" ht="20.25" hidden="1" thickBot="1">
      <c r="A307" s="426"/>
      <c r="B307" s="1018"/>
      <c r="C307" s="442"/>
      <c r="D307" s="442"/>
      <c r="E307" s="443"/>
      <c r="F307" s="459"/>
      <c r="G307" s="456"/>
      <c r="H307" s="521"/>
      <c r="I307" s="521"/>
      <c r="J307" s="521"/>
    </row>
    <row r="308" spans="1:10" s="14" customFormat="1" ht="20.25" hidden="1" thickTop="1">
      <c r="A308" s="426" t="s">
        <v>568</v>
      </c>
      <c r="B308" s="1017" t="s">
        <v>569</v>
      </c>
      <c r="C308" s="436" t="s">
        <v>570</v>
      </c>
      <c r="D308" s="436">
        <v>44947</v>
      </c>
      <c r="E308" s="437">
        <v>44947</v>
      </c>
      <c r="F308" s="449" t="s">
        <v>571</v>
      </c>
      <c r="G308" s="439" t="s">
        <v>572</v>
      </c>
      <c r="H308" s="453">
        <v>44955</v>
      </c>
      <c r="I308" s="454">
        <f>H308+23</f>
        <v>44978</v>
      </c>
      <c r="J308" s="454">
        <f>H308+33</f>
        <v>44988</v>
      </c>
    </row>
    <row r="309" spans="1:10" s="14" customFormat="1" ht="20.25" hidden="1" thickBot="1">
      <c r="A309" s="426"/>
      <c r="B309" s="1018"/>
      <c r="C309" s="442"/>
      <c r="D309" s="442"/>
      <c r="E309" s="443"/>
      <c r="F309" s="459"/>
      <c r="G309" s="456"/>
      <c r="H309" s="455"/>
      <c r="I309" s="455"/>
      <c r="J309" s="455"/>
    </row>
    <row r="310" spans="1:10" s="14" customFormat="1" ht="20.25" hidden="1" thickTop="1">
      <c r="A310" s="426"/>
      <c r="B310" s="1017" t="s">
        <v>412</v>
      </c>
      <c r="C310" s="436" t="s">
        <v>573</v>
      </c>
      <c r="D310" s="436">
        <v>44954</v>
      </c>
      <c r="E310" s="437">
        <v>44956</v>
      </c>
      <c r="F310" s="523" t="s">
        <v>406</v>
      </c>
      <c r="G310" s="439" t="s">
        <v>574</v>
      </c>
      <c r="H310" s="525"/>
      <c r="I310" s="552"/>
      <c r="J310" s="552"/>
    </row>
    <row r="311" spans="1:10" s="14" customFormat="1" ht="20.25" hidden="1" thickBot="1">
      <c r="A311" s="426"/>
      <c r="B311" s="1018"/>
      <c r="C311" s="442"/>
      <c r="D311" s="442"/>
      <c r="E311" s="443"/>
      <c r="F311" s="459"/>
      <c r="G311" s="456"/>
      <c r="H311" s="521"/>
      <c r="I311" s="521"/>
      <c r="J311" s="521"/>
    </row>
    <row r="312" spans="1:10" s="14" customFormat="1" ht="20.25" hidden="1" thickTop="1">
      <c r="A312" s="426" t="s">
        <v>575</v>
      </c>
      <c r="B312" s="1017" t="s">
        <v>576</v>
      </c>
      <c r="C312" s="436" t="s">
        <v>577</v>
      </c>
      <c r="D312" s="436">
        <v>44962</v>
      </c>
      <c r="E312" s="437">
        <v>44963</v>
      </c>
      <c r="F312" s="523" t="s">
        <v>406</v>
      </c>
      <c r="G312" s="439" t="s">
        <v>578</v>
      </c>
      <c r="H312" s="525"/>
      <c r="I312" s="552"/>
      <c r="J312" s="552"/>
    </row>
    <row r="313" spans="1:10" s="14" customFormat="1" ht="20.25" hidden="1" thickBot="1">
      <c r="A313" s="426"/>
      <c r="B313" s="1018"/>
      <c r="C313" s="442"/>
      <c r="D313" s="442"/>
      <c r="E313" s="443"/>
      <c r="F313" s="459"/>
      <c r="G313" s="456"/>
      <c r="H313" s="521"/>
      <c r="I313" s="521"/>
      <c r="J313" s="521"/>
    </row>
    <row r="314" spans="1:10" s="14" customFormat="1" ht="20.25" hidden="1" thickTop="1">
      <c r="A314" s="426"/>
      <c r="B314" s="1017" t="s">
        <v>453</v>
      </c>
      <c r="C314" s="436" t="s">
        <v>579</v>
      </c>
      <c r="D314" s="436">
        <v>44966</v>
      </c>
      <c r="E314" s="437">
        <v>44968</v>
      </c>
      <c r="F314" s="523" t="s">
        <v>406</v>
      </c>
      <c r="G314" s="439" t="s">
        <v>580</v>
      </c>
      <c r="H314" s="525"/>
      <c r="I314" s="552"/>
      <c r="J314" s="552"/>
    </row>
    <row r="315" spans="1:10" s="14" customFormat="1" ht="20.25" hidden="1" thickBot="1">
      <c r="A315" s="426"/>
      <c r="B315" s="1018"/>
      <c r="C315" s="442"/>
      <c r="D315" s="442"/>
      <c r="E315" s="443"/>
      <c r="F315" s="459"/>
      <c r="G315" s="456"/>
      <c r="H315" s="521"/>
      <c r="I315" s="521"/>
      <c r="J315" s="521"/>
    </row>
    <row r="316" spans="1:10" s="14" customFormat="1" ht="20.25" hidden="1" thickTop="1">
      <c r="A316" s="426" t="s">
        <v>581</v>
      </c>
      <c r="B316" s="1017" t="s">
        <v>453</v>
      </c>
      <c r="C316" s="436" t="s">
        <v>582</v>
      </c>
      <c r="D316" s="436">
        <v>44973</v>
      </c>
      <c r="E316" s="437">
        <v>44974</v>
      </c>
      <c r="F316" s="523" t="s">
        <v>406</v>
      </c>
      <c r="G316" s="439" t="s">
        <v>583</v>
      </c>
      <c r="H316" s="525"/>
      <c r="I316" s="552"/>
      <c r="J316" s="552"/>
    </row>
    <row r="317" spans="1:10" s="14" customFormat="1" ht="20.25" hidden="1" thickBot="1">
      <c r="A317" s="426"/>
      <c r="B317" s="1018"/>
      <c r="C317" s="442"/>
      <c r="D317" s="442"/>
      <c r="E317" s="443"/>
      <c r="F317" s="459"/>
      <c r="G317" s="456"/>
      <c r="H317" s="521"/>
      <c r="I317" s="521"/>
      <c r="J317" s="521"/>
    </row>
    <row r="318" spans="1:10" s="14" customFormat="1" ht="20.25" hidden="1" thickTop="1">
      <c r="A318" s="426" t="s">
        <v>584</v>
      </c>
      <c r="B318" s="1017" t="s">
        <v>585</v>
      </c>
      <c r="C318" s="436" t="s">
        <v>586</v>
      </c>
      <c r="D318" s="436">
        <v>44980</v>
      </c>
      <c r="E318" s="437">
        <v>44981</v>
      </c>
      <c r="F318" s="523" t="s">
        <v>406</v>
      </c>
      <c r="G318" s="439" t="s">
        <v>587</v>
      </c>
      <c r="H318" s="525"/>
      <c r="I318" s="552"/>
      <c r="J318" s="552"/>
    </row>
    <row r="319" spans="1:10" s="14" customFormat="1" ht="20.25" hidden="1" thickBot="1">
      <c r="A319" s="426"/>
      <c r="B319" s="1018"/>
      <c r="C319" s="442"/>
      <c r="D319" s="442"/>
      <c r="E319" s="443"/>
      <c r="F319" s="459"/>
      <c r="G319" s="456"/>
      <c r="H319" s="521"/>
      <c r="I319" s="521"/>
      <c r="J319" s="521"/>
    </row>
    <row r="320" spans="1:10" s="14" customFormat="1" ht="20.25" hidden="1" thickTop="1">
      <c r="A320" s="426"/>
      <c r="B320" s="1017" t="s">
        <v>588</v>
      </c>
      <c r="C320" s="436" t="s">
        <v>589</v>
      </c>
      <c r="D320" s="436">
        <v>44987</v>
      </c>
      <c r="E320" s="437">
        <v>44988</v>
      </c>
      <c r="F320" s="523" t="s">
        <v>406</v>
      </c>
      <c r="G320" s="439" t="s">
        <v>590</v>
      </c>
      <c r="H320" s="525"/>
      <c r="I320" s="552"/>
      <c r="J320" s="552"/>
    </row>
    <row r="321" spans="1:7" ht="13.5" thickBot="1"/>
    <row r="322" spans="1:7" s="14" customFormat="1" ht="20.25" thickTop="1">
      <c r="A322" s="426" t="s">
        <v>412</v>
      </c>
      <c r="B322" s="1017" t="s">
        <v>588</v>
      </c>
      <c r="C322" s="436" t="s">
        <v>591</v>
      </c>
      <c r="D322" s="436">
        <v>44996</v>
      </c>
      <c r="E322" s="437">
        <v>44997</v>
      </c>
      <c r="F322" s="523" t="s">
        <v>406</v>
      </c>
      <c r="G322" s="439" t="s">
        <v>592</v>
      </c>
    </row>
    <row r="323" spans="1:7" s="14" customFormat="1" ht="20.25" thickBot="1">
      <c r="A323" s="426"/>
      <c r="B323" s="1018"/>
      <c r="C323" s="442"/>
      <c r="D323" s="442"/>
      <c r="E323" s="443"/>
      <c r="F323" s="459"/>
      <c r="G323" s="456"/>
    </row>
    <row r="324" spans="1:7" s="14" customFormat="1" ht="20.25" thickTop="1">
      <c r="A324" s="426"/>
      <c r="B324" s="1017" t="s">
        <v>576</v>
      </c>
      <c r="C324" s="436" t="s">
        <v>593</v>
      </c>
      <c r="D324" s="436">
        <v>45007</v>
      </c>
      <c r="E324" s="437">
        <v>44980</v>
      </c>
      <c r="F324" s="523" t="s">
        <v>406</v>
      </c>
      <c r="G324" s="439" t="s">
        <v>594</v>
      </c>
    </row>
    <row r="325" spans="1:7" s="14" customFormat="1" ht="20.25" thickBot="1">
      <c r="A325" s="426"/>
      <c r="B325" s="1018"/>
      <c r="C325" s="442"/>
      <c r="D325" s="442"/>
      <c r="E325" s="443"/>
      <c r="F325" s="459"/>
      <c r="G325" s="456"/>
    </row>
    <row r="326" spans="1:7" s="14" customFormat="1" ht="20.25" thickTop="1">
      <c r="A326" s="426"/>
      <c r="B326" s="1017" t="s">
        <v>453</v>
      </c>
      <c r="C326" s="436" t="s">
        <v>595</v>
      </c>
      <c r="D326" s="436">
        <v>45008</v>
      </c>
      <c r="E326" s="437">
        <v>45009</v>
      </c>
      <c r="F326" s="523" t="s">
        <v>406</v>
      </c>
      <c r="G326" s="439" t="s">
        <v>596</v>
      </c>
    </row>
    <row r="327" spans="1:7" s="14" customFormat="1" ht="20.25" thickBot="1">
      <c r="A327" s="426"/>
      <c r="B327" s="1018"/>
      <c r="C327" s="442"/>
      <c r="D327" s="442"/>
      <c r="E327" s="443"/>
      <c r="F327" s="459"/>
      <c r="G327" s="456"/>
    </row>
    <row r="328" spans="1:7" s="14" customFormat="1" ht="20.25" thickTop="1">
      <c r="A328" s="426"/>
      <c r="B328" s="1017" t="s">
        <v>585</v>
      </c>
      <c r="C328" s="436" t="s">
        <v>597</v>
      </c>
      <c r="D328" s="436">
        <v>45015</v>
      </c>
      <c r="E328" s="437">
        <v>45016</v>
      </c>
      <c r="F328" s="449" t="s">
        <v>598</v>
      </c>
      <c r="G328" s="439" t="s">
        <v>599</v>
      </c>
    </row>
    <row r="329" spans="1:7" s="14" customFormat="1" ht="20.25" thickBot="1">
      <c r="A329" s="426"/>
      <c r="B329" s="1018"/>
      <c r="C329" s="442"/>
      <c r="D329" s="442"/>
      <c r="E329" s="443"/>
      <c r="F329" s="459"/>
      <c r="G329" s="456"/>
    </row>
    <row r="330" spans="1:7" s="14" customFormat="1" ht="20.25" thickTop="1">
      <c r="A330" s="426"/>
      <c r="B330" s="1017" t="s">
        <v>600</v>
      </c>
      <c r="C330" s="436" t="s">
        <v>601</v>
      </c>
      <c r="D330" s="436">
        <v>45022</v>
      </c>
      <c r="E330" s="437">
        <v>45023</v>
      </c>
      <c r="F330" s="449" t="s">
        <v>571</v>
      </c>
      <c r="G330" s="439" t="s">
        <v>602</v>
      </c>
    </row>
    <row r="331" spans="1:7" s="14" customFormat="1" ht="20.25" thickBot="1">
      <c r="A331" s="426"/>
      <c r="B331" s="1018"/>
      <c r="C331" s="442"/>
      <c r="D331" s="442"/>
      <c r="E331" s="443"/>
      <c r="F331" s="459"/>
      <c r="G331" s="456"/>
    </row>
    <row r="332" spans="1:7" s="14" customFormat="1" ht="20.25" thickTop="1">
      <c r="A332" s="426"/>
      <c r="B332" s="1017" t="s">
        <v>588</v>
      </c>
      <c r="C332" s="436" t="s">
        <v>603</v>
      </c>
      <c r="D332" s="436">
        <v>45029</v>
      </c>
      <c r="E332" s="437">
        <v>45030</v>
      </c>
      <c r="F332" s="449" t="s">
        <v>604</v>
      </c>
      <c r="G332" s="439" t="s">
        <v>605</v>
      </c>
    </row>
    <row r="333" spans="1:7" s="14" customFormat="1" ht="20.25" thickBot="1">
      <c r="A333" s="426"/>
      <c r="B333" s="1018"/>
      <c r="C333" s="442"/>
      <c r="D333" s="442"/>
      <c r="E333" s="443"/>
      <c r="F333" s="459"/>
      <c r="G333" s="456"/>
    </row>
    <row r="334" spans="1:7" s="14" customFormat="1" ht="20.25" thickTop="1">
      <c r="A334" s="426"/>
      <c r="B334" s="1017" t="s">
        <v>374</v>
      </c>
      <c r="C334" s="436" t="s">
        <v>606</v>
      </c>
      <c r="D334" s="436">
        <v>45036</v>
      </c>
      <c r="E334" s="437">
        <v>45037</v>
      </c>
      <c r="F334" s="449" t="s">
        <v>274</v>
      </c>
      <c r="G334" s="439" t="s">
        <v>607</v>
      </c>
    </row>
    <row r="335" spans="1:7" s="14" customFormat="1" ht="20.25" thickBot="1">
      <c r="A335" s="426"/>
      <c r="B335" s="1018"/>
      <c r="C335" s="442"/>
      <c r="D335" s="442"/>
      <c r="E335" s="443"/>
      <c r="F335" s="459"/>
      <c r="G335" s="456"/>
    </row>
    <row r="336" spans="1:7" s="14" customFormat="1" ht="20.25" thickTop="1">
      <c r="A336" s="426"/>
      <c r="B336" s="1517" t="s">
        <v>608</v>
      </c>
      <c r="C336" s="436" t="s">
        <v>609</v>
      </c>
      <c r="D336" s="436">
        <v>45043</v>
      </c>
      <c r="E336" s="437">
        <v>45044</v>
      </c>
      <c r="F336" s="449" t="s">
        <v>527</v>
      </c>
      <c r="G336" s="439" t="s">
        <v>610</v>
      </c>
    </row>
    <row r="341" spans="2:12" s="14" customFormat="1" ht="20.25" customHeight="1">
      <c r="B341" s="50" t="s">
        <v>611</v>
      </c>
      <c r="C341" s="29"/>
      <c r="D341" s="29"/>
      <c r="E341" s="29"/>
      <c r="F341" s="29"/>
      <c r="G341" s="29"/>
      <c r="H341" s="51"/>
      <c r="I341" s="29"/>
      <c r="J341" s="29"/>
      <c r="K341" s="38"/>
      <c r="L341" s="29"/>
    </row>
    <row r="342" spans="2:12" s="30" customFormat="1" ht="15">
      <c r="B342" s="55"/>
      <c r="D342" s="56"/>
      <c r="E342" s="54"/>
      <c r="H342" s="56"/>
      <c r="L342" s="57"/>
    </row>
    <row r="343" spans="2:12" s="30" customFormat="1" ht="15">
      <c r="B343" s="52" t="s">
        <v>0</v>
      </c>
      <c r="E343" s="53"/>
      <c r="F343" s="54" t="s">
        <v>36</v>
      </c>
      <c r="G343" s="54"/>
      <c r="J343" s="54" t="s">
        <v>61</v>
      </c>
      <c r="K343" s="54"/>
      <c r="L343" s="54"/>
    </row>
    <row r="344" spans="2:12" s="29" customFormat="1" ht="15">
      <c r="B344" s="31" t="s">
        <v>1</v>
      </c>
      <c r="C344" s="27"/>
      <c r="D344" s="56" t="s">
        <v>612</v>
      </c>
      <c r="E344" s="54"/>
      <c r="F344" s="27" t="s">
        <v>613</v>
      </c>
      <c r="G344" s="27"/>
      <c r="H344" s="56" t="s">
        <v>39</v>
      </c>
      <c r="I344" s="27"/>
      <c r="J344" s="27" t="s">
        <v>63</v>
      </c>
      <c r="K344" s="27"/>
      <c r="L344" s="57" t="s">
        <v>64</v>
      </c>
    </row>
    <row r="345" spans="2:12" s="29" customFormat="1" ht="15">
      <c r="B345" s="55"/>
      <c r="C345" s="30"/>
      <c r="D345" s="56"/>
      <c r="E345" s="54"/>
      <c r="F345" s="30"/>
      <c r="G345" s="30"/>
      <c r="H345" s="56"/>
      <c r="I345" s="30"/>
      <c r="J345" s="30"/>
      <c r="K345" s="30"/>
      <c r="L345" s="57"/>
    </row>
    <row r="346" spans="2:12" s="29" customFormat="1" ht="14.25">
      <c r="B346" s="58" t="str">
        <f>HOME!A$513</f>
        <v>PANTHER</v>
      </c>
      <c r="C346" s="58" t="str">
        <f>HOME!B$513</f>
        <v>YARIMCA</v>
      </c>
      <c r="D346" s="38" t="str">
        <f>HOME!C$513</f>
        <v>TRYAR</v>
      </c>
      <c r="F346" s="58">
        <f>HOME!A533</f>
        <v>0</v>
      </c>
      <c r="G346" s="58">
        <f>HOME!B533</f>
        <v>0</v>
      </c>
      <c r="H346" s="38">
        <f>HOME!C533</f>
        <v>0</v>
      </c>
      <c r="J346" s="58">
        <f>HOME!A$548</f>
        <v>0</v>
      </c>
      <c r="K346" s="58">
        <f>HOME!B$548</f>
        <v>0</v>
      </c>
      <c r="L346" s="38">
        <f>HOME!C$548</f>
        <v>0</v>
      </c>
    </row>
    <row r="347" spans="2:12" s="29" customFormat="1" ht="14.25">
      <c r="B347" s="58" t="str">
        <f>HOME!A$514</f>
        <v>TIGER SERVICE</v>
      </c>
      <c r="C347" s="58" t="str">
        <f>HOME!B$514</f>
        <v>YARIMCA</v>
      </c>
      <c r="D347" s="38" t="str">
        <f>HOME!C$514</f>
        <v>TRYAR</v>
      </c>
      <c r="F347" s="58">
        <f>HOME!A534</f>
        <v>0</v>
      </c>
      <c r="G347" s="58">
        <f>HOME!B534</f>
        <v>0</v>
      </c>
      <c r="H347" s="38">
        <f>HOME!C534</f>
        <v>0</v>
      </c>
      <c r="J347" s="58">
        <f>HOME!A$550</f>
        <v>0</v>
      </c>
      <c r="K347" s="58">
        <f>HOME!B$550</f>
        <v>0</v>
      </c>
      <c r="L347" s="38">
        <f>HOME!C$550</f>
        <v>0</v>
      </c>
    </row>
    <row r="348" spans="2:12" s="29" customFormat="1" ht="14.25">
      <c r="B348" s="58" t="str">
        <f>HOME!A$516</f>
        <v>BRITANNIA</v>
      </c>
      <c r="C348" s="58" t="str">
        <f>HOME!B$516</f>
        <v>ZANZIBAR</v>
      </c>
      <c r="D348" s="38" t="str">
        <f>HOME!C$516</f>
        <v>TZZNZ</v>
      </c>
      <c r="F348" s="58">
        <f>HOME!A535</f>
        <v>0</v>
      </c>
      <c r="G348" s="58">
        <f>HOME!B535</f>
        <v>0</v>
      </c>
      <c r="H348" s="38">
        <f>HOME!C535</f>
        <v>0</v>
      </c>
      <c r="J348" s="58">
        <f>HOME!A$553</f>
        <v>0</v>
      </c>
      <c r="K348" s="58">
        <f>HOME!B$553</f>
        <v>0</v>
      </c>
      <c r="L348" s="38">
        <f>HOME!C$553</f>
        <v>0</v>
      </c>
    </row>
    <row r="349" spans="2:12" s="29" customFormat="1" ht="14.25">
      <c r="B349" s="58" t="str">
        <f>HOME!A$519</f>
        <v>IPANEMA</v>
      </c>
      <c r="C349" s="58" t="str">
        <f>HOME!B$519</f>
        <v>ZARATE</v>
      </c>
      <c r="D349" s="38" t="str">
        <f>HOME!C$519</f>
        <v>ARZAE</v>
      </c>
      <c r="F349" s="58">
        <f>HOME!A536</f>
        <v>0</v>
      </c>
      <c r="G349" s="58">
        <f>HOME!B536</f>
        <v>0</v>
      </c>
      <c r="H349" s="38">
        <f>HOME!C536</f>
        <v>0</v>
      </c>
      <c r="J349" s="58">
        <f>HOME!A$554</f>
        <v>0</v>
      </c>
      <c r="K349" s="58">
        <f>HOME!B$554</f>
        <v>0</v>
      </c>
      <c r="L349" s="38">
        <f>HOME!C$554</f>
        <v>0</v>
      </c>
    </row>
    <row r="350" spans="2:12" s="29" customFormat="1" ht="14.25">
      <c r="B350" s="58" t="str">
        <f>HOME!A$520</f>
        <v>LION</v>
      </c>
      <c r="C350" s="58" t="str">
        <f>HOME!B$520</f>
        <v>ZEEBRUGGE</v>
      </c>
      <c r="D350" s="38" t="str">
        <f>HOME!C$520</f>
        <v>BEZEE</v>
      </c>
      <c r="F350" s="58">
        <f>HOME!A537</f>
        <v>0</v>
      </c>
      <c r="G350" s="58">
        <f>HOME!B537</f>
        <v>0</v>
      </c>
      <c r="H350" s="38">
        <f>HOME!C537</f>
        <v>0</v>
      </c>
      <c r="J350" s="58">
        <f>HOME!A$549</f>
        <v>0</v>
      </c>
      <c r="K350" s="58">
        <f>HOME!B$549</f>
        <v>0</v>
      </c>
      <c r="L350" s="38">
        <f>HOME!C$549</f>
        <v>0</v>
      </c>
    </row>
    <row r="351" spans="2:12" s="29" customFormat="1" ht="14.25">
      <c r="B351" s="58">
        <f>HOME!A$521</f>
        <v>0</v>
      </c>
      <c r="C351" s="58">
        <f>HOME!B$521</f>
        <v>0</v>
      </c>
      <c r="D351" s="38">
        <f>HOME!C$521</f>
        <v>0</v>
      </c>
      <c r="F351" s="58">
        <f>HOME!A538</f>
        <v>0</v>
      </c>
      <c r="G351" s="58">
        <f>HOME!B538</f>
        <v>0</v>
      </c>
      <c r="H351" s="38">
        <f>HOME!C538</f>
        <v>0</v>
      </c>
      <c r="J351" s="58">
        <f>HOME!A$551</f>
        <v>0</v>
      </c>
      <c r="K351" s="58">
        <f>HOME!B$551</f>
        <v>0</v>
      </c>
      <c r="L351" s="38">
        <f>HOME!C$551</f>
        <v>0</v>
      </c>
    </row>
    <row r="352" spans="2:12" s="29" customFormat="1" ht="14.25">
      <c r="B352" s="58">
        <f>HOME!A$522</f>
        <v>0</v>
      </c>
      <c r="C352" s="58" t="e">
        <f>HOME!#REF!</f>
        <v>#REF!</v>
      </c>
      <c r="D352" s="38">
        <f>HOME!C$522</f>
        <v>0</v>
      </c>
      <c r="F352" s="58">
        <f>HOME!A539</f>
        <v>0</v>
      </c>
      <c r="G352" s="58">
        <f>HOME!B539</f>
        <v>0</v>
      </c>
      <c r="H352" s="38">
        <f>HOME!C539</f>
        <v>0</v>
      </c>
      <c r="J352" s="58">
        <f>HOME!A$555</f>
        <v>0</v>
      </c>
      <c r="K352" s="58">
        <f>HOME!B$555</f>
        <v>0</v>
      </c>
      <c r="L352" s="38">
        <f>HOME!C$555</f>
        <v>0</v>
      </c>
    </row>
    <row r="353" spans="2:12" s="29" customFormat="1" ht="14.25">
      <c r="B353" s="58" t="str">
        <f>HOME!A$523</f>
        <v>ENDD</v>
      </c>
      <c r="C353" s="58">
        <f>HOME!B$522</f>
        <v>0</v>
      </c>
      <c r="D353" s="38">
        <f>HOME!C$523</f>
        <v>0</v>
      </c>
      <c r="F353" s="58">
        <f>HOME!A540</f>
        <v>0</v>
      </c>
      <c r="G353" s="58">
        <f>HOME!B540</f>
        <v>0</v>
      </c>
      <c r="H353" s="38">
        <f>HOME!C540</f>
        <v>0</v>
      </c>
      <c r="J353" s="58">
        <f>HOME!A$552</f>
        <v>0</v>
      </c>
      <c r="K353" s="58">
        <f>HOME!B$552</f>
        <v>0</v>
      </c>
      <c r="L353" s="38">
        <f>HOME!C$552</f>
        <v>0</v>
      </c>
    </row>
    <row r="354" spans="2:12" s="29" customFormat="1" ht="14.25">
      <c r="B354" s="58">
        <f>HOME!A$524</f>
        <v>0</v>
      </c>
      <c r="C354" s="58">
        <f>HOME!B$525</f>
        <v>0</v>
      </c>
      <c r="D354" s="38">
        <f>HOME!C$524</f>
        <v>0</v>
      </c>
      <c r="G354" s="59"/>
      <c r="H354" s="57"/>
      <c r="J354" s="58"/>
    </row>
    <row r="355" spans="2:12" ht="14.25">
      <c r="B355" s="29"/>
      <c r="C355" s="29"/>
      <c r="D355" s="57"/>
      <c r="E355" s="29"/>
      <c r="F355" s="29"/>
      <c r="G355" s="59"/>
      <c r="H355" s="57"/>
      <c r="I355" s="29"/>
      <c r="J355" s="29"/>
      <c r="K355" s="29"/>
      <c r="L355" s="29"/>
    </row>
    <row r="356" spans="2:12" ht="14.25">
      <c r="B356" s="29" t="s">
        <v>34</v>
      </c>
      <c r="C356" s="29" t="s">
        <v>614</v>
      </c>
      <c r="D356" s="57"/>
      <c r="E356" s="29"/>
      <c r="F356" s="29" t="s">
        <v>59</v>
      </c>
      <c r="G356" s="59" t="s">
        <v>60</v>
      </c>
      <c r="H356" s="59"/>
      <c r="I356" s="57"/>
      <c r="J356" s="29" t="s">
        <v>59</v>
      </c>
      <c r="K356" s="29" t="s">
        <v>90</v>
      </c>
      <c r="L356" s="29"/>
    </row>
  </sheetData>
  <customSheetViews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8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89"/>
  <sheetViews>
    <sheetView topLeftCell="A34" zoomScale="85" zoomScaleNormal="85" workbookViewId="0">
      <pane ySplit="8" topLeftCell="A42" activePane="bottomLeft" state="frozen"/>
      <selection activeCell="A34" sqref="A34"/>
      <selection pane="bottomLeft" activeCell="G48" sqref="G48"/>
    </sheetView>
  </sheetViews>
  <sheetFormatPr defaultColWidth="9.42578125" defaultRowHeight="12.75"/>
  <cols>
    <col min="1" max="1" width="4.28515625" style="4" customWidth="1"/>
    <col min="2" max="2" width="4.28515625" style="65" customWidth="1"/>
    <col min="3" max="3" width="22.7109375" style="5" customWidth="1"/>
    <col min="4" max="4" width="9.5703125" style="5" customWidth="1"/>
    <col min="5" max="5" width="12.7109375" style="5" customWidth="1"/>
    <col min="6" max="6" width="15.140625" style="5" customWidth="1"/>
    <col min="7" max="7" width="24.7109375" style="5" customWidth="1"/>
    <col min="8" max="8" width="9.7109375" style="5" customWidth="1"/>
    <col min="9" max="12" width="15.5703125" style="5" customWidth="1"/>
    <col min="13" max="13" width="18.7109375" style="5" customWidth="1"/>
    <col min="14" max="14" width="15.5703125" style="5" customWidth="1"/>
    <col min="15" max="16" width="9.7109375" style="1048" customWidth="1"/>
    <col min="17" max="16384" width="9.42578125" style="5"/>
  </cols>
  <sheetData>
    <row r="1" spans="1:232">
      <c r="T1" s="5">
        <v>13</v>
      </c>
    </row>
    <row r="2" spans="1:232" s="6" customFormat="1" ht="33">
      <c r="B2" s="61"/>
      <c r="C2" s="145" t="s">
        <v>1707</v>
      </c>
      <c r="D2" s="45"/>
      <c r="O2" s="1048"/>
      <c r="P2" s="1048"/>
    </row>
    <row r="3" spans="1:232" ht="15" customHeight="1">
      <c r="C3" s="46"/>
      <c r="D3" s="46"/>
      <c r="G3" s="1493" t="s">
        <v>4034</v>
      </c>
      <c r="H3" s="46"/>
      <c r="I3" s="46"/>
      <c r="J3" s="46"/>
      <c r="K3" s="46"/>
      <c r="L3" s="37"/>
      <c r="M3" s="37"/>
      <c r="N3" s="37"/>
    </row>
    <row r="4" spans="1:232" ht="15">
      <c r="A4" s="10"/>
      <c r="C4" s="47"/>
      <c r="D4" s="47"/>
      <c r="E4" s="47"/>
      <c r="F4" s="47"/>
      <c r="G4" s="47"/>
      <c r="H4" s="47"/>
      <c r="I4" s="47"/>
      <c r="J4" s="47"/>
      <c r="K4" s="47"/>
      <c r="L4" s="37"/>
      <c r="M4" s="37"/>
      <c r="N4" s="37"/>
    </row>
    <row r="5" spans="1:232" s="14" customFormat="1" ht="16.5" customHeight="1">
      <c r="A5" s="103"/>
      <c r="B5" s="103"/>
      <c r="C5" s="1451"/>
      <c r="D5" s="1452"/>
      <c r="E5" s="1452"/>
      <c r="F5" s="1452"/>
      <c r="G5" s="1453"/>
      <c r="H5" s="1453"/>
      <c r="I5" s="1452"/>
      <c r="J5" s="1452"/>
      <c r="K5" s="1452"/>
      <c r="L5" s="1452"/>
      <c r="M5" s="1452"/>
      <c r="N5" s="61"/>
      <c r="O5" s="1048"/>
      <c r="P5" s="1048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31"/>
      <c r="B6" s="103"/>
      <c r="C6" s="2748"/>
      <c r="D6" s="2749"/>
      <c r="E6" s="2750" t="s">
        <v>98</v>
      </c>
      <c r="F6" s="2751" t="s">
        <v>3894</v>
      </c>
      <c r="G6" s="2752" t="s">
        <v>4035</v>
      </c>
      <c r="H6" s="2752" t="s">
        <v>2004</v>
      </c>
      <c r="I6" s="2753" t="s">
        <v>4036</v>
      </c>
      <c r="J6" s="2753" t="s">
        <v>4037</v>
      </c>
      <c r="K6" s="2753" t="s">
        <v>1103</v>
      </c>
      <c r="L6" s="2753" t="s">
        <v>1348</v>
      </c>
      <c r="M6" s="2753" t="s">
        <v>1281</v>
      </c>
      <c r="N6" s="2753" t="s">
        <v>733</v>
      </c>
      <c r="O6" s="1491"/>
      <c r="P6" s="1491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31"/>
      <c r="B7" s="103"/>
      <c r="C7" s="2754" t="s">
        <v>3897</v>
      </c>
      <c r="D7" s="2755" t="s">
        <v>4038</v>
      </c>
      <c r="E7" s="2756" t="s">
        <v>2574</v>
      </c>
      <c r="F7" s="2757" t="s">
        <v>3028</v>
      </c>
      <c r="G7" s="2752"/>
      <c r="H7" s="2752"/>
      <c r="I7" s="2758" t="s">
        <v>2839</v>
      </c>
      <c r="J7" s="2758" t="s">
        <v>3251</v>
      </c>
      <c r="K7" s="2758" t="s">
        <v>4039</v>
      </c>
      <c r="L7" s="2758" t="s">
        <v>2737</v>
      </c>
      <c r="M7" s="2758" t="s">
        <v>4040</v>
      </c>
      <c r="N7" s="2758" t="s">
        <v>2738</v>
      </c>
      <c r="O7" s="1491"/>
      <c r="P7" s="1491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31"/>
      <c r="B8" s="103"/>
      <c r="C8" s="2759" t="s">
        <v>3987</v>
      </c>
      <c r="D8" s="2760" t="s">
        <v>3988</v>
      </c>
      <c r="E8" s="2686">
        <v>45322</v>
      </c>
      <c r="F8" s="1969">
        <v>45333</v>
      </c>
      <c r="G8" s="2761" t="s">
        <v>406</v>
      </c>
      <c r="H8" s="2691" t="s">
        <v>4041</v>
      </c>
      <c r="I8" s="2691">
        <v>45344</v>
      </c>
      <c r="J8" s="2762">
        <v>45369</v>
      </c>
      <c r="K8" s="2762">
        <v>45373</v>
      </c>
      <c r="L8" s="2762">
        <v>45377</v>
      </c>
      <c r="M8" s="2762">
        <v>45380</v>
      </c>
      <c r="N8" s="2762">
        <v>45382</v>
      </c>
      <c r="O8" s="1491"/>
      <c r="P8" s="1491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31"/>
      <c r="B9" s="103"/>
      <c r="C9" s="2692" t="s">
        <v>3990</v>
      </c>
      <c r="D9" s="2693" t="s">
        <v>3991</v>
      </c>
      <c r="E9" s="2694">
        <v>45321</v>
      </c>
      <c r="F9" s="2695">
        <v>45331</v>
      </c>
      <c r="G9" s="2160"/>
      <c r="H9" s="1241"/>
      <c r="I9" s="1241"/>
      <c r="J9" s="1241"/>
      <c r="K9" s="1241"/>
      <c r="L9" s="1241"/>
      <c r="M9" s="1241"/>
      <c r="N9" s="1241"/>
      <c r="O9" s="1491"/>
      <c r="P9" s="1491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31"/>
      <c r="B10" s="103"/>
      <c r="C10" s="2684" t="s">
        <v>1805</v>
      </c>
      <c r="D10" s="2685" t="s">
        <v>4042</v>
      </c>
      <c r="E10" s="2763" t="s">
        <v>393</v>
      </c>
      <c r="F10" s="2764">
        <v>45442</v>
      </c>
      <c r="G10" s="2765" t="s">
        <v>406</v>
      </c>
      <c r="H10" s="2688" t="s">
        <v>4043</v>
      </c>
      <c r="I10" s="2691">
        <v>45442</v>
      </c>
      <c r="J10" s="2762">
        <v>45467</v>
      </c>
      <c r="K10" s="2762">
        <v>45471</v>
      </c>
      <c r="L10" s="2762">
        <v>45475</v>
      </c>
      <c r="M10" s="2762">
        <v>45478</v>
      </c>
      <c r="N10" s="2762">
        <v>45480</v>
      </c>
      <c r="O10" s="1491"/>
      <c r="P10" s="1491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31"/>
      <c r="B11" s="103"/>
      <c r="C11" s="2711"/>
      <c r="D11" s="2705"/>
      <c r="E11" s="2705"/>
      <c r="F11" s="1673"/>
      <c r="G11" s="2766"/>
      <c r="H11" s="1241"/>
      <c r="I11" s="1241"/>
      <c r="J11" s="1241"/>
      <c r="K11" s="1241"/>
      <c r="L11" s="1241"/>
      <c r="M11" s="1241"/>
      <c r="N11" s="1241"/>
      <c r="O11" s="1491"/>
      <c r="P11" s="149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6"/>
      <c r="B12" s="103"/>
      <c r="C12" s="2684" t="s">
        <v>1793</v>
      </c>
      <c r="D12" s="2685" t="s">
        <v>4044</v>
      </c>
      <c r="E12" s="2685">
        <v>45456</v>
      </c>
      <c r="F12" s="2703">
        <v>45467</v>
      </c>
      <c r="G12" s="2704" t="s">
        <v>406</v>
      </c>
      <c r="H12" s="2688" t="s">
        <v>4045</v>
      </c>
      <c r="I12" s="2691">
        <v>45470</v>
      </c>
      <c r="J12" s="2762">
        <v>45495</v>
      </c>
      <c r="K12" s="2762">
        <v>45499</v>
      </c>
      <c r="L12" s="2762">
        <v>45503</v>
      </c>
      <c r="M12" s="2762">
        <v>45506</v>
      </c>
      <c r="N12" s="2762">
        <v>45508</v>
      </c>
      <c r="O12" s="1491"/>
      <c r="P12" s="1491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6"/>
      <c r="B13" s="103"/>
      <c r="C13" s="2711"/>
      <c r="D13" s="2705"/>
      <c r="E13" s="2705"/>
      <c r="F13" s="1673"/>
      <c r="G13" s="2766"/>
      <c r="H13" s="1241"/>
      <c r="I13" s="1241"/>
      <c r="J13" s="1241"/>
      <c r="K13" s="1241"/>
      <c r="L13" s="1241"/>
      <c r="M13" s="1241"/>
      <c r="N13" s="1241"/>
      <c r="O13" s="1491"/>
      <c r="P13" s="1491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6"/>
      <c r="B14" s="103"/>
      <c r="C14" s="2684" t="s">
        <v>2060</v>
      </c>
      <c r="D14" s="2685" t="s">
        <v>4046</v>
      </c>
      <c r="E14" s="2685">
        <v>45469</v>
      </c>
      <c r="F14" s="2706" t="s">
        <v>393</v>
      </c>
      <c r="G14" s="2767" t="s">
        <v>4047</v>
      </c>
      <c r="H14" s="2688" t="s">
        <v>4048</v>
      </c>
      <c r="I14" s="2768" t="s">
        <v>393</v>
      </c>
      <c r="J14" s="2769">
        <v>45516</v>
      </c>
      <c r="K14" s="2769" t="e">
        <v>#VALUE!</v>
      </c>
      <c r="L14" s="2769" t="e">
        <v>#VALUE!</v>
      </c>
      <c r="M14" s="2769" t="e">
        <v>#VALUE!</v>
      </c>
      <c r="N14" s="2769" t="e">
        <v>#VALUE!</v>
      </c>
      <c r="O14" s="1491"/>
      <c r="P14" s="1491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6"/>
      <c r="B15" s="103"/>
      <c r="C15" s="2770" t="s">
        <v>1893</v>
      </c>
      <c r="D15" s="2771" t="s">
        <v>4049</v>
      </c>
      <c r="E15" s="2771">
        <v>45467</v>
      </c>
      <c r="F15" s="2772">
        <v>45478</v>
      </c>
      <c r="G15" s="2773"/>
      <c r="H15" s="1241"/>
      <c r="I15" s="1241"/>
      <c r="J15" s="1241"/>
      <c r="K15" s="1241"/>
      <c r="L15" s="1241"/>
      <c r="M15" s="1241"/>
      <c r="N15" s="1241"/>
      <c r="O15" s="1491"/>
      <c r="P15" s="1491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31"/>
      <c r="B16" s="103"/>
      <c r="C16" s="2684" t="s">
        <v>1793</v>
      </c>
      <c r="D16" s="2685" t="s">
        <v>3913</v>
      </c>
      <c r="E16" s="2685">
        <v>45502</v>
      </c>
      <c r="F16" s="2706" t="s">
        <v>393</v>
      </c>
      <c r="G16" s="2765" t="s">
        <v>406</v>
      </c>
      <c r="H16" s="2688" t="s">
        <v>4050</v>
      </c>
      <c r="I16" s="2691">
        <v>45519</v>
      </c>
      <c r="J16" s="2762">
        <v>45544</v>
      </c>
      <c r="K16" s="2762">
        <v>45548</v>
      </c>
      <c r="L16" s="2762">
        <v>45552</v>
      </c>
      <c r="M16" s="2762">
        <v>45555</v>
      </c>
      <c r="N16" s="2762">
        <v>45557</v>
      </c>
      <c r="O16" s="1491"/>
      <c r="P16" s="1491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31"/>
      <c r="B17" s="103"/>
      <c r="C17" s="2711" t="s">
        <v>1916</v>
      </c>
      <c r="D17" s="2705" t="s">
        <v>1917</v>
      </c>
      <c r="E17" s="2705">
        <v>45502</v>
      </c>
      <c r="F17" s="1673">
        <v>45510</v>
      </c>
      <c r="G17" s="2766"/>
      <c r="H17" s="1241"/>
      <c r="I17" s="1241"/>
      <c r="J17" s="1241"/>
      <c r="K17" s="1241"/>
      <c r="L17" s="1241"/>
      <c r="M17" s="1241"/>
      <c r="N17" s="1241"/>
      <c r="O17" s="1491"/>
      <c r="P17" s="1491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31"/>
      <c r="B18" s="103"/>
      <c r="C18" s="2684" t="s">
        <v>1994</v>
      </c>
      <c r="D18" s="2685" t="s">
        <v>4051</v>
      </c>
      <c r="E18" s="2685">
        <v>45595</v>
      </c>
      <c r="F18" s="2703">
        <v>45606</v>
      </c>
      <c r="G18" s="2704" t="s">
        <v>3929</v>
      </c>
      <c r="H18" s="2688" t="s">
        <v>4052</v>
      </c>
      <c r="I18" s="2691">
        <v>45610</v>
      </c>
      <c r="J18" s="2762">
        <v>45635</v>
      </c>
      <c r="K18" s="2762">
        <v>45639</v>
      </c>
      <c r="L18" s="2762">
        <v>45643</v>
      </c>
      <c r="M18" s="2762">
        <v>45646</v>
      </c>
      <c r="N18" s="2762">
        <v>45648</v>
      </c>
      <c r="O18" s="1491"/>
      <c r="P18" s="1491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6"/>
      <c r="B19" s="103"/>
      <c r="C19" s="2711"/>
      <c r="D19" s="2705"/>
      <c r="E19" s="2705"/>
      <c r="F19" s="1673"/>
      <c r="G19" s="2996" t="s">
        <v>4053</v>
      </c>
      <c r="H19" s="1241"/>
      <c r="I19" s="1241"/>
      <c r="J19" s="1241"/>
      <c r="K19" s="1241"/>
      <c r="L19" s="1241"/>
      <c r="M19" s="1241"/>
      <c r="N19" s="1241"/>
      <c r="O19" s="1491"/>
      <c r="P19" s="1491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6"/>
      <c r="B20" s="103"/>
      <c r="C20" s="2684" t="s">
        <v>1990</v>
      </c>
      <c r="D20" s="2685" t="s">
        <v>1991</v>
      </c>
      <c r="E20" s="2685">
        <v>45679</v>
      </c>
      <c r="F20" s="2703">
        <v>45690</v>
      </c>
      <c r="G20" s="2707" t="s">
        <v>4054</v>
      </c>
      <c r="H20" s="2688" t="s">
        <v>4055</v>
      </c>
      <c r="I20" s="2688">
        <v>45687</v>
      </c>
      <c r="J20" s="2769">
        <v>45712</v>
      </c>
      <c r="K20" s="2769">
        <v>45716</v>
      </c>
      <c r="L20" s="2769">
        <v>45720</v>
      </c>
      <c r="M20" s="2769">
        <v>45723</v>
      </c>
      <c r="N20" s="2769">
        <v>45725</v>
      </c>
      <c r="O20" s="1491"/>
      <c r="P20" s="1491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6"/>
      <c r="B21" s="103"/>
      <c r="C21" s="2711"/>
      <c r="D21" s="2705"/>
      <c r="E21" s="2705"/>
      <c r="F21" s="1673"/>
      <c r="G21" s="2766"/>
      <c r="H21" s="1241"/>
      <c r="I21" s="1241"/>
      <c r="J21" s="1241"/>
      <c r="K21" s="1241"/>
      <c r="L21" s="1241"/>
      <c r="M21" s="1241"/>
      <c r="N21" s="1241"/>
      <c r="O21" s="1491"/>
      <c r="P21" s="1491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6"/>
      <c r="B22" s="103"/>
      <c r="C22" s="1451"/>
      <c r="D22" s="1452"/>
      <c r="E22" s="1452"/>
      <c r="F22" s="1452"/>
      <c r="G22" s="1453"/>
      <c r="H22" s="1453"/>
      <c r="I22" s="1452"/>
      <c r="J22" s="1452"/>
      <c r="K22" s="1452"/>
      <c r="L22" s="1452"/>
      <c r="M22" s="1452"/>
      <c r="N22" s="61"/>
      <c r="O22" s="1491"/>
      <c r="P22" s="1491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hidden="1" customHeight="1" thickBot="1">
      <c r="A23" s="516"/>
      <c r="B23" s="103"/>
      <c r="C23" s="2748"/>
      <c r="D23" s="2749"/>
      <c r="E23" s="2750" t="s">
        <v>98</v>
      </c>
      <c r="F23" s="2751" t="s">
        <v>3894</v>
      </c>
      <c r="G23" s="2752" t="s">
        <v>4035</v>
      </c>
      <c r="H23" s="2752" t="s">
        <v>2004</v>
      </c>
      <c r="I23" s="2753" t="s">
        <v>4036</v>
      </c>
      <c r="J23" s="2753" t="s">
        <v>4037</v>
      </c>
      <c r="K23" s="2753" t="s">
        <v>1103</v>
      </c>
      <c r="L23" s="2753" t="s">
        <v>1348</v>
      </c>
      <c r="M23" s="2753" t="s">
        <v>4056</v>
      </c>
      <c r="N23" s="2753" t="s">
        <v>733</v>
      </c>
      <c r="O23" s="1491"/>
      <c r="P23" s="1491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0.25" hidden="1" thickBot="1">
      <c r="A24" s="516"/>
      <c r="B24" s="103"/>
      <c r="C24" s="3215" t="s">
        <v>3897</v>
      </c>
      <c r="D24" s="3216" t="s">
        <v>3898</v>
      </c>
      <c r="E24" s="3217" t="s">
        <v>2834</v>
      </c>
      <c r="F24" s="3377" t="s">
        <v>3899</v>
      </c>
      <c r="G24" s="2751"/>
      <c r="H24" s="2751"/>
      <c r="I24" s="2757" t="s">
        <v>2839</v>
      </c>
      <c r="J24" s="2757"/>
      <c r="K24" s="2757"/>
      <c r="L24" s="2757"/>
      <c r="M24" s="2757"/>
      <c r="N24" s="2757"/>
      <c r="O24" s="3248"/>
      <c r="P24" s="1491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6"/>
      <c r="B25" s="1014" t="s">
        <v>634</v>
      </c>
      <c r="C25" s="3219" t="s">
        <v>1994</v>
      </c>
      <c r="D25" s="2686" t="s">
        <v>1995</v>
      </c>
      <c r="E25" s="2686">
        <v>45681</v>
      </c>
      <c r="F25" s="1969">
        <v>45692</v>
      </c>
      <c r="G25" s="2704" t="s">
        <v>406</v>
      </c>
      <c r="H25" s="1240" t="s">
        <v>4057</v>
      </c>
      <c r="I25" s="3247">
        <v>45694</v>
      </c>
      <c r="J25" s="3249">
        <v>45719</v>
      </c>
      <c r="K25" s="3249">
        <v>45723</v>
      </c>
      <c r="L25" s="3249">
        <v>45727</v>
      </c>
      <c r="M25" s="3249">
        <v>45730</v>
      </c>
      <c r="N25" s="3249">
        <v>45732</v>
      </c>
      <c r="O25" s="3248"/>
      <c r="P25" s="1491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6"/>
      <c r="B26" s="103"/>
      <c r="C26" s="2711"/>
      <c r="D26" s="2705"/>
      <c r="E26" s="2705"/>
      <c r="F26" s="1673"/>
      <c r="G26" s="3242"/>
      <c r="H26" s="1241"/>
      <c r="I26" s="1241"/>
      <c r="J26" s="1241"/>
      <c r="K26" s="1241"/>
      <c r="L26" s="1241"/>
      <c r="M26" s="1241"/>
      <c r="N26" s="1241"/>
      <c r="O26" s="3248"/>
      <c r="P26" s="1491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6"/>
      <c r="B27" s="103"/>
      <c r="C27" s="3230" t="s">
        <v>1990</v>
      </c>
      <c r="D27" s="2686" t="s">
        <v>4058</v>
      </c>
      <c r="E27" s="2686">
        <v>45716</v>
      </c>
      <c r="F27" s="1969">
        <v>45728</v>
      </c>
      <c r="G27" s="2704" t="s">
        <v>406</v>
      </c>
      <c r="H27" s="1240" t="s">
        <v>4059</v>
      </c>
      <c r="I27" s="3247">
        <v>45729</v>
      </c>
      <c r="J27" s="3249">
        <v>45754</v>
      </c>
      <c r="K27" s="3249">
        <v>45758</v>
      </c>
      <c r="L27" s="3249">
        <v>45763</v>
      </c>
      <c r="M27" s="3249">
        <v>45766</v>
      </c>
      <c r="N27" s="3249">
        <v>45767</v>
      </c>
      <c r="O27" s="3248"/>
      <c r="P27" s="1491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6"/>
      <c r="B28" s="103"/>
      <c r="C28" s="2711"/>
      <c r="D28" s="2705"/>
      <c r="E28" s="2705"/>
      <c r="F28" s="1673"/>
      <c r="G28" s="3250"/>
      <c r="H28" s="1241"/>
      <c r="I28" s="1241"/>
      <c r="J28" s="1241"/>
      <c r="K28" s="1241"/>
      <c r="L28" s="1241"/>
      <c r="M28" s="1241"/>
      <c r="N28" s="1241"/>
      <c r="O28" s="3248"/>
      <c r="P28" s="1491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hidden="1" customHeight="1" thickTop="1">
      <c r="A29" s="516"/>
      <c r="B29" s="103"/>
      <c r="C29" s="3366" t="s">
        <v>1968</v>
      </c>
      <c r="D29" s="3222" t="s">
        <v>4020</v>
      </c>
      <c r="E29" s="3222">
        <v>45765</v>
      </c>
      <c r="F29" s="1792">
        <v>45776</v>
      </c>
      <c r="G29" s="3372" t="s">
        <v>3929</v>
      </c>
      <c r="H29" s="3557" t="s">
        <v>4060</v>
      </c>
      <c r="I29" s="3528">
        <v>45778</v>
      </c>
      <c r="J29" s="3144">
        <v>45803</v>
      </c>
      <c r="K29" s="3144">
        <v>45807</v>
      </c>
      <c r="L29" s="3144">
        <v>45812</v>
      </c>
      <c r="M29" s="3144">
        <v>45815</v>
      </c>
      <c r="N29" s="3144">
        <v>45816</v>
      </c>
      <c r="O29" s="3248"/>
      <c r="P29" s="1491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hidden="1" customHeight="1" thickBot="1">
      <c r="A30" s="516"/>
      <c r="B30" s="103"/>
      <c r="C30" s="3367"/>
      <c r="D30" s="3227"/>
      <c r="E30" s="3227"/>
      <c r="F30" s="1673"/>
      <c r="G30" s="3250"/>
      <c r="H30" s="3431"/>
      <c r="I30" s="1673"/>
      <c r="J30" s="1241"/>
      <c r="K30" s="1241"/>
      <c r="L30" s="1241"/>
      <c r="M30" s="1241"/>
      <c r="N30" s="1241"/>
      <c r="O30" s="3248"/>
      <c r="P30" s="1491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hidden="1" customHeight="1" thickTop="1">
      <c r="A31" s="516"/>
      <c r="B31" s="103"/>
      <c r="C31" s="3366" t="s">
        <v>1805</v>
      </c>
      <c r="D31" s="3222" t="s">
        <v>4022</v>
      </c>
      <c r="E31" s="3222">
        <v>45772</v>
      </c>
      <c r="F31" s="1792">
        <v>45786</v>
      </c>
      <c r="G31" s="3370" t="s">
        <v>4053</v>
      </c>
      <c r="H31" s="3557" t="s">
        <v>4061</v>
      </c>
      <c r="I31" s="3221">
        <v>45785</v>
      </c>
      <c r="J31" s="1291">
        <v>45810</v>
      </c>
      <c r="K31" s="1291">
        <v>45814</v>
      </c>
      <c r="L31" s="1291">
        <v>45819</v>
      </c>
      <c r="M31" s="1291">
        <v>45822</v>
      </c>
      <c r="N31" s="1291">
        <v>45823</v>
      </c>
      <c r="O31" s="3248"/>
      <c r="P31" s="1491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hidden="1" customHeight="1" thickBot="1">
      <c r="A32" s="516"/>
      <c r="B32" s="103"/>
      <c r="C32" s="3367"/>
      <c r="D32" s="3227"/>
      <c r="E32" s="3227"/>
      <c r="F32" s="1673"/>
      <c r="G32" s="3250"/>
      <c r="H32" s="3431"/>
      <c r="I32" s="1673"/>
      <c r="J32" s="1241"/>
      <c r="K32" s="1241"/>
      <c r="L32" s="1241"/>
      <c r="M32" s="1241"/>
      <c r="N32" s="1241"/>
      <c r="O32" s="3248"/>
      <c r="P32" s="1491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hidden="1" customHeight="1" thickTop="1">
      <c r="A33" s="516"/>
      <c r="B33" s="103"/>
      <c r="C33" s="1451"/>
      <c r="D33" s="1452"/>
      <c r="E33" s="1452"/>
      <c r="F33" s="1452"/>
      <c r="G33" s="1453"/>
      <c r="H33" s="1453"/>
      <c r="I33" s="1452"/>
      <c r="J33" s="1452"/>
      <c r="K33" s="1452"/>
      <c r="L33" s="1452"/>
      <c r="M33" s="1452"/>
      <c r="N33" s="61"/>
      <c r="O33" s="1048"/>
      <c r="P33" s="1491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35.25" customHeight="1" thickBot="1">
      <c r="A34" s="516"/>
      <c r="B34" s="103"/>
      <c r="C34" s="2748"/>
      <c r="D34" s="2749"/>
      <c r="E34" s="2750" t="s">
        <v>98</v>
      </c>
      <c r="F34" s="2751" t="s">
        <v>3894</v>
      </c>
      <c r="G34" s="2752" t="s">
        <v>4035</v>
      </c>
      <c r="H34" s="2752" t="s">
        <v>2004</v>
      </c>
      <c r="I34" s="2753" t="s">
        <v>4036</v>
      </c>
      <c r="J34" s="2753" t="s">
        <v>4037</v>
      </c>
      <c r="K34" s="2753" t="s">
        <v>1103</v>
      </c>
      <c r="L34" s="3640" t="s">
        <v>1622</v>
      </c>
      <c r="M34" s="2753" t="s">
        <v>4056</v>
      </c>
      <c r="N34" s="2753" t="s">
        <v>733</v>
      </c>
      <c r="O34" s="3248"/>
      <c r="P34" s="1491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5" customHeight="1" thickTop="1" thickBot="1">
      <c r="A35" s="516"/>
      <c r="B35" s="103"/>
      <c r="C35" s="3215" t="s">
        <v>3897</v>
      </c>
      <c r="D35" s="3216" t="s">
        <v>3934</v>
      </c>
      <c r="E35" s="3217" t="s">
        <v>2834</v>
      </c>
      <c r="F35" s="3377" t="s">
        <v>3899</v>
      </c>
      <c r="G35" s="2751"/>
      <c r="H35" s="3799" t="s">
        <v>2574</v>
      </c>
      <c r="I35" s="2757" t="s">
        <v>2839</v>
      </c>
      <c r="J35" s="2757"/>
      <c r="K35" s="2757"/>
      <c r="L35" s="2757"/>
      <c r="M35" s="2757"/>
      <c r="N35" s="2757"/>
      <c r="O35" s="3248"/>
      <c r="P35" s="1491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5" customHeight="1" thickTop="1">
      <c r="A36" s="516"/>
      <c r="B36" s="103"/>
      <c r="C36" s="3366" t="s">
        <v>1927</v>
      </c>
      <c r="D36" s="3560" t="s">
        <v>3936</v>
      </c>
      <c r="E36" s="3560">
        <v>45784</v>
      </c>
      <c r="F36" s="3252">
        <v>45794</v>
      </c>
      <c r="G36" s="3370" t="s">
        <v>4062</v>
      </c>
      <c r="H36" s="3557" t="s">
        <v>4063</v>
      </c>
      <c r="I36" s="3221">
        <v>45799</v>
      </c>
      <c r="J36" s="1291">
        <v>45824</v>
      </c>
      <c r="K36" s="1291">
        <v>45828</v>
      </c>
      <c r="L36" s="1291">
        <v>45833</v>
      </c>
      <c r="M36" s="1291">
        <v>45836</v>
      </c>
      <c r="N36" s="1291">
        <v>45837</v>
      </c>
      <c r="O36" s="3248"/>
      <c r="P36" s="1491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Bot="1">
      <c r="A37" s="516"/>
      <c r="B37" s="103"/>
      <c r="C37" s="3367"/>
      <c r="D37" s="3227"/>
      <c r="E37" s="3227"/>
      <c r="F37" s="3368"/>
      <c r="G37" s="3250"/>
      <c r="H37" s="3431"/>
      <c r="I37" s="1673"/>
      <c r="J37" s="1241"/>
      <c r="K37" s="1241"/>
      <c r="L37" s="1241"/>
      <c r="M37" s="1241"/>
      <c r="N37" s="1241"/>
      <c r="O37" s="3248"/>
      <c r="P37" s="1491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Top="1">
      <c r="A38" s="516"/>
      <c r="B38" s="103"/>
      <c r="C38" s="3366" t="s">
        <v>3938</v>
      </c>
      <c r="D38" s="3560" t="s">
        <v>3939</v>
      </c>
      <c r="E38" s="3560">
        <v>45789</v>
      </c>
      <c r="F38" s="3252">
        <v>45800</v>
      </c>
      <c r="G38" s="3370" t="s">
        <v>4064</v>
      </c>
      <c r="H38" s="3557" t="s">
        <v>4065</v>
      </c>
      <c r="I38" s="3221">
        <v>45806</v>
      </c>
      <c r="J38" s="1291">
        <v>45831</v>
      </c>
      <c r="K38" s="1291">
        <v>45835</v>
      </c>
      <c r="L38" s="1291">
        <v>45840</v>
      </c>
      <c r="M38" s="1291">
        <v>45843</v>
      </c>
      <c r="N38" s="1291">
        <v>45844</v>
      </c>
      <c r="O38" s="3248"/>
      <c r="P38" s="1491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Bot="1">
      <c r="A39" s="516"/>
      <c r="B39" s="103"/>
      <c r="C39" s="3367"/>
      <c r="D39" s="3227"/>
      <c r="E39" s="3227"/>
      <c r="F39" s="3368"/>
      <c r="G39" s="3250"/>
      <c r="H39" s="3431"/>
      <c r="I39" s="1673"/>
      <c r="J39" s="1241"/>
      <c r="K39" s="1241"/>
      <c r="L39" s="1241"/>
      <c r="M39" s="1241"/>
      <c r="N39" s="1241"/>
      <c r="O39" s="3248"/>
      <c r="P39" s="1491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Top="1">
      <c r="A40" s="516"/>
      <c r="B40" s="103"/>
      <c r="C40" s="3366"/>
      <c r="D40" s="3222"/>
      <c r="E40" s="3222"/>
      <c r="F40" s="3252"/>
      <c r="G40" s="3370" t="s">
        <v>4066</v>
      </c>
      <c r="H40" s="3557" t="s">
        <v>4067</v>
      </c>
      <c r="I40" s="3221">
        <f>I38+7</f>
        <v>45813</v>
      </c>
      <c r="J40" s="1291">
        <f>I40+25</f>
        <v>45838</v>
      </c>
      <c r="K40" s="1291">
        <f>I40+29</f>
        <v>45842</v>
      </c>
      <c r="L40" s="1291">
        <f>I40+34</f>
        <v>45847</v>
      </c>
      <c r="M40" s="1291">
        <f>I40+37</f>
        <v>45850</v>
      </c>
      <c r="N40" s="1291">
        <f>I40+38</f>
        <v>45851</v>
      </c>
      <c r="O40" s="3248"/>
      <c r="P40" s="1491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Bot="1">
      <c r="A41" s="516"/>
      <c r="B41" s="103"/>
      <c r="C41" s="3367" t="s">
        <v>3938</v>
      </c>
      <c r="D41" s="3227" t="s">
        <v>3939</v>
      </c>
      <c r="E41" s="3227">
        <v>45787</v>
      </c>
      <c r="F41" s="3368">
        <v>45800</v>
      </c>
      <c r="G41" s="3250"/>
      <c r="H41" s="3431"/>
      <c r="I41" s="1673"/>
      <c r="J41" s="1241"/>
      <c r="K41" s="1241"/>
      <c r="L41" s="1241"/>
      <c r="M41" s="1241"/>
      <c r="N41" s="1241"/>
      <c r="O41" s="3248"/>
      <c r="P41" s="1491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Top="1">
      <c r="A42" s="516"/>
      <c r="B42" s="103"/>
      <c r="C42" s="3366" t="s">
        <v>1793</v>
      </c>
      <c r="D42" s="3222" t="s">
        <v>3943</v>
      </c>
      <c r="E42" s="3222">
        <v>45800</v>
      </c>
      <c r="F42" s="3252">
        <f>E42+10</f>
        <v>45810</v>
      </c>
      <c r="G42" s="3370" t="s">
        <v>4068</v>
      </c>
      <c r="H42" s="3557" t="s">
        <v>4069</v>
      </c>
      <c r="I42" s="3221">
        <f>I40+7</f>
        <v>45820</v>
      </c>
      <c r="J42" s="1291">
        <f>I42+25</f>
        <v>45845</v>
      </c>
      <c r="K42" s="1291">
        <f>I42+29</f>
        <v>45849</v>
      </c>
      <c r="L42" s="1291">
        <f>I42+34</f>
        <v>45854</v>
      </c>
      <c r="M42" s="1291">
        <f>I42+37</f>
        <v>45857</v>
      </c>
      <c r="N42" s="1291">
        <f>I42+38</f>
        <v>45858</v>
      </c>
      <c r="O42" s="3248"/>
      <c r="P42" s="1491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Bot="1">
      <c r="A43" s="516"/>
      <c r="B43" s="103"/>
      <c r="C43" s="3367"/>
      <c r="D43" s="3227"/>
      <c r="E43" s="3227"/>
      <c r="F43" s="3368"/>
      <c r="G43" s="3250"/>
      <c r="H43" s="3431"/>
      <c r="I43" s="1673"/>
      <c r="J43" s="1241"/>
      <c r="K43" s="1241"/>
      <c r="L43" s="1241"/>
      <c r="M43" s="1241"/>
      <c r="N43" s="1241"/>
      <c r="O43" s="3248"/>
      <c r="P43" s="1491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Top="1">
      <c r="A44" s="516"/>
      <c r="B44" s="103"/>
      <c r="C44" s="3366" t="s">
        <v>3931</v>
      </c>
      <c r="D44" s="3222" t="s">
        <v>3945</v>
      </c>
      <c r="E44" s="3222">
        <v>45802</v>
      </c>
      <c r="F44" s="3252">
        <f>E44+17</f>
        <v>45819</v>
      </c>
      <c r="G44" s="3370" t="s">
        <v>4070</v>
      </c>
      <c r="H44" s="3557" t="s">
        <v>4071</v>
      </c>
      <c r="I44" s="3221">
        <f>I42+7</f>
        <v>45827</v>
      </c>
      <c r="J44" s="1291">
        <f>I44+25</f>
        <v>45852</v>
      </c>
      <c r="K44" s="1291">
        <f>I44+29</f>
        <v>45856</v>
      </c>
      <c r="L44" s="1291">
        <f>I44+34</f>
        <v>45861</v>
      </c>
      <c r="M44" s="1291">
        <f>I44+37</f>
        <v>45864</v>
      </c>
      <c r="N44" s="1291">
        <f>I44+38</f>
        <v>45865</v>
      </c>
      <c r="O44" s="3248"/>
      <c r="P44" s="1491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Bot="1">
      <c r="A45" s="516"/>
      <c r="B45" s="103"/>
      <c r="C45" s="3367"/>
      <c r="D45" s="3227"/>
      <c r="E45" s="3227"/>
      <c r="F45" s="3368"/>
      <c r="G45" s="3250"/>
      <c r="H45" s="3431"/>
      <c r="I45" s="1673"/>
      <c r="J45" s="1241"/>
      <c r="K45" s="1241"/>
      <c r="L45" s="1241"/>
      <c r="M45" s="1241"/>
      <c r="N45" s="1241"/>
      <c r="O45" s="3248"/>
      <c r="P45" s="1491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Top="1">
      <c r="A46" s="516"/>
      <c r="B46" s="103"/>
      <c r="C46" s="3366" t="s">
        <v>1968</v>
      </c>
      <c r="D46" s="3222" t="s">
        <v>3948</v>
      </c>
      <c r="E46" s="3222">
        <v>45812</v>
      </c>
      <c r="F46" s="3252">
        <f>E46+14+4</f>
        <v>45830</v>
      </c>
      <c r="G46" s="3395" t="s">
        <v>4072</v>
      </c>
      <c r="H46" s="3557" t="s">
        <v>4073</v>
      </c>
      <c r="I46" s="3221">
        <f>I44+7</f>
        <v>45834</v>
      </c>
      <c r="J46" s="1291">
        <f>I46+25</f>
        <v>45859</v>
      </c>
      <c r="K46" s="1291">
        <f>I46+29</f>
        <v>45863</v>
      </c>
      <c r="L46" s="1291">
        <f>I46+34</f>
        <v>45868</v>
      </c>
      <c r="M46" s="1291">
        <f>I46+37</f>
        <v>45871</v>
      </c>
      <c r="N46" s="1291">
        <f>I46+38</f>
        <v>45872</v>
      </c>
      <c r="O46" s="3248"/>
      <c r="P46" s="1491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Bot="1">
      <c r="A47" s="516"/>
      <c r="B47" s="103"/>
      <c r="C47" s="3367"/>
      <c r="D47" s="3227"/>
      <c r="E47" s="3227"/>
      <c r="F47" s="3368"/>
      <c r="G47" s="3242"/>
      <c r="H47" s="3431"/>
      <c r="I47" s="1673"/>
      <c r="J47" s="1241"/>
      <c r="K47" s="1241"/>
      <c r="L47" s="1241"/>
      <c r="M47" s="1241"/>
      <c r="N47" s="1241"/>
      <c r="O47" s="3248"/>
      <c r="P47" s="1491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Top="1">
      <c r="A48" s="516"/>
      <c r="B48" s="103"/>
      <c r="C48" s="3590" t="s">
        <v>559</v>
      </c>
      <c r="D48" s="3222" t="s">
        <v>3951</v>
      </c>
      <c r="E48" s="3222">
        <v>45818</v>
      </c>
      <c r="F48" s="3252">
        <f>E48+14</f>
        <v>45832</v>
      </c>
      <c r="G48" s="3817" t="s">
        <v>4074</v>
      </c>
      <c r="H48" s="3557" t="s">
        <v>4075</v>
      </c>
      <c r="I48" s="3221">
        <f>I46+7</f>
        <v>45841</v>
      </c>
      <c r="J48" s="1291">
        <f>I48+25</f>
        <v>45866</v>
      </c>
      <c r="K48" s="1291">
        <f>I48+29</f>
        <v>45870</v>
      </c>
      <c r="L48" s="1291">
        <f>I48+34</f>
        <v>45875</v>
      </c>
      <c r="M48" s="1291">
        <f>I48+37</f>
        <v>45878</v>
      </c>
      <c r="N48" s="1291">
        <f>I48+38</f>
        <v>45879</v>
      </c>
      <c r="O48" s="3248"/>
      <c r="P48" s="1491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Bot="1">
      <c r="A49" s="516"/>
      <c r="B49" s="103"/>
      <c r="C49" s="3591"/>
      <c r="D49" s="3227"/>
      <c r="E49" s="3227"/>
      <c r="F49" s="3368"/>
      <c r="G49" s="3250"/>
      <c r="H49" s="3431"/>
      <c r="I49" s="1673"/>
      <c r="J49" s="1241"/>
      <c r="K49" s="1241"/>
      <c r="L49" s="1241"/>
      <c r="M49" s="1241"/>
      <c r="N49" s="1241"/>
      <c r="O49" s="3248"/>
      <c r="P49" s="1491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Top="1">
      <c r="A50" s="516"/>
      <c r="B50" s="103"/>
      <c r="C50" s="3590" t="s">
        <v>1805</v>
      </c>
      <c r="D50" s="3222" t="s">
        <v>3954</v>
      </c>
      <c r="E50" s="3222">
        <v>45823</v>
      </c>
      <c r="F50" s="3252">
        <f>E50+14+2</f>
        <v>45839</v>
      </c>
      <c r="G50" s="3370" t="s">
        <v>4076</v>
      </c>
      <c r="H50" s="3557" t="s">
        <v>4077</v>
      </c>
      <c r="I50" s="3221">
        <f>I48+7</f>
        <v>45848</v>
      </c>
      <c r="J50" s="1291">
        <f>I50+25</f>
        <v>45873</v>
      </c>
      <c r="K50" s="1291">
        <f>I50+29</f>
        <v>45877</v>
      </c>
      <c r="L50" s="1291">
        <f>I50+34</f>
        <v>45882</v>
      </c>
      <c r="M50" s="1291">
        <f>I50+37</f>
        <v>45885</v>
      </c>
      <c r="N50" s="1291">
        <f>I50+38</f>
        <v>45886</v>
      </c>
      <c r="O50" s="3248"/>
      <c r="P50" s="1491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Bot="1">
      <c r="A51" s="516"/>
      <c r="B51" s="103"/>
      <c r="C51" s="3367"/>
      <c r="D51" s="3227"/>
      <c r="E51" s="3227"/>
      <c r="F51" s="3368"/>
      <c r="G51" s="3250"/>
      <c r="H51" s="3226"/>
      <c r="I51" s="1673"/>
      <c r="J51" s="1241"/>
      <c r="K51" s="1241"/>
      <c r="L51" s="1241"/>
      <c r="M51" s="1241"/>
      <c r="N51" s="1241"/>
      <c r="O51" s="3248"/>
      <c r="P51" s="1491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4.25" customHeight="1" thickTop="1">
      <c r="A52" s="516"/>
      <c r="B52" s="1014" t="s">
        <v>1927</v>
      </c>
      <c r="C52" s="3366" t="s">
        <v>3957</v>
      </c>
      <c r="D52" s="3222" t="s">
        <v>3958</v>
      </c>
      <c r="E52" s="3257">
        <v>45830</v>
      </c>
      <c r="F52" s="3257">
        <f>E52+14+3</f>
        <v>45847</v>
      </c>
      <c r="G52" s="3370" t="s">
        <v>4078</v>
      </c>
      <c r="H52" s="3557" t="s">
        <v>4079</v>
      </c>
      <c r="I52" s="3221">
        <f>I50+7</f>
        <v>45855</v>
      </c>
      <c r="J52" s="1291">
        <f>I52+25</f>
        <v>45880</v>
      </c>
      <c r="K52" s="1291">
        <f>I52+29</f>
        <v>45884</v>
      </c>
      <c r="L52" s="1291">
        <f>I52+34</f>
        <v>45889</v>
      </c>
      <c r="M52" s="1291">
        <f>I52+37</f>
        <v>45892</v>
      </c>
      <c r="N52" s="1291">
        <f>I52+38</f>
        <v>45893</v>
      </c>
      <c r="O52" s="3248"/>
      <c r="P52" s="1491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4.25" customHeight="1" thickBot="1">
      <c r="A53" s="516"/>
      <c r="B53" s="1014"/>
      <c r="C53" s="3367"/>
      <c r="D53" s="3227"/>
      <c r="E53" s="3227"/>
      <c r="F53" s="3368"/>
      <c r="G53" s="3250"/>
      <c r="H53" s="3226"/>
      <c r="I53" s="1673"/>
      <c r="J53" s="1241"/>
      <c r="K53" s="1241"/>
      <c r="L53" s="1241"/>
      <c r="M53" s="1241"/>
      <c r="N53" s="1241"/>
      <c r="O53" s="3248"/>
      <c r="P53" s="1491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4.25" customHeight="1" thickTop="1">
      <c r="A54" s="516"/>
      <c r="B54" s="1014"/>
      <c r="C54" s="3366" t="s">
        <v>3938</v>
      </c>
      <c r="D54" s="3222" t="s">
        <v>3961</v>
      </c>
      <c r="E54" s="3222">
        <v>45833</v>
      </c>
      <c r="F54" s="3252">
        <f>E54+14</f>
        <v>45847</v>
      </c>
      <c r="G54" s="3370" t="s">
        <v>4080</v>
      </c>
      <c r="H54" s="3557" t="s">
        <v>4081</v>
      </c>
      <c r="I54" s="3221">
        <f>I52+7</f>
        <v>45862</v>
      </c>
      <c r="J54" s="1291">
        <f>I54+25</f>
        <v>45887</v>
      </c>
      <c r="K54" s="1291">
        <f>I54+29</f>
        <v>45891</v>
      </c>
      <c r="L54" s="1291">
        <f>I54+34</f>
        <v>45896</v>
      </c>
      <c r="M54" s="1291">
        <f>I54+37</f>
        <v>45899</v>
      </c>
      <c r="N54" s="1291">
        <f>I54+38</f>
        <v>45900</v>
      </c>
      <c r="O54" s="3248"/>
      <c r="P54" s="1491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4.25" customHeight="1" thickBot="1">
      <c r="A55" s="516"/>
      <c r="B55" s="1014"/>
      <c r="C55" s="3367"/>
      <c r="D55" s="3227"/>
      <c r="E55" s="3227"/>
      <c r="F55" s="3368"/>
      <c r="G55" s="3250"/>
      <c r="H55" s="3226"/>
      <c r="I55" s="1673"/>
      <c r="J55" s="1241"/>
      <c r="K55" s="1241"/>
      <c r="L55" s="1241"/>
      <c r="M55" s="1241"/>
      <c r="N55" s="1241"/>
      <c r="O55" s="3248"/>
      <c r="P55" s="1491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4.25" customHeight="1" thickTop="1">
      <c r="A56" s="516"/>
      <c r="B56" s="1014"/>
      <c r="C56" s="3366" t="s">
        <v>1793</v>
      </c>
      <c r="D56" s="3222" t="s">
        <v>3963</v>
      </c>
      <c r="E56" s="3222">
        <v>45840</v>
      </c>
      <c r="F56" s="3252">
        <f>E56+14</f>
        <v>45854</v>
      </c>
      <c r="G56" s="3370" t="s">
        <v>4082</v>
      </c>
      <c r="H56" s="3557" t="s">
        <v>4083</v>
      </c>
      <c r="I56" s="3221">
        <f>I54+7</f>
        <v>45869</v>
      </c>
      <c r="J56" s="1291">
        <f>I56+25</f>
        <v>45894</v>
      </c>
      <c r="K56" s="1291">
        <f>I56+29</f>
        <v>45898</v>
      </c>
      <c r="L56" s="1291">
        <f>I56+34</f>
        <v>45903</v>
      </c>
      <c r="M56" s="1291">
        <f>I56+37</f>
        <v>45906</v>
      </c>
      <c r="N56" s="1291">
        <f>I56+38</f>
        <v>45907</v>
      </c>
      <c r="O56" s="3248"/>
      <c r="P56" s="1491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4.25" customHeight="1" thickBot="1">
      <c r="A57" s="516"/>
      <c r="B57" s="1014"/>
      <c r="C57" s="3367"/>
      <c r="D57" s="3227"/>
      <c r="E57" s="3227"/>
      <c r="F57" s="3368"/>
      <c r="G57" s="3250"/>
      <c r="H57" s="3226"/>
      <c r="I57" s="1673"/>
      <c r="J57" s="1241"/>
      <c r="K57" s="1241"/>
      <c r="L57" s="1241"/>
      <c r="M57" s="1241"/>
      <c r="N57" s="1241"/>
      <c r="O57" s="3248"/>
      <c r="P57" s="1491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4.25" customHeight="1" thickTop="1">
      <c r="A58" s="516"/>
      <c r="B58" s="1014"/>
      <c r="C58" s="3366" t="s">
        <v>1901</v>
      </c>
      <c r="D58" s="3222" t="s">
        <v>3965</v>
      </c>
      <c r="E58" s="3222">
        <v>45847</v>
      </c>
      <c r="F58" s="3252">
        <f>E58+14</f>
        <v>45861</v>
      </c>
      <c r="G58" s="3370" t="s">
        <v>4084</v>
      </c>
      <c r="H58" s="3557" t="s">
        <v>4085</v>
      </c>
      <c r="I58" s="3221">
        <f>I56+7</f>
        <v>45876</v>
      </c>
      <c r="J58" s="1291">
        <f>I58+25</f>
        <v>45901</v>
      </c>
      <c r="K58" s="1291">
        <f>I58+29</f>
        <v>45905</v>
      </c>
      <c r="L58" s="1291">
        <f>I58+34</f>
        <v>45910</v>
      </c>
      <c r="M58" s="1291">
        <f>I58+37</f>
        <v>45913</v>
      </c>
      <c r="N58" s="1291">
        <f>I58+38</f>
        <v>45914</v>
      </c>
      <c r="O58" s="3248"/>
      <c r="P58" s="1491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4.25" customHeight="1" thickBot="1">
      <c r="A59" s="516"/>
      <c r="B59" s="1014"/>
      <c r="C59" s="3367"/>
      <c r="D59" s="3227"/>
      <c r="E59" s="3227"/>
      <c r="F59" s="3368"/>
      <c r="G59" s="3250"/>
      <c r="H59" s="3226"/>
      <c r="I59" s="1673"/>
      <c r="J59" s="1241"/>
      <c r="K59" s="1241"/>
      <c r="L59" s="1241"/>
      <c r="M59" s="1241"/>
      <c r="N59" s="1241"/>
      <c r="O59" s="3248"/>
      <c r="P59" s="1491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4.25" customHeight="1" thickTop="1">
      <c r="A60" s="516"/>
      <c r="B60" s="1014"/>
      <c r="C60" s="3366" t="s">
        <v>3931</v>
      </c>
      <c r="D60" s="3222" t="s">
        <v>3967</v>
      </c>
      <c r="E60" s="3222">
        <v>45854</v>
      </c>
      <c r="F60" s="3252">
        <f>E60+14</f>
        <v>45868</v>
      </c>
      <c r="G60" s="3370" t="s">
        <v>2060</v>
      </c>
      <c r="H60" s="3557" t="s">
        <v>4086</v>
      </c>
      <c r="I60" s="3221">
        <f>I58+7</f>
        <v>45883</v>
      </c>
      <c r="J60" s="1291">
        <f>I60+25</f>
        <v>45908</v>
      </c>
      <c r="K60" s="1291">
        <f>I60+29</f>
        <v>45912</v>
      </c>
      <c r="L60" s="1291">
        <f>I60+34</f>
        <v>45917</v>
      </c>
      <c r="M60" s="1291">
        <f>I60+37</f>
        <v>45920</v>
      </c>
      <c r="N60" s="1291">
        <f>I60+38</f>
        <v>45921</v>
      </c>
      <c r="O60" s="3248"/>
      <c r="P60" s="1491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4.25" customHeight="1" thickBot="1">
      <c r="A61" s="516"/>
      <c r="B61" s="1014"/>
      <c r="C61" s="3367"/>
      <c r="D61" s="3227"/>
      <c r="E61" s="3227"/>
      <c r="F61" s="3368"/>
      <c r="G61" s="3250"/>
      <c r="H61" s="3226"/>
      <c r="I61" s="1673"/>
      <c r="J61" s="1241"/>
      <c r="K61" s="1241"/>
      <c r="L61" s="1241"/>
      <c r="M61" s="1241"/>
      <c r="N61" s="1241"/>
      <c r="O61" s="3248"/>
      <c r="P61" s="1491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14" customFormat="1" ht="14.25" customHeight="1" thickTop="1">
      <c r="A62" s="516"/>
      <c r="B62" s="1014"/>
      <c r="C62" s="3366" t="s">
        <v>1968</v>
      </c>
      <c r="D62" s="3222" t="s">
        <v>3969</v>
      </c>
      <c r="E62" s="3222">
        <f>E60+7</f>
        <v>45861</v>
      </c>
      <c r="F62" s="3252">
        <f>E62+14</f>
        <v>45875</v>
      </c>
      <c r="G62" s="3370" t="s">
        <v>4062</v>
      </c>
      <c r="H62" s="3557" t="s">
        <v>4087</v>
      </c>
      <c r="I62" s="3221">
        <f>I60+7</f>
        <v>45890</v>
      </c>
      <c r="J62" s="1291">
        <f>I62+25</f>
        <v>45915</v>
      </c>
      <c r="K62" s="1291">
        <f>I62+29</f>
        <v>45919</v>
      </c>
      <c r="L62" s="1291">
        <f>I62+34</f>
        <v>45924</v>
      </c>
      <c r="M62" s="1291">
        <f>I62+37</f>
        <v>45927</v>
      </c>
      <c r="N62" s="1291">
        <f>I62+38</f>
        <v>45928</v>
      </c>
      <c r="O62" s="3248"/>
      <c r="P62" s="1491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</row>
    <row r="63" spans="1:232" s="14" customFormat="1" ht="14.25" customHeight="1" thickBot="1">
      <c r="A63" s="516"/>
      <c r="B63" s="1014"/>
      <c r="C63" s="3367"/>
      <c r="D63" s="3227"/>
      <c r="E63" s="3227"/>
      <c r="F63" s="3368"/>
      <c r="G63" s="3250"/>
      <c r="H63" s="3226"/>
      <c r="I63" s="1673"/>
      <c r="J63" s="1241"/>
      <c r="K63" s="1241"/>
      <c r="L63" s="1241"/>
      <c r="M63" s="1241"/>
      <c r="N63" s="1241"/>
      <c r="O63" s="3248"/>
      <c r="P63" s="1491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</row>
    <row r="64" spans="1:232" s="14" customFormat="1" ht="14.25" customHeight="1" thickTop="1">
      <c r="A64" s="516"/>
      <c r="B64" s="1014"/>
      <c r="C64" s="3892" t="s">
        <v>406</v>
      </c>
      <c r="D64" s="3222" t="s">
        <v>3972</v>
      </c>
      <c r="E64" s="3257">
        <f>E62+7</f>
        <v>45868</v>
      </c>
      <c r="F64" s="3257">
        <f>E64+14</f>
        <v>45882</v>
      </c>
      <c r="G64" s="3370" t="s">
        <v>4064</v>
      </c>
      <c r="H64" s="3557" t="s">
        <v>4088</v>
      </c>
      <c r="I64" s="3221">
        <f>I62+7</f>
        <v>45897</v>
      </c>
      <c r="J64" s="1291">
        <f>I64+25</f>
        <v>45922</v>
      </c>
      <c r="K64" s="1291">
        <f>I64+29</f>
        <v>45926</v>
      </c>
      <c r="L64" s="1291">
        <f>I64+34</f>
        <v>45931</v>
      </c>
      <c r="M64" s="1291">
        <f>I64+37</f>
        <v>45934</v>
      </c>
      <c r="N64" s="1291">
        <f>I64+38</f>
        <v>45935</v>
      </c>
      <c r="O64" s="3248"/>
      <c r="P64" s="1491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</row>
    <row r="65" spans="1:232" s="14" customFormat="1" ht="14.25" customHeight="1" thickBot="1">
      <c r="A65" s="516"/>
      <c r="B65" s="1014"/>
      <c r="C65" s="3906" t="s">
        <v>3975</v>
      </c>
      <c r="D65" s="3907" t="s">
        <v>3976</v>
      </c>
      <c r="E65" s="3907">
        <v>45868</v>
      </c>
      <c r="F65" s="3908">
        <f>E65+11</f>
        <v>45879</v>
      </c>
      <c r="G65" s="3250"/>
      <c r="H65" s="3226"/>
      <c r="I65" s="1673"/>
      <c r="J65" s="1241"/>
      <c r="K65" s="1241"/>
      <c r="L65" s="1241"/>
      <c r="M65" s="1241"/>
      <c r="N65" s="1241"/>
      <c r="O65" s="3248"/>
      <c r="P65" s="1491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</row>
    <row r="66" spans="1:232" s="14" customFormat="1" ht="14.25" customHeight="1" thickTop="1">
      <c r="A66" s="516"/>
      <c r="B66" s="103"/>
      <c r="C66" s="3366" t="s">
        <v>1805</v>
      </c>
      <c r="D66" s="3222" t="s">
        <v>3977</v>
      </c>
      <c r="E66" s="3222">
        <f>E64+7</f>
        <v>45875</v>
      </c>
      <c r="F66" s="3252">
        <f>E66+14</f>
        <v>45889</v>
      </c>
      <c r="G66" s="3370" t="s">
        <v>4066</v>
      </c>
      <c r="H66" s="3557" t="s">
        <v>4089</v>
      </c>
      <c r="I66" s="3221">
        <f>I64+7</f>
        <v>45904</v>
      </c>
      <c r="J66" s="1291">
        <f>I66+25</f>
        <v>45929</v>
      </c>
      <c r="K66" s="1291">
        <f>I66+29</f>
        <v>45933</v>
      </c>
      <c r="L66" s="1291">
        <f>I66+34</f>
        <v>45938</v>
      </c>
      <c r="M66" s="1291">
        <f>I66+37</f>
        <v>45941</v>
      </c>
      <c r="N66" s="1291">
        <f>I66+38</f>
        <v>45942</v>
      </c>
      <c r="O66" s="3248"/>
      <c r="P66" s="1491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</row>
    <row r="67" spans="1:232" s="14" customFormat="1" ht="14.25" customHeight="1" thickBot="1">
      <c r="A67" s="516"/>
      <c r="B67" s="103"/>
      <c r="C67" s="3367"/>
      <c r="D67" s="3227"/>
      <c r="E67" s="3227"/>
      <c r="F67" s="3368"/>
      <c r="G67" s="3250"/>
      <c r="H67" s="3226"/>
      <c r="I67" s="1673"/>
      <c r="J67" s="1241"/>
      <c r="K67" s="1241"/>
      <c r="L67" s="1241"/>
      <c r="M67" s="1241"/>
      <c r="N67" s="1241"/>
      <c r="O67" s="3248"/>
      <c r="P67" s="1491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</row>
    <row r="68" spans="1:232" s="14" customFormat="1" ht="14.25" customHeight="1" thickTop="1">
      <c r="A68" s="516"/>
      <c r="B68" s="103"/>
      <c r="C68" s="3366" t="s">
        <v>1927</v>
      </c>
      <c r="D68" s="3222" t="s">
        <v>3980</v>
      </c>
      <c r="E68" s="3222">
        <f>E66+7</f>
        <v>45882</v>
      </c>
      <c r="F68" s="3252">
        <f>E68+14</f>
        <v>45896</v>
      </c>
      <c r="G68" s="3370" t="s">
        <v>4068</v>
      </c>
      <c r="H68" s="3557" t="s">
        <v>4077</v>
      </c>
      <c r="I68" s="3221">
        <f>I66+7</f>
        <v>45911</v>
      </c>
      <c r="J68" s="1291">
        <f>I68+25</f>
        <v>45936</v>
      </c>
      <c r="K68" s="1291">
        <f>I68+29</f>
        <v>45940</v>
      </c>
      <c r="L68" s="1291">
        <f>I68+34</f>
        <v>45945</v>
      </c>
      <c r="M68" s="1291">
        <f>I68+37</f>
        <v>45948</v>
      </c>
      <c r="N68" s="1291">
        <f>I68+38</f>
        <v>45949</v>
      </c>
      <c r="O68" s="3248"/>
      <c r="P68" s="1491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</row>
    <row r="69" spans="1:232" s="14" customFormat="1" ht="14.25" customHeight="1" thickBot="1">
      <c r="A69" s="516"/>
      <c r="B69" s="103"/>
      <c r="C69" s="3367"/>
      <c r="D69" s="3227"/>
      <c r="E69" s="3227"/>
      <c r="F69" s="3368"/>
      <c r="G69" s="3250"/>
      <c r="H69" s="3226"/>
      <c r="I69" s="1673"/>
      <c r="J69" s="1241"/>
      <c r="K69" s="1241"/>
      <c r="L69" s="1241"/>
      <c r="M69" s="1241"/>
      <c r="N69" s="1241"/>
      <c r="O69" s="3248"/>
      <c r="P69" s="1491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</row>
    <row r="70" spans="1:232" s="14" customFormat="1" ht="16.5" customHeight="1" thickTop="1">
      <c r="A70" s="516"/>
      <c r="B70" s="103"/>
      <c r="C70" s="4048" t="s">
        <v>611</v>
      </c>
      <c r="D70" s="4048"/>
      <c r="E70" s="4048"/>
      <c r="F70" s="4048"/>
      <c r="G70" s="4048"/>
      <c r="H70" s="1654"/>
      <c r="I70" s="1654"/>
      <c r="J70" s="1654"/>
      <c r="K70" s="1654"/>
      <c r="L70" s="1655"/>
      <c r="M70" s="1237"/>
      <c r="N70" s="1237"/>
      <c r="O70" s="1491"/>
      <c r="P70" s="1491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</row>
    <row r="71" spans="1:232" s="14" customFormat="1" ht="16.5" customHeight="1">
      <c r="A71" s="516"/>
      <c r="B71" s="103"/>
      <c r="C71" s="1236"/>
      <c r="D71" s="1237"/>
      <c r="E71" s="1237"/>
      <c r="F71" s="1562"/>
      <c r="G71" s="1561"/>
      <c r="H71" s="1561"/>
      <c r="I71" s="1237"/>
      <c r="J71" s="1237"/>
      <c r="K71" s="1237"/>
      <c r="L71" s="1237"/>
      <c r="M71" s="1237"/>
      <c r="N71" s="1237"/>
      <c r="O71" s="1491"/>
      <c r="P71" s="1491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</row>
    <row r="72" spans="1:232" s="30" customFormat="1" ht="14.25">
      <c r="A72" s="25"/>
      <c r="B72" s="103"/>
      <c r="C72" s="253" t="s">
        <v>0</v>
      </c>
      <c r="D72" s="70"/>
      <c r="E72" s="1487" t="s">
        <v>2062</v>
      </c>
      <c r="F72" s="71"/>
      <c r="G72" s="71" t="s">
        <v>36</v>
      </c>
      <c r="H72" s="71"/>
      <c r="I72" s="70"/>
      <c r="J72" s="70"/>
      <c r="K72" s="71" t="s">
        <v>61</v>
      </c>
      <c r="L72" s="71" t="str">
        <f>'HOW TO-&gt;'!$B$134</f>
        <v>6011 2413</v>
      </c>
      <c r="M72" s="71"/>
      <c r="N72" s="61"/>
      <c r="O72" s="1492"/>
      <c r="P72" s="1492"/>
    </row>
    <row r="73" spans="1:232" s="30" customFormat="1" ht="14.25">
      <c r="A73" s="25"/>
      <c r="B73" s="103"/>
      <c r="C73" s="82" t="s">
        <v>1</v>
      </c>
      <c r="D73" s="70"/>
      <c r="E73" s="308" t="s">
        <v>612</v>
      </c>
      <c r="F73" s="71"/>
      <c r="G73" s="70" t="s">
        <v>613</v>
      </c>
      <c r="H73" s="70"/>
      <c r="I73" s="308" t="s">
        <v>39</v>
      </c>
      <c r="J73" s="70"/>
      <c r="K73" s="70" t="s">
        <v>63</v>
      </c>
      <c r="L73" s="70"/>
      <c r="M73" s="273" t="s">
        <v>64</v>
      </c>
      <c r="N73" s="61"/>
      <c r="O73" s="1492"/>
      <c r="P73" s="1492"/>
    </row>
    <row r="74" spans="1:232" s="29" customFormat="1" ht="14.25">
      <c r="A74" s="25"/>
      <c r="B74" s="103"/>
      <c r="C74" s="82"/>
      <c r="D74" s="70"/>
      <c r="E74" s="308"/>
      <c r="F74" s="61"/>
      <c r="G74" s="70"/>
      <c r="H74" s="70"/>
      <c r="I74" s="308"/>
      <c r="J74" s="70"/>
      <c r="K74" s="70" t="str">
        <f>'HOW TO-&gt;'!$A$136</f>
        <v>PERMIT</v>
      </c>
      <c r="L74" s="70"/>
      <c r="M74" s="3325" t="str">
        <f>'HOW TO-&gt;'!$C$136</f>
        <v>SG094-SinPermit@msc.com</v>
      </c>
      <c r="N74" s="61"/>
      <c r="O74" s="1048"/>
      <c r="P74" s="1048"/>
    </row>
    <row r="75" spans="1:232" s="29" customFormat="1" ht="14.25">
      <c r="A75" s="35"/>
      <c r="B75" s="113"/>
      <c r="C75" s="80" t="str">
        <f>'HOW TO-&gt;'!$A$105</f>
        <v>ZANT CHONG</v>
      </c>
      <c r="D75" s="80" t="str">
        <f>'HOW TO-&gt;'!$B$105</f>
        <v>6011 2429</v>
      </c>
      <c r="E75" s="65" t="str">
        <f>'HOW TO-&gt;'!$C$105</f>
        <v>zant.chong@msc.com</v>
      </c>
      <c r="F75" s="61"/>
      <c r="G75" s="80" t="str">
        <f>'HOW TO-&gt;'!$A$122</f>
        <v>ROBERT CHIA</v>
      </c>
      <c r="H75" s="80" t="str">
        <f>'HOW TO-&gt;'!$B$122</f>
        <v>6011 0564</v>
      </c>
      <c r="I75" s="65" t="str">
        <f>'HOW TO-&gt;'!$C$122</f>
        <v>robert.chia@msc.com</v>
      </c>
      <c r="J75" s="61"/>
      <c r="K75" s="80" t="str">
        <f>'HOW TO-&gt;'!$A$137</f>
        <v>RAYNAR ANG</v>
      </c>
      <c r="L75" s="80" t="str">
        <f>'HOW TO-&gt;'!$B$137</f>
        <v>6011 2358</v>
      </c>
      <c r="M75" s="65" t="str">
        <f>'HOW TO-&gt;'!$C$137</f>
        <v>raynar.ang@msc.com</v>
      </c>
      <c r="N75" s="61"/>
      <c r="O75" s="1048"/>
      <c r="P75" s="1048"/>
    </row>
    <row r="76" spans="1:232" s="29" customFormat="1" ht="14.25">
      <c r="A76" s="25"/>
      <c r="B76" s="103"/>
      <c r="C76" s="80" t="str">
        <f>'HOW TO-&gt;'!$A$106</f>
        <v>PHOEBE HUANG</v>
      </c>
      <c r="D76" s="80" t="str">
        <f>'HOW TO-&gt;'!$B$106</f>
        <v>6011 0562</v>
      </c>
      <c r="E76" s="65" t="str">
        <f>'HOW TO-&gt;'!$C$106</f>
        <v>phoebe.huang@msc.com</v>
      </c>
      <c r="F76" s="61"/>
      <c r="G76" s="80" t="str">
        <f>'HOW TO-&gt;'!$A$123</f>
        <v>S. Y. LIEW</v>
      </c>
      <c r="H76" s="80" t="str">
        <f>'HOW TO-&gt;'!$B$123</f>
        <v>6011 2348</v>
      </c>
      <c r="I76" s="65" t="str">
        <f>'HOW TO-&gt;'!$C$123</f>
        <v>seoyi.liew@msc.com</v>
      </c>
      <c r="J76" s="61"/>
      <c r="K76" s="80" t="str">
        <f>'HOW TO-&gt;'!$A$138</f>
        <v>KAI SIANG</v>
      </c>
      <c r="L76" s="80" t="str">
        <f>'HOW TO-&gt;'!$B$138</f>
        <v>6011 2356</v>
      </c>
      <c r="M76" s="65" t="str">
        <f>'HOW TO-&gt;'!$C$138</f>
        <v>kaisiang.lim@msc.com</v>
      </c>
      <c r="N76" s="61"/>
      <c r="O76" s="1048"/>
      <c r="P76" s="1048"/>
    </row>
    <row r="77" spans="1:232" s="29" customFormat="1" ht="14.25">
      <c r="A77" s="25"/>
      <c r="B77" s="103"/>
      <c r="C77" s="80" t="str">
        <f>'HOW TO-&gt;'!$A$107</f>
        <v>SHERWIN LIM</v>
      </c>
      <c r="D77" s="80" t="str">
        <f>'HOW TO-&gt;'!$B$107</f>
        <v>6011 2395</v>
      </c>
      <c r="E77" s="65" t="str">
        <f>'HOW TO-&gt;'!$C$107</f>
        <v>sherwin.lim@msc.com</v>
      </c>
      <c r="F77" s="61"/>
      <c r="G77" s="80" t="str">
        <f>'HOW TO-&gt;'!$A$124</f>
        <v>SHARON KOH</v>
      </c>
      <c r="H77" s="80" t="str">
        <f>'HOW TO-&gt;'!$B$124</f>
        <v>6011 2349</v>
      </c>
      <c r="I77" s="65" t="str">
        <f>'HOW TO-&gt;'!$C$124</f>
        <v>sharon.koh@msc.com</v>
      </c>
      <c r="J77" s="61"/>
      <c r="K77" s="80" t="str">
        <f>'HOW TO-&gt;'!$A$139</f>
        <v>DEWI</v>
      </c>
      <c r="L77" s="80" t="str">
        <f>'HOW TO-&gt;'!$B$139</f>
        <v>6011 2354</v>
      </c>
      <c r="M77" s="65" t="str">
        <f>'HOW TO-&gt;'!$C$139</f>
        <v>dewi.ratnah@msc.com</v>
      </c>
      <c r="N77" s="61"/>
      <c r="O77" s="1048"/>
      <c r="P77" s="1048"/>
    </row>
    <row r="78" spans="1:232" s="29" customFormat="1" ht="14.25">
      <c r="A78" s="25"/>
      <c r="B78" s="103"/>
      <c r="C78" s="80" t="str">
        <f>'HOW TO-&gt;'!$A$108</f>
        <v>NATALIE LEW</v>
      </c>
      <c r="D78" s="80" t="str">
        <f>'HOW TO-&gt;'!$B$108</f>
        <v>6011 2399</v>
      </c>
      <c r="E78" s="65" t="str">
        <f>'HOW TO-&gt;'!$C$108</f>
        <v>natalie.lew@msc.com</v>
      </c>
      <c r="F78" s="61"/>
      <c r="G78" s="80" t="str">
        <f>'HOW TO-&gt;'!$A$125</f>
        <v>ANGELIA LAU</v>
      </c>
      <c r="H78" s="80" t="str">
        <f>'HOW TO-&gt;'!$B$125</f>
        <v>6011 2346</v>
      </c>
      <c r="I78" s="65" t="str">
        <f>'HOW TO-&gt;'!$C$125</f>
        <v>angelia.lau@msc.com</v>
      </c>
      <c r="J78" s="61"/>
      <c r="K78" s="80" t="str">
        <f>'HOW TO-&gt;'!$A$140</f>
        <v>YU TING</v>
      </c>
      <c r="L78" s="80" t="str">
        <f>'HOW TO-&gt;'!$B$140</f>
        <v>6011 2359</v>
      </c>
      <c r="M78" s="65" t="str">
        <f>'HOW TO-&gt;'!$C$140</f>
        <v>yuting.luo@msc.com</v>
      </c>
      <c r="N78" s="61"/>
      <c r="O78" s="1048"/>
      <c r="P78" s="1048"/>
    </row>
    <row r="79" spans="1:232" s="29" customFormat="1" ht="14.25">
      <c r="A79" s="25"/>
      <c r="B79" s="103"/>
      <c r="C79" s="80">
        <f>'HOW TO-&gt;'!$A$109</f>
        <v>0</v>
      </c>
      <c r="D79" s="80" t="str">
        <f>'HOW TO-&gt;'!$B$109</f>
        <v>6011 2352</v>
      </c>
      <c r="E79" s="65">
        <f>'HOW TO-&gt;'!$C$109</f>
        <v>0</v>
      </c>
      <c r="F79" s="61"/>
      <c r="G79" s="80" t="str">
        <f>'HOW TO-&gt;'!$A$126</f>
        <v>NOOR AFNINDAH</v>
      </c>
      <c r="H79" s="80" t="str">
        <f>'HOW TO-&gt;'!$B$126</f>
        <v>6011 2347</v>
      </c>
      <c r="I79" s="65" t="str">
        <f>'HOW TO-&gt;'!$C$126</f>
        <v>noor.afnindah@msc.com</v>
      </c>
      <c r="J79" s="61"/>
      <c r="K79" s="80" t="str">
        <f>'HOW TO-&gt;'!$A$141</f>
        <v>-</v>
      </c>
      <c r="L79" s="80" t="str">
        <f>'HOW TO-&gt;'!$B$141</f>
        <v>6011 0567</v>
      </c>
      <c r="M79" s="65" t="str">
        <f>'HOW TO-&gt;'!$C$141</f>
        <v>-</v>
      </c>
      <c r="N79" s="61"/>
      <c r="O79" s="1048"/>
      <c r="P79" s="1048"/>
    </row>
    <row r="80" spans="1:232" s="29" customFormat="1" ht="14.25">
      <c r="A80" s="25"/>
      <c r="B80" s="103"/>
      <c r="C80" s="80" t="str">
        <f>'HOW TO-&gt;'!$A$110</f>
        <v>LIM AI PHEN</v>
      </c>
      <c r="D80" s="80" t="str">
        <f>'HOW TO-&gt;'!$B$110</f>
        <v>6011 9646</v>
      </c>
      <c r="E80" s="65" t="str">
        <f>'HOW TO-&gt;'!$C$110</f>
        <v>aiphen.lim@msc.com</v>
      </c>
      <c r="F80" s="61"/>
      <c r="G80" s="80" t="str">
        <f>'HOW TO-&gt;'!$A$127</f>
        <v>NG CHING WEI</v>
      </c>
      <c r="H80" s="80" t="str">
        <f>'HOW TO-&gt;'!$B$127</f>
        <v>6011 2404</v>
      </c>
      <c r="I80" s="65" t="str">
        <f>'HOW TO-&gt;'!$C$127</f>
        <v>chingwei.ng@msc.com</v>
      </c>
      <c r="J80" s="61"/>
      <c r="K80" s="80" t="str">
        <f>'HOW TO-&gt;'!$A$142</f>
        <v>SHAN SHAN</v>
      </c>
      <c r="L80" s="80" t="str">
        <f>'HOW TO-&gt;'!$B$142</f>
        <v>6011 2353</v>
      </c>
      <c r="M80" s="65" t="str">
        <f>'HOW TO-&gt;'!$C$142</f>
        <v>shanshan.chin@msc.com</v>
      </c>
      <c r="N80" s="61"/>
      <c r="O80" s="1048"/>
      <c r="P80" s="1048"/>
    </row>
    <row r="81" spans="1:16" s="29" customFormat="1" ht="14.25">
      <c r="A81" s="25"/>
      <c r="B81" s="103"/>
      <c r="C81" s="80" t="str">
        <f>'HOW TO-&gt;'!$A$111</f>
        <v>DARIUS ONG</v>
      </c>
      <c r="D81" s="80" t="str">
        <f>'HOW TO-&gt;'!$B$111</f>
        <v>6011 2396</v>
      </c>
      <c r="E81" s="65" t="str">
        <f>'HOW TO-&gt;'!$C$111</f>
        <v>darius.ong@msc.com</v>
      </c>
      <c r="F81" s="61"/>
      <c r="G81" s="80">
        <f>'HOW TO-&gt;'!$A$128</f>
        <v>0</v>
      </c>
      <c r="H81" s="80">
        <f>'HOW TO-&gt;'!$B$128</f>
        <v>0</v>
      </c>
      <c r="I81" s="65">
        <f>'HOW TO-&gt;'!$C$128</f>
        <v>0</v>
      </c>
      <c r="J81" s="61"/>
      <c r="K81" s="80" t="str">
        <f>'HOW TO-&gt;'!$A$143</f>
        <v>EUNICE</v>
      </c>
      <c r="L81" s="80" t="str">
        <f>'HOW TO-&gt;'!$B$143</f>
        <v>6011 2355</v>
      </c>
      <c r="M81" s="65" t="str">
        <f>'HOW TO-&gt;'!$C$143</f>
        <v>eunice.chan@msc.com</v>
      </c>
      <c r="N81" s="61"/>
      <c r="O81" s="1048"/>
      <c r="P81" s="1048"/>
    </row>
    <row r="82" spans="1:16" s="29" customFormat="1" ht="14.25">
      <c r="A82" s="25"/>
      <c r="B82" s="103"/>
      <c r="C82" s="80" t="str">
        <f>'HOW TO-&gt;'!$A$112</f>
        <v>LAWRENCE ANG (CROSS-TRADE)</v>
      </c>
      <c r="D82" s="80" t="str">
        <f>'HOW TO-&gt;'!$B$112</f>
        <v>6011 2400</v>
      </c>
      <c r="E82" s="65" t="str">
        <f>'HOW TO-&gt;'!$C$112</f>
        <v>lawrence.ang@msc.com</v>
      </c>
      <c r="F82" s="61"/>
      <c r="G82" s="80" t="str">
        <f>'HOW TO-&gt;'!$A$129</f>
        <v>.</v>
      </c>
      <c r="H82" s="80" t="str">
        <f>'HOW TO-&gt;'!$B$129</f>
        <v>.</v>
      </c>
      <c r="I82" s="65" t="str">
        <f>'HOW TO-&gt;'!$C$129</f>
        <v>.</v>
      </c>
      <c r="J82" s="61"/>
      <c r="K82" s="80" t="str">
        <f>'HOW TO-&gt;'!$A$144</f>
        <v>HAZEL</v>
      </c>
      <c r="L82" s="80" t="str">
        <f>'HOW TO-&gt;'!$B$144</f>
        <v>6011 2435</v>
      </c>
      <c r="M82" s="65" t="str">
        <f>'HOW TO-&gt;'!$C$144</f>
        <v>hazel.toh@msc.com</v>
      </c>
      <c r="N82" s="61"/>
      <c r="O82" s="1048"/>
      <c r="P82" s="1048"/>
    </row>
    <row r="83" spans="1:16" s="29" customFormat="1" ht="14.25">
      <c r="A83" s="25"/>
      <c r="B83" s="103"/>
      <c r="C83" s="80" t="str">
        <f>'HOW TO-&gt;'!$A$113</f>
        <v>ASHTON YAN</v>
      </c>
      <c r="D83" s="80" t="str">
        <f>'HOW TO-&gt;'!$B$113</f>
        <v>6011 2398</v>
      </c>
      <c r="E83" s="65" t="str">
        <f>'HOW TO-&gt;'!$C$113</f>
        <v>ashton.yan@msc.com</v>
      </c>
      <c r="F83" s="61"/>
      <c r="G83" s="80">
        <f>'HOW TO-&gt;'!$A$130</f>
        <v>0</v>
      </c>
      <c r="H83" s="80">
        <f>'HOW TO-&gt;'!$B$130</f>
        <v>0</v>
      </c>
      <c r="I83" s="65">
        <f>'HOW TO-&gt;'!$C$130</f>
        <v>0</v>
      </c>
      <c r="J83" s="61"/>
      <c r="K83" s="80">
        <f>'HOW TO-&gt;'!$A$145</f>
        <v>0</v>
      </c>
      <c r="L83" s="80">
        <f>'HOW TO-&gt;'!$B$145</f>
        <v>0</v>
      </c>
      <c r="M83" s="65">
        <f>'HOW TO-&gt;'!$C$145</f>
        <v>0</v>
      </c>
      <c r="N83" s="61"/>
      <c r="O83" s="1048"/>
      <c r="P83" s="1048"/>
    </row>
    <row r="84" spans="1:16">
      <c r="C84" s="80" t="str">
        <f>'HOW TO-&gt;'!$A$114</f>
        <v>LUIS LIM</v>
      </c>
      <c r="D84" s="80" t="str">
        <f>'HOW TO-&gt;'!$B$114</f>
        <v>6011 7900</v>
      </c>
      <c r="E84" s="65" t="str">
        <f>'HOW TO-&gt;'!$C$114</f>
        <v>luis.lim@msc.com</v>
      </c>
      <c r="F84" s="61"/>
      <c r="G84" s="61"/>
      <c r="H84" s="84"/>
      <c r="I84" s="273"/>
      <c r="J84" s="61"/>
      <c r="K84" s="80">
        <f>'HOW TO-&gt;'!$A$146</f>
        <v>0</v>
      </c>
      <c r="L84" s="80">
        <f>'HOW TO-&gt;'!$B$146</f>
        <v>0</v>
      </c>
      <c r="M84" s="65">
        <f>'HOW TO-&gt;'!$C$146</f>
        <v>0</v>
      </c>
      <c r="N84" s="61"/>
    </row>
    <row r="85" spans="1:16">
      <c r="A85" s="5"/>
      <c r="B85" s="61"/>
      <c r="C85" s="80" t="str">
        <f>'HOW TO-&gt;'!$A$115</f>
        <v>CHARMAINE LIM</v>
      </c>
      <c r="D85" s="80" t="str">
        <f>'HOW TO-&gt;'!$B$115</f>
        <v>6011 0561</v>
      </c>
      <c r="E85" s="65" t="str">
        <f>'HOW TO-&gt;'!$C$115</f>
        <v>charmaine.lim@msc.com</v>
      </c>
      <c r="F85" s="61"/>
      <c r="G85" s="61"/>
      <c r="H85" s="84"/>
      <c r="I85" s="84"/>
      <c r="J85" s="273"/>
      <c r="K85" s="80"/>
      <c r="L85" s="80"/>
      <c r="M85" s="65"/>
      <c r="N85" s="61"/>
    </row>
    <row r="86" spans="1:16">
      <c r="A86" s="5"/>
      <c r="B86" s="61"/>
      <c r="C86" s="80">
        <f>'HOW TO-&gt;'!$A$116</f>
        <v>0</v>
      </c>
      <c r="D86" s="80">
        <f>'HOW TO-&gt;'!$B$116</f>
        <v>0</v>
      </c>
      <c r="E86" s="65">
        <f>'HOW TO-&gt;'!$C$116</f>
        <v>0</v>
      </c>
      <c r="F86" s="61"/>
      <c r="G86" s="61"/>
      <c r="H86" s="61"/>
      <c r="I86" s="61"/>
      <c r="J86" s="61"/>
      <c r="K86" s="61"/>
      <c r="L86" s="61"/>
      <c r="M86" s="61"/>
      <c r="N86" s="61"/>
    </row>
    <row r="87" spans="1:16">
      <c r="C87" s="80" t="str">
        <f>'HOW TO-&gt;'!$A$117</f>
        <v xml:space="preserve">MAIN LINE  </v>
      </c>
      <c r="D87" s="80" t="str">
        <f>'HOW TO-&gt;'!$B$117</f>
        <v>6011 2424</v>
      </c>
      <c r="E87" s="65">
        <f>'HOW TO-&gt;'!$C$117</f>
        <v>0</v>
      </c>
      <c r="F87" s="61"/>
      <c r="G87" s="61"/>
      <c r="H87" s="61"/>
      <c r="I87" s="61"/>
      <c r="J87" s="61"/>
      <c r="K87" s="61"/>
      <c r="L87" s="61"/>
      <c r="M87" s="61"/>
      <c r="N87" s="61"/>
    </row>
    <row r="88" spans="1:16">
      <c r="C88" s="80">
        <f>'HOW TO-&gt;'!$A$118</f>
        <v>0</v>
      </c>
      <c r="D88" s="80">
        <f>'HOW TO-&gt;'!$B$118</f>
        <v>0</v>
      </c>
      <c r="E88" s="65">
        <f>'HOW TO-&gt;'!$C$118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1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</sheetData>
  <sheetProtection sheet="1" formatCells="0"/>
  <customSheetViews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5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6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7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8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9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0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1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12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13"/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14"/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70:G70"/>
  </mergeCells>
  <phoneticPr fontId="30" type="noConversion"/>
  <hyperlinks>
    <hyperlink ref="G8" r:id="rId21" xr:uid="{5F890CCC-32E4-498A-AAA3-2B02C54DD646}"/>
    <hyperlink ref="I73" display="custsvc@msca.com.sg" xr:uid="{C963ACE1-F984-4857-8157-6C9DB9765263}"/>
    <hyperlink ref="M73" display="sinexp@msca.com.sg" xr:uid="{8C4DB119-4A3A-4CF7-8557-A05C432CD8EA}"/>
    <hyperlink ref="E72" r:id="rId22" xr:uid="{5278C3E7-B972-48B6-9B83-F1BBA9DD0EA5}"/>
    <hyperlink ref="E73" display="mktg-dept@msca.com.sg" xr:uid="{8F3B1DC4-ACBD-4AA0-A3EA-4E22AFE4572B}"/>
  </hyperlinks>
  <pageMargins left="0.70866141732283472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3" r:id="rId26" name="Control 3">
          <controlPr defaultSize="0" r:id="rId27">
            <anchor moveWithCells="1">
              <from>
                <xdr:col>78</xdr:col>
                <xdr:colOff>304800</xdr:colOff>
                <xdr:row>33</xdr:row>
                <xdr:rowOff>0</xdr:rowOff>
              </from>
              <to>
                <xdr:col>78</xdr:col>
                <xdr:colOff>485775</xdr:colOff>
                <xdr:row>33</xdr:row>
                <xdr:rowOff>200025</xdr:rowOff>
              </to>
            </anchor>
          </controlPr>
        </control>
      </mc:Choice>
      <mc:Fallback>
        <control shapeId="15363" r:id="rId26" name="Control 3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7">
            <anchor moveWithCells="1">
              <from>
                <xdr:col>78</xdr:col>
                <xdr:colOff>304800</xdr:colOff>
                <xdr:row>33</xdr:row>
                <xdr:rowOff>0</xdr:rowOff>
              </from>
              <to>
                <xdr:col>78</xdr:col>
                <xdr:colOff>485775</xdr:colOff>
                <xdr:row>33</xdr:row>
                <xdr:rowOff>200025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1" r:id="rId29" name="Control 1">
          <controlPr defaultSize="0" r:id="rId30">
            <anchor moveWithCells="1">
              <from>
                <xdr:col>78</xdr:col>
                <xdr:colOff>304800</xdr:colOff>
                <xdr:row>33</xdr:row>
                <xdr:rowOff>0</xdr:rowOff>
              </from>
              <to>
                <xdr:col>78</xdr:col>
                <xdr:colOff>523875</xdr:colOff>
                <xdr:row>33</xdr:row>
                <xdr:rowOff>219075</xdr:rowOff>
              </to>
            </anchor>
          </controlPr>
        </control>
      </mc:Choice>
      <mc:Fallback>
        <control shapeId="15361" r:id="rId29" name="Control 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 codeName="Sheet47"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44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4"/>
      <c r="B2" s="7" t="s">
        <v>4090</v>
      </c>
      <c r="C2" s="45"/>
    </row>
    <row r="3" spans="1:11" s="14" customFormat="1" ht="19.5">
      <c r="A3" s="2045"/>
      <c r="D3" s="295"/>
      <c r="G3" s="296"/>
      <c r="H3" s="295"/>
      <c r="K3" s="295"/>
    </row>
    <row r="4" spans="1:11" ht="20.25">
      <c r="B4" s="66"/>
      <c r="C4" s="66"/>
      <c r="D4" s="2498" t="s">
        <v>4091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19.5" hidden="1">
      <c r="A6" s="2046"/>
      <c r="B6" s="334"/>
      <c r="C6" s="333"/>
      <c r="D6" s="304" t="s">
        <v>98</v>
      </c>
      <c r="E6" s="304" t="s">
        <v>103</v>
      </c>
      <c r="F6" s="66"/>
      <c r="G6" s="66"/>
      <c r="H6" s="205" t="s">
        <v>103</v>
      </c>
    </row>
    <row r="7" spans="1:11" s="14" customFormat="1" ht="19.5" hidden="1">
      <c r="A7" s="2046"/>
      <c r="B7" s="358"/>
      <c r="C7" s="508" t="s">
        <v>4092</v>
      </c>
      <c r="D7" s="554" t="s">
        <v>4093</v>
      </c>
      <c r="E7" s="307" t="s">
        <v>2778</v>
      </c>
      <c r="F7" s="66"/>
      <c r="G7" s="66"/>
      <c r="H7" s="359" t="s">
        <v>4094</v>
      </c>
    </row>
    <row r="8" spans="1:11" s="14" customFormat="1" ht="20.100000000000001" hidden="1" customHeight="1">
      <c r="A8" s="2046"/>
      <c r="B8" s="306" t="s">
        <v>4095</v>
      </c>
      <c r="C8" s="345" t="s">
        <v>4096</v>
      </c>
      <c r="D8" s="356">
        <v>43636</v>
      </c>
      <c r="E8" s="260"/>
      <c r="F8" s="66"/>
      <c r="G8" s="66"/>
      <c r="H8" s="260">
        <f>D8+20</f>
        <v>43656</v>
      </c>
    </row>
    <row r="9" spans="1:11" s="14" customFormat="1" ht="20.100000000000001" hidden="1" customHeight="1">
      <c r="A9" s="2046"/>
      <c r="B9" s="306" t="s">
        <v>4097</v>
      </c>
      <c r="C9" s="327" t="s">
        <v>4098</v>
      </c>
      <c r="D9" s="260">
        <f t="shared" ref="D9:D17" si="0">D8+7</f>
        <v>43643</v>
      </c>
      <c r="E9" s="260"/>
      <c r="F9" s="66"/>
      <c r="G9" s="66"/>
      <c r="H9" s="260">
        <f t="shared" ref="H9:H16" si="1">D9+19</f>
        <v>43662</v>
      </c>
    </row>
    <row r="10" spans="1:11" s="14" customFormat="1" ht="20.100000000000001" hidden="1" customHeight="1">
      <c r="A10" s="2046"/>
      <c r="B10" s="505" t="s">
        <v>4099</v>
      </c>
      <c r="C10" s="506" t="s">
        <v>4100</v>
      </c>
      <c r="D10" s="468">
        <v>43650</v>
      </c>
      <c r="E10" s="468"/>
      <c r="F10" s="66"/>
      <c r="G10" s="66"/>
      <c r="H10" s="468">
        <f t="shared" si="1"/>
        <v>43669</v>
      </c>
    </row>
    <row r="11" spans="1:11" s="14" customFormat="1" ht="20.100000000000001" hidden="1" customHeight="1">
      <c r="A11" s="2046"/>
      <c r="B11" s="505" t="s">
        <v>4101</v>
      </c>
      <c r="C11" s="506" t="s">
        <v>4102</v>
      </c>
      <c r="D11" s="468">
        <f t="shared" si="0"/>
        <v>43657</v>
      </c>
      <c r="E11" s="507"/>
      <c r="F11" s="66"/>
      <c r="G11" s="66"/>
      <c r="H11" s="507">
        <f t="shared" si="1"/>
        <v>43676</v>
      </c>
    </row>
    <row r="12" spans="1:11" s="14" customFormat="1" ht="20.100000000000001" hidden="1" customHeight="1">
      <c r="A12" s="2046"/>
      <c r="B12" s="505" t="s">
        <v>4103</v>
      </c>
      <c r="C12" s="506" t="s">
        <v>4104</v>
      </c>
      <c r="D12" s="468">
        <v>43664</v>
      </c>
      <c r="E12" s="507"/>
      <c r="F12" s="66"/>
      <c r="G12" s="66"/>
      <c r="H12" s="507">
        <f t="shared" si="1"/>
        <v>43683</v>
      </c>
    </row>
    <row r="13" spans="1:11" s="14" customFormat="1" ht="20.100000000000001" hidden="1" customHeight="1">
      <c r="A13" s="2046"/>
      <c r="B13" s="474" t="s">
        <v>4105</v>
      </c>
      <c r="C13" s="506" t="s">
        <v>4106</v>
      </c>
      <c r="D13" s="468">
        <v>43671</v>
      </c>
      <c r="E13" s="507"/>
      <c r="F13" s="66"/>
      <c r="G13" s="66"/>
      <c r="H13" s="507">
        <f t="shared" si="1"/>
        <v>43690</v>
      </c>
    </row>
    <row r="14" spans="1:11" s="14" customFormat="1" ht="20.100000000000001" hidden="1" customHeight="1">
      <c r="A14" s="2046"/>
      <c r="B14" s="306" t="s">
        <v>4095</v>
      </c>
      <c r="C14" s="327" t="s">
        <v>4107</v>
      </c>
      <c r="D14" s="260">
        <f t="shared" si="0"/>
        <v>43678</v>
      </c>
      <c r="E14" s="252"/>
      <c r="F14" s="66"/>
      <c r="G14" s="66"/>
      <c r="H14" s="252">
        <f t="shared" si="1"/>
        <v>43697</v>
      </c>
    </row>
    <row r="15" spans="1:11" s="14" customFormat="1" ht="20.100000000000001" hidden="1" customHeight="1">
      <c r="A15" s="2046"/>
      <c r="B15" s="306" t="s">
        <v>4108</v>
      </c>
      <c r="C15" s="327" t="s">
        <v>4109</v>
      </c>
      <c r="D15" s="260">
        <f t="shared" si="0"/>
        <v>43685</v>
      </c>
      <c r="E15" s="252"/>
      <c r="F15" s="66"/>
      <c r="G15" s="66"/>
      <c r="H15" s="252">
        <f t="shared" si="1"/>
        <v>43704</v>
      </c>
    </row>
    <row r="16" spans="1:11" s="14" customFormat="1" ht="20.100000000000001" hidden="1" customHeight="1">
      <c r="A16" s="2046"/>
      <c r="B16" s="306" t="s">
        <v>4101</v>
      </c>
      <c r="C16" s="357" t="s">
        <v>4110</v>
      </c>
      <c r="D16" s="260">
        <f t="shared" si="0"/>
        <v>43692</v>
      </c>
      <c r="E16" s="252"/>
      <c r="F16" s="66"/>
      <c r="G16" s="66"/>
      <c r="H16" s="252">
        <f t="shared" si="1"/>
        <v>43711</v>
      </c>
    </row>
    <row r="17" spans="1:9" s="14" customFormat="1" ht="20.100000000000001" hidden="1" customHeight="1">
      <c r="A17" s="2046"/>
      <c r="B17" s="306" t="s">
        <v>4103</v>
      </c>
      <c r="C17" s="357" t="s">
        <v>4111</v>
      </c>
      <c r="D17" s="260">
        <f t="shared" si="0"/>
        <v>43699</v>
      </c>
      <c r="E17" s="252"/>
      <c r="F17" s="66"/>
      <c r="G17" s="66"/>
      <c r="H17" s="252">
        <f>D17+19</f>
        <v>43718</v>
      </c>
    </row>
    <row r="18" spans="1:9" s="14" customFormat="1" ht="20.100000000000001" hidden="1" customHeight="1">
      <c r="A18" s="2046"/>
      <c r="B18" s="306" t="s">
        <v>4105</v>
      </c>
      <c r="C18" s="357" t="s">
        <v>4112</v>
      </c>
      <c r="D18" s="260">
        <v>43706</v>
      </c>
      <c r="E18" s="252"/>
      <c r="F18" s="66"/>
      <c r="G18" s="66"/>
      <c r="H18" s="252">
        <f>D18+19</f>
        <v>43725</v>
      </c>
    </row>
    <row r="19" spans="1:9" s="14" customFormat="1" ht="20.100000000000001" hidden="1" customHeight="1">
      <c r="A19" s="2046" t="s">
        <v>4113</v>
      </c>
      <c r="B19" s="555" t="s">
        <v>4114</v>
      </c>
      <c r="C19" s="556" t="s">
        <v>4115</v>
      </c>
      <c r="D19" s="603">
        <v>43869</v>
      </c>
      <c r="E19" s="557"/>
      <c r="F19" s="66"/>
      <c r="G19" s="66"/>
      <c r="H19" s="557">
        <f t="shared" ref="H19:H34" si="2">D19+24</f>
        <v>43893</v>
      </c>
      <c r="I19" s="64" t="s">
        <v>4116</v>
      </c>
    </row>
    <row r="20" spans="1:9" s="14" customFormat="1" ht="20.100000000000001" hidden="1" customHeight="1">
      <c r="A20" s="2046" t="s">
        <v>4117</v>
      </c>
      <c r="B20" s="558" t="s">
        <v>406</v>
      </c>
      <c r="C20" s="556" t="s">
        <v>4118</v>
      </c>
      <c r="D20" s="470">
        <f t="shared" ref="D20" si="3">D19+7</f>
        <v>43876</v>
      </c>
      <c r="E20" s="562"/>
      <c r="F20" s="66"/>
      <c r="G20" s="66"/>
      <c r="H20" s="562">
        <f t="shared" si="2"/>
        <v>43900</v>
      </c>
    </row>
    <row r="21" spans="1:9" s="14" customFormat="1" ht="20.100000000000001" hidden="1" customHeight="1">
      <c r="A21" s="2046" t="s">
        <v>4119</v>
      </c>
      <c r="B21" s="558" t="s">
        <v>406</v>
      </c>
      <c r="C21" s="556" t="s">
        <v>4120</v>
      </c>
      <c r="D21" s="470">
        <v>43879</v>
      </c>
      <c r="E21" s="562"/>
      <c r="F21" s="66"/>
      <c r="G21" s="66"/>
      <c r="H21" s="562">
        <f t="shared" si="2"/>
        <v>43903</v>
      </c>
    </row>
    <row r="22" spans="1:9" s="14" customFormat="1" ht="20.100000000000001" hidden="1" customHeight="1">
      <c r="A22" s="2046" t="s">
        <v>4121</v>
      </c>
      <c r="B22" s="558" t="s">
        <v>406</v>
      </c>
      <c r="C22" s="556" t="s">
        <v>4122</v>
      </c>
      <c r="D22" s="470">
        <v>43886</v>
      </c>
      <c r="E22" s="562"/>
      <c r="F22" s="66"/>
      <c r="G22" s="66"/>
      <c r="H22" s="562">
        <f t="shared" si="2"/>
        <v>43910</v>
      </c>
      <c r="I22" s="460"/>
    </row>
    <row r="23" spans="1:9" s="14" customFormat="1" ht="20.100000000000001" hidden="1" customHeight="1">
      <c r="A23" s="2046" t="s">
        <v>4123</v>
      </c>
      <c r="B23" s="306" t="s">
        <v>4124</v>
      </c>
      <c r="C23" s="357" t="s">
        <v>4125</v>
      </c>
      <c r="D23" s="260">
        <v>43893</v>
      </c>
      <c r="E23" s="252"/>
      <c r="F23" s="66"/>
      <c r="G23" s="66"/>
      <c r="H23" s="252">
        <f t="shared" si="2"/>
        <v>43917</v>
      </c>
    </row>
    <row r="24" spans="1:9" s="14" customFormat="1" ht="20.100000000000001" hidden="1" customHeight="1">
      <c r="A24" s="2046"/>
      <c r="B24" s="527" t="s">
        <v>406</v>
      </c>
      <c r="C24" s="357" t="s">
        <v>4126</v>
      </c>
      <c r="D24" s="470">
        <v>43900</v>
      </c>
      <c r="E24" s="562"/>
      <c r="F24" s="66"/>
      <c r="G24" s="66"/>
      <c r="H24" s="562">
        <f t="shared" si="2"/>
        <v>43924</v>
      </c>
    </row>
    <row r="25" spans="1:9" s="14" customFormat="1" ht="20.100000000000001" hidden="1" customHeight="1">
      <c r="A25" s="2046"/>
      <c r="B25" s="306" t="s">
        <v>4101</v>
      </c>
      <c r="C25" s="357" t="s">
        <v>4127</v>
      </c>
      <c r="D25" s="260">
        <v>43907</v>
      </c>
      <c r="E25" s="252"/>
      <c r="F25" s="66"/>
      <c r="G25" s="66"/>
      <c r="H25" s="252">
        <f t="shared" si="2"/>
        <v>43931</v>
      </c>
    </row>
    <row r="26" spans="1:9" s="14" customFormat="1" ht="20.100000000000001" hidden="1" customHeight="1">
      <c r="A26" s="2046" t="s">
        <v>4128</v>
      </c>
      <c r="B26" s="527" t="s">
        <v>406</v>
      </c>
      <c r="C26" s="661" t="s">
        <v>4129</v>
      </c>
      <c r="D26" s="470">
        <v>43914</v>
      </c>
      <c r="E26" s="470"/>
      <c r="F26" s="66"/>
      <c r="G26" s="66"/>
      <c r="H26" s="470">
        <f t="shared" si="2"/>
        <v>43938</v>
      </c>
    </row>
    <row r="27" spans="1:9" s="14" customFormat="1" ht="20.100000000000001" hidden="1" customHeight="1">
      <c r="A27" s="2046" t="s">
        <v>4124</v>
      </c>
      <c r="B27" s="615" t="s">
        <v>4099</v>
      </c>
      <c r="C27" s="616" t="s">
        <v>4130</v>
      </c>
      <c r="D27" s="252">
        <v>43921</v>
      </c>
      <c r="E27" s="252"/>
      <c r="F27" s="66"/>
      <c r="G27" s="66"/>
      <c r="H27" s="252">
        <f t="shared" si="2"/>
        <v>43945</v>
      </c>
    </row>
    <row r="28" spans="1:9" s="14" customFormat="1" ht="20.100000000000001" hidden="1" customHeight="1">
      <c r="A28" s="2046"/>
      <c r="B28" s="558" t="s">
        <v>406</v>
      </c>
      <c r="C28" s="641" t="s">
        <v>4131</v>
      </c>
      <c r="D28" s="470">
        <v>43928</v>
      </c>
      <c r="E28" s="470"/>
      <c r="F28" s="66"/>
      <c r="G28" s="66"/>
      <c r="H28" s="470">
        <f t="shared" si="2"/>
        <v>43952</v>
      </c>
    </row>
    <row r="29" spans="1:9" s="14" customFormat="1" ht="20.100000000000001" hidden="1" customHeight="1">
      <c r="A29" s="2046" t="s">
        <v>4132</v>
      </c>
      <c r="B29" s="558" t="s">
        <v>406</v>
      </c>
      <c r="C29" s="641" t="s">
        <v>4133</v>
      </c>
      <c r="D29" s="470">
        <v>43935</v>
      </c>
      <c r="E29" s="470"/>
      <c r="F29" s="66"/>
      <c r="G29" s="66"/>
      <c r="H29" s="470">
        <f t="shared" si="2"/>
        <v>43959</v>
      </c>
    </row>
    <row r="30" spans="1:9" s="14" customFormat="1" ht="20.100000000000001" hidden="1" customHeight="1">
      <c r="A30" s="2046" t="s">
        <v>4134</v>
      </c>
      <c r="B30" s="555" t="s">
        <v>2470</v>
      </c>
      <c r="C30" s="556" t="s">
        <v>4135</v>
      </c>
      <c r="D30" s="603">
        <v>43950</v>
      </c>
      <c r="E30" s="632"/>
      <c r="F30" s="66"/>
      <c r="G30" s="66"/>
      <c r="H30" s="632">
        <f t="shared" si="2"/>
        <v>43974</v>
      </c>
      <c r="I30" s="692" t="s">
        <v>4136</v>
      </c>
    </row>
    <row r="31" spans="1:9" s="14" customFormat="1" ht="20.100000000000001" hidden="1" customHeight="1">
      <c r="A31" s="2046" t="s">
        <v>4137</v>
      </c>
      <c r="B31" s="555" t="s">
        <v>406</v>
      </c>
      <c r="C31" s="556" t="s">
        <v>4138</v>
      </c>
      <c r="D31" s="470">
        <v>43949</v>
      </c>
      <c r="E31" s="470"/>
      <c r="F31" s="66"/>
      <c r="G31" s="66"/>
      <c r="H31" s="470">
        <f t="shared" si="2"/>
        <v>43973</v>
      </c>
    </row>
    <row r="32" spans="1:9" s="14" customFormat="1" ht="20.100000000000001" hidden="1" customHeight="1">
      <c r="A32" s="2046" t="s">
        <v>4139</v>
      </c>
      <c r="B32" s="527" t="s">
        <v>406</v>
      </c>
      <c r="C32" s="661" t="s">
        <v>4140</v>
      </c>
      <c r="D32" s="470">
        <v>43956</v>
      </c>
      <c r="E32" s="470"/>
      <c r="F32" s="66"/>
      <c r="G32" s="66"/>
      <c r="H32" s="470">
        <f t="shared" si="2"/>
        <v>43980</v>
      </c>
    </row>
    <row r="33" spans="1:9" s="14" customFormat="1" ht="20.100000000000001" hidden="1" customHeight="1">
      <c r="A33" s="2046"/>
      <c r="B33" s="306" t="s">
        <v>2057</v>
      </c>
      <c r="C33" s="357" t="s">
        <v>4141</v>
      </c>
      <c r="D33" s="733">
        <v>43964</v>
      </c>
      <c r="E33" s="260"/>
      <c r="F33" s="66"/>
      <c r="G33" s="66"/>
      <c r="H33" s="260">
        <f t="shared" si="2"/>
        <v>43988</v>
      </c>
      <c r="I33" s="692" t="s">
        <v>4142</v>
      </c>
    </row>
    <row r="34" spans="1:9" s="14" customFormat="1" ht="20.100000000000001" hidden="1" customHeight="1">
      <c r="A34" s="2046"/>
      <c r="B34" s="306" t="s">
        <v>4143</v>
      </c>
      <c r="C34" s="357" t="s">
        <v>4144</v>
      </c>
      <c r="D34" s="260">
        <v>43970</v>
      </c>
      <c r="E34" s="260"/>
      <c r="F34" s="66"/>
      <c r="G34" s="66"/>
      <c r="H34" s="470">
        <f t="shared" si="2"/>
        <v>43994</v>
      </c>
    </row>
    <row r="35" spans="1:9" s="14" customFormat="1" ht="20.100000000000001" hidden="1" customHeight="1">
      <c r="A35" s="2046"/>
      <c r="B35" s="305"/>
      <c r="C35" s="604"/>
      <c r="D35" s="130"/>
      <c r="E35" s="130"/>
      <c r="F35" s="66"/>
      <c r="G35" s="66"/>
      <c r="H35" s="130"/>
    </row>
    <row r="36" spans="1:9" s="14" customFormat="1" ht="35.25" hidden="1" customHeight="1">
      <c r="A36" s="2046"/>
      <c r="B36" s="334"/>
      <c r="C36" s="333"/>
      <c r="D36" s="304" t="s">
        <v>98</v>
      </c>
      <c r="E36" s="304" t="s">
        <v>103</v>
      </c>
      <c r="F36" s="66"/>
      <c r="G36" s="66"/>
      <c r="H36" s="729"/>
    </row>
    <row r="37" spans="1:9" s="14" customFormat="1" ht="25.5" hidden="1" customHeight="1">
      <c r="A37" s="2046"/>
      <c r="B37" s="358"/>
      <c r="C37" s="508" t="s">
        <v>2842</v>
      </c>
      <c r="D37" s="554" t="s">
        <v>4145</v>
      </c>
      <c r="E37" s="307" t="s">
        <v>2778</v>
      </c>
      <c r="F37" s="66"/>
      <c r="G37" s="66"/>
      <c r="H37" s="730"/>
    </row>
    <row r="38" spans="1:9" s="14" customFormat="1" ht="20.100000000000001" hidden="1" customHeight="1">
      <c r="A38" s="2046"/>
      <c r="B38" s="306" t="s">
        <v>425</v>
      </c>
      <c r="C38" s="357" t="s">
        <v>142</v>
      </c>
      <c r="D38" s="260">
        <v>43982</v>
      </c>
      <c r="E38" s="252"/>
      <c r="F38" s="66"/>
      <c r="G38" s="66"/>
      <c r="H38" s="130"/>
    </row>
    <row r="39" spans="1:9" s="14" customFormat="1" ht="20.100000000000001" hidden="1" customHeight="1">
      <c r="A39" s="2046"/>
      <c r="B39" s="305"/>
      <c r="C39" s="604"/>
      <c r="D39" s="130"/>
      <c r="E39" s="130"/>
      <c r="F39" s="66"/>
      <c r="G39" s="66"/>
      <c r="H39" s="130"/>
    </row>
    <row r="40" spans="1:9" s="14" customFormat="1" ht="33" hidden="1" customHeight="1">
      <c r="A40" s="2046"/>
      <c r="B40" s="334"/>
      <c r="C40" s="333"/>
      <c r="D40" s="304" t="s">
        <v>98</v>
      </c>
      <c r="E40" s="304" t="s">
        <v>103</v>
      </c>
      <c r="F40" s="66"/>
      <c r="G40" s="66"/>
      <c r="H40" s="729"/>
    </row>
    <row r="41" spans="1:9" s="14" customFormat="1" ht="20.100000000000001" hidden="1" customHeight="1">
      <c r="A41" s="2046"/>
      <c r="B41" s="358"/>
      <c r="C41" s="508" t="s">
        <v>2842</v>
      </c>
      <c r="D41" s="554"/>
      <c r="E41" s="307" t="s">
        <v>2778</v>
      </c>
      <c r="F41" s="66"/>
      <c r="G41" s="66"/>
      <c r="H41" s="730"/>
    </row>
    <row r="42" spans="1:9" s="14" customFormat="1" ht="20.100000000000001" hidden="1" customHeight="1">
      <c r="A42" s="2046"/>
      <c r="B42" s="306" t="s">
        <v>4146</v>
      </c>
      <c r="C42" s="357" t="s">
        <v>4147</v>
      </c>
      <c r="D42" s="733">
        <v>43992</v>
      </c>
      <c r="E42" s="260"/>
      <c r="F42" s="66"/>
      <c r="G42" s="66"/>
      <c r="H42" s="692" t="s">
        <v>4148</v>
      </c>
    </row>
    <row r="43" spans="1:9" s="14" customFormat="1" ht="19.5" hidden="1">
      <c r="A43" s="2046"/>
      <c r="B43" s="865"/>
      <c r="C43" s="866"/>
      <c r="D43" s="205" t="s">
        <v>98</v>
      </c>
      <c r="E43" s="205" t="s">
        <v>103</v>
      </c>
      <c r="F43" s="66"/>
      <c r="G43" s="66"/>
    </row>
    <row r="44" spans="1:9" s="14" customFormat="1" ht="22.5" hidden="1">
      <c r="A44" s="2046"/>
      <c r="B44" s="842"/>
      <c r="C44" s="843" t="s">
        <v>3027</v>
      </c>
      <c r="D44" s="844" t="s">
        <v>4149</v>
      </c>
      <c r="E44" s="284" t="s">
        <v>2778</v>
      </c>
      <c r="F44" s="66"/>
      <c r="G44" s="66"/>
    </row>
    <row r="45" spans="1:9" s="14" customFormat="1" ht="20.100000000000001" hidden="1" customHeight="1">
      <c r="A45" s="2046" t="s">
        <v>4150</v>
      </c>
      <c r="B45" s="784" t="s">
        <v>406</v>
      </c>
      <c r="C45" s="785" t="s">
        <v>4151</v>
      </c>
      <c r="D45" s="790">
        <v>44083</v>
      </c>
      <c r="E45" s="791"/>
      <c r="F45" s="66"/>
      <c r="G45" s="66"/>
      <c r="H45" s="253"/>
    </row>
    <row r="46" spans="1:9" s="14" customFormat="1" ht="20.100000000000001" hidden="1" customHeight="1">
      <c r="A46" s="2046" t="s">
        <v>4152</v>
      </c>
      <c r="B46" s="788" t="s">
        <v>4128</v>
      </c>
      <c r="C46" s="785" t="s">
        <v>4153</v>
      </c>
      <c r="D46" s="786">
        <v>44101</v>
      </c>
      <c r="E46" s="787"/>
      <c r="F46" s="66"/>
      <c r="G46" s="66"/>
      <c r="H46" s="783">
        <v>44090</v>
      </c>
    </row>
    <row r="47" spans="1:9" s="14" customFormat="1" ht="20.100000000000001" hidden="1" customHeight="1">
      <c r="A47" s="2046" t="s">
        <v>4154</v>
      </c>
      <c r="B47" s="784" t="s">
        <v>406</v>
      </c>
      <c r="C47" s="785" t="s">
        <v>4155</v>
      </c>
      <c r="D47" s="790">
        <v>44099</v>
      </c>
      <c r="E47" s="791"/>
      <c r="F47" s="66"/>
      <c r="G47" s="66"/>
      <c r="H47" s="778"/>
    </row>
    <row r="48" spans="1:9" s="14" customFormat="1" ht="20.100000000000001" hidden="1" customHeight="1">
      <c r="A48" s="2046"/>
      <c r="B48" s="475" t="s">
        <v>406</v>
      </c>
      <c r="C48" s="782" t="s">
        <v>4156</v>
      </c>
      <c r="D48" s="472">
        <v>44139</v>
      </c>
      <c r="E48" s="472"/>
      <c r="F48" s="66"/>
      <c r="G48" s="66"/>
      <c r="H48" s="778"/>
    </row>
    <row r="49" spans="1:12" s="14" customFormat="1" ht="20.100000000000001" hidden="1" customHeight="1">
      <c r="A49" s="2046" t="s">
        <v>4157</v>
      </c>
      <c r="B49" s="797" t="s">
        <v>4158</v>
      </c>
      <c r="C49" s="782" t="s">
        <v>4159</v>
      </c>
      <c r="D49" s="476">
        <v>44154</v>
      </c>
      <c r="E49" s="476"/>
      <c r="F49" s="66"/>
      <c r="G49" s="66"/>
      <c r="H49" s="778">
        <v>44146</v>
      </c>
    </row>
    <row r="50" spans="1:12" s="14" customFormat="1" ht="20.100000000000001" hidden="1" customHeight="1">
      <c r="A50" s="2046"/>
      <c r="B50" s="865"/>
      <c r="C50" s="866"/>
      <c r="D50" s="205" t="s">
        <v>98</v>
      </c>
      <c r="E50" s="205" t="s">
        <v>103</v>
      </c>
      <c r="F50" s="66"/>
      <c r="G50" s="66"/>
      <c r="H50" s="778"/>
    </row>
    <row r="51" spans="1:12" s="14" customFormat="1" ht="20.100000000000001" hidden="1" customHeight="1">
      <c r="A51" s="2047"/>
      <c r="B51" s="842"/>
      <c r="C51" s="843" t="s">
        <v>3338</v>
      </c>
      <c r="D51" s="844" t="s">
        <v>4160</v>
      </c>
      <c r="E51" s="284" t="s">
        <v>2778</v>
      </c>
      <c r="F51" s="66"/>
      <c r="G51" s="66"/>
      <c r="H51" s="778"/>
      <c r="I51" s="460"/>
    </row>
    <row r="52" spans="1:12" s="14" customFormat="1" ht="20.100000000000001" hidden="1" customHeight="1">
      <c r="A52" s="2046"/>
      <c r="B52" s="872" t="s">
        <v>4161</v>
      </c>
      <c r="C52" s="1186" t="s">
        <v>4162</v>
      </c>
      <c r="D52" s="196">
        <v>44190</v>
      </c>
      <c r="E52" s="1186"/>
      <c r="F52" s="66"/>
      <c r="G52" s="66"/>
      <c r="H52" s="778">
        <v>44176</v>
      </c>
    </row>
    <row r="53" spans="1:12" s="14" customFormat="1" ht="20.100000000000001" hidden="1" customHeight="1">
      <c r="A53" s="2046"/>
      <c r="B53" s="865"/>
      <c r="C53" s="866"/>
      <c r="D53" s="205" t="s">
        <v>98</v>
      </c>
      <c r="E53" s="205" t="s">
        <v>103</v>
      </c>
      <c r="F53" s="66"/>
      <c r="G53" s="66"/>
      <c r="H53" s="778"/>
    </row>
    <row r="54" spans="1:12" s="14" customFormat="1" ht="20.100000000000001" hidden="1" customHeight="1">
      <c r="A54" s="2046"/>
      <c r="B54" s="842"/>
      <c r="C54" s="843" t="s">
        <v>3027</v>
      </c>
      <c r="D54" s="844" t="s">
        <v>4163</v>
      </c>
      <c r="E54" s="284" t="s">
        <v>2778</v>
      </c>
      <c r="F54" s="66"/>
      <c r="G54" s="66"/>
      <c r="H54" s="778"/>
    </row>
    <row r="55" spans="1:12" s="14" customFormat="1" ht="20.100000000000001" hidden="1" customHeight="1">
      <c r="A55" s="2046" t="s">
        <v>4164</v>
      </c>
      <c r="B55" s="475" t="s">
        <v>406</v>
      </c>
      <c r="C55" s="476" t="s">
        <v>4165</v>
      </c>
      <c r="D55" s="790">
        <v>44183</v>
      </c>
      <c r="E55" s="790"/>
      <c r="F55" s="66"/>
      <c r="G55" s="66"/>
      <c r="H55" s="778">
        <v>44184</v>
      </c>
    </row>
    <row r="56" spans="1:12" s="14" customFormat="1" ht="20.100000000000001" hidden="1" customHeight="1" thickBot="1">
      <c r="A56" s="2046" t="s">
        <v>4157</v>
      </c>
      <c r="B56" s="877" t="s">
        <v>4166</v>
      </c>
      <c r="C56" s="878" t="s">
        <v>4167</v>
      </c>
      <c r="D56" s="879">
        <v>44207</v>
      </c>
      <c r="E56" s="871"/>
      <c r="F56" s="66"/>
      <c r="G56" s="66"/>
      <c r="H56" s="778">
        <v>44188</v>
      </c>
    </row>
    <row r="57" spans="1:12" s="14" customFormat="1" ht="20.100000000000001" hidden="1" customHeight="1" thickTop="1" thickBot="1">
      <c r="A57" s="2046" t="s">
        <v>4168</v>
      </c>
      <c r="B57" s="853" t="s">
        <v>4169</v>
      </c>
      <c r="C57" s="873" t="s">
        <v>4170</v>
      </c>
      <c r="D57" s="871">
        <v>44200</v>
      </c>
      <c r="E57" s="874"/>
      <c r="F57" s="66"/>
      <c r="G57" s="66"/>
      <c r="H57" s="778">
        <v>44195</v>
      </c>
    </row>
    <row r="58" spans="1:12" s="14" customFormat="1" ht="38.25" hidden="1">
      <c r="A58" s="2048"/>
      <c r="B58" s="1066"/>
      <c r="C58" s="1067"/>
      <c r="D58" s="1068" t="s">
        <v>98</v>
      </c>
      <c r="E58" s="1068" t="s">
        <v>103</v>
      </c>
      <c r="F58" s="66"/>
      <c r="G58" s="66"/>
      <c r="H58" s="1068" t="s">
        <v>1456</v>
      </c>
      <c r="I58" s="956"/>
      <c r="J58" s="956"/>
    </row>
    <row r="59" spans="1:12" s="14" customFormat="1" ht="22.5" hidden="1">
      <c r="A59" s="2048"/>
      <c r="B59" s="1069"/>
      <c r="C59" s="1089" t="s">
        <v>3027</v>
      </c>
      <c r="D59" s="1088" t="s">
        <v>4163</v>
      </c>
      <c r="E59" s="1070" t="s">
        <v>2778</v>
      </c>
      <c r="F59" s="66"/>
      <c r="G59" s="66"/>
      <c r="H59" s="1071" t="s">
        <v>4171</v>
      </c>
      <c r="I59" s="956"/>
      <c r="J59" s="1046" t="s">
        <v>3038</v>
      </c>
      <c r="K59" s="1047" t="s">
        <v>3807</v>
      </c>
      <c r="L59" s="1047" t="s">
        <v>3808</v>
      </c>
    </row>
    <row r="60" spans="1:12" s="14" customFormat="1" ht="20.100000000000001" hidden="1" customHeight="1" thickBot="1">
      <c r="A60" s="2048" t="s">
        <v>4172</v>
      </c>
      <c r="B60" s="1057" t="s">
        <v>406</v>
      </c>
      <c r="C60" s="1072" t="s">
        <v>4173</v>
      </c>
      <c r="D60" s="1073">
        <v>44251</v>
      </c>
      <c r="E60" s="1073"/>
      <c r="F60" s="66"/>
      <c r="G60" s="66"/>
      <c r="H60" s="1073">
        <f t="shared" ref="H60:H77" si="4">D60+14</f>
        <v>44265</v>
      </c>
      <c r="I60" s="929" t="e">
        <f>#REF!+7</f>
        <v>#REF!</v>
      </c>
      <c r="J60" s="944" t="e">
        <f t="shared" ref="J60:J63" si="5">D60-I60</f>
        <v>#REF!</v>
      </c>
    </row>
    <row r="61" spans="1:12" s="14" customFormat="1" ht="20.100000000000001" hidden="1" customHeight="1" thickTop="1">
      <c r="A61" s="2048" t="s">
        <v>4174</v>
      </c>
      <c r="B61" s="1057" t="s">
        <v>406</v>
      </c>
      <c r="C61" s="1074" t="s">
        <v>4175</v>
      </c>
      <c r="D61" s="1075">
        <f>D60+7</f>
        <v>44258</v>
      </c>
      <c r="E61" s="1060"/>
      <c r="F61" s="66"/>
      <c r="G61" s="66"/>
      <c r="H61" s="1060">
        <f t="shared" si="4"/>
        <v>44272</v>
      </c>
      <c r="I61" s="929" t="e">
        <f t="shared" ref="I61" si="6">I60+7</f>
        <v>#REF!</v>
      </c>
      <c r="J61" s="944" t="e">
        <f t="shared" si="5"/>
        <v>#REF!</v>
      </c>
    </row>
    <row r="62" spans="1:12" s="14" customFormat="1" ht="20.100000000000001" hidden="1" customHeight="1">
      <c r="A62" s="2048" t="s">
        <v>4176</v>
      </c>
      <c r="B62" s="1076" t="s">
        <v>406</v>
      </c>
      <c r="C62" s="1077" t="s">
        <v>4177</v>
      </c>
      <c r="D62" s="1078">
        <v>44265</v>
      </c>
      <c r="E62" s="1059"/>
      <c r="F62" s="66"/>
      <c r="G62" s="66"/>
      <c r="H62" s="1060">
        <f t="shared" si="4"/>
        <v>44279</v>
      </c>
      <c r="I62" s="929">
        <v>44265</v>
      </c>
      <c r="J62" s="944">
        <f t="shared" si="5"/>
        <v>0</v>
      </c>
    </row>
    <row r="63" spans="1:12" s="14" customFormat="1" ht="20.100000000000001" hidden="1" customHeight="1">
      <c r="A63" s="2048" t="s">
        <v>4178</v>
      </c>
      <c r="B63" s="1076" t="s">
        <v>406</v>
      </c>
      <c r="C63" s="1077" t="s">
        <v>4179</v>
      </c>
      <c r="D63" s="1059">
        <v>44279</v>
      </c>
      <c r="E63" s="1059"/>
      <c r="F63" s="66"/>
      <c r="G63" s="66"/>
      <c r="H63" s="1060">
        <f t="shared" si="4"/>
        <v>44293</v>
      </c>
      <c r="I63" s="929" t="e">
        <f>#REF!+7</f>
        <v>#REF!</v>
      </c>
      <c r="J63" s="944" t="e">
        <f t="shared" si="5"/>
        <v>#REF!</v>
      </c>
    </row>
    <row r="64" spans="1:12" s="14" customFormat="1" ht="20.100000000000001" hidden="1" customHeight="1" thickBot="1">
      <c r="A64" s="2048" t="s">
        <v>4180</v>
      </c>
      <c r="B64" s="1076" t="s">
        <v>406</v>
      </c>
      <c r="C64" s="1072" t="s">
        <v>4181</v>
      </c>
      <c r="D64" s="1079">
        <v>44286</v>
      </c>
      <c r="E64" s="1080"/>
      <c r="F64" s="66"/>
      <c r="G64" s="66"/>
      <c r="H64" s="1080">
        <f t="shared" si="4"/>
        <v>44300</v>
      </c>
      <c r="I64" s="929">
        <v>44286</v>
      </c>
      <c r="J64" s="944">
        <f>D64-I64</f>
        <v>0</v>
      </c>
    </row>
    <row r="65" spans="1:12" s="14" customFormat="1" ht="20.100000000000001" hidden="1" customHeight="1" thickTop="1">
      <c r="A65" s="2048"/>
      <c r="B65" s="1081" t="s">
        <v>327</v>
      </c>
      <c r="C65" s="1074" t="s">
        <v>4182</v>
      </c>
      <c r="D65" s="1061">
        <v>44307</v>
      </c>
      <c r="E65" s="1061"/>
      <c r="F65" s="66"/>
      <c r="G65" s="66"/>
      <c r="H65" s="1060">
        <f>D65+14</f>
        <v>44321</v>
      </c>
      <c r="I65" s="929">
        <v>44293</v>
      </c>
      <c r="J65" s="1046">
        <f>I65+1</f>
        <v>44294</v>
      </c>
      <c r="K65" s="1049">
        <f>J65-6</f>
        <v>44288</v>
      </c>
      <c r="L65" s="1049">
        <f>K65</f>
        <v>44288</v>
      </c>
    </row>
    <row r="66" spans="1:12" s="14" customFormat="1" ht="20.100000000000001" hidden="1" customHeight="1">
      <c r="A66" s="2048"/>
      <c r="B66" s="1076" t="s">
        <v>406</v>
      </c>
      <c r="C66" s="1077" t="s">
        <v>4183</v>
      </c>
      <c r="D66" s="1059">
        <v>44300</v>
      </c>
      <c r="E66" s="1059"/>
      <c r="F66" s="66"/>
      <c r="G66" s="66"/>
      <c r="H66" s="1060">
        <f>D66+14</f>
        <v>44314</v>
      </c>
      <c r="I66" s="929">
        <v>44300</v>
      </c>
      <c r="J66" s="1049">
        <f>I66+1</f>
        <v>44301</v>
      </c>
      <c r="K66" s="1049">
        <f>J66-6</f>
        <v>44295</v>
      </c>
      <c r="L66" s="1049">
        <f>K66</f>
        <v>44295</v>
      </c>
    </row>
    <row r="67" spans="1:12" s="14" customFormat="1" ht="18.75" hidden="1" customHeight="1">
      <c r="A67" s="2048"/>
      <c r="B67" s="1082" t="s">
        <v>4184</v>
      </c>
      <c r="C67" s="1077" t="s">
        <v>4185</v>
      </c>
      <c r="D67" s="1058">
        <v>44318</v>
      </c>
      <c r="E67" s="1058"/>
      <c r="F67" s="66"/>
      <c r="G67" s="66"/>
      <c r="H67" s="1063">
        <v>44323</v>
      </c>
      <c r="I67" s="929">
        <v>44307</v>
      </c>
      <c r="J67" s="1049">
        <f t="shared" ref="J67:J78" si="7">I67+1</f>
        <v>44308</v>
      </c>
      <c r="K67" s="1049">
        <f t="shared" ref="K67:K78" si="8">J67-6</f>
        <v>44302</v>
      </c>
      <c r="L67" s="1049">
        <f t="shared" ref="L67:L78" si="9">K67</f>
        <v>44302</v>
      </c>
    </row>
    <row r="68" spans="1:12" s="14" customFormat="1" ht="20.100000000000001" hidden="1" customHeight="1" thickBot="1">
      <c r="A68" s="2048" t="s">
        <v>4186</v>
      </c>
      <c r="B68" s="1083" t="s">
        <v>406</v>
      </c>
      <c r="C68" s="1072" t="s">
        <v>4187</v>
      </c>
      <c r="D68" s="1080">
        <v>44314</v>
      </c>
      <c r="E68" s="1080"/>
      <c r="F68" s="66"/>
      <c r="G68" s="66"/>
      <c r="H68" s="1084">
        <f>D68+14</f>
        <v>44328</v>
      </c>
      <c r="I68" s="929">
        <v>44314</v>
      </c>
      <c r="J68" s="1049">
        <f t="shared" si="7"/>
        <v>44315</v>
      </c>
      <c r="K68" s="1049">
        <f t="shared" si="8"/>
        <v>44309</v>
      </c>
      <c r="L68" s="1049">
        <f t="shared" si="9"/>
        <v>44309</v>
      </c>
    </row>
    <row r="69" spans="1:12" s="14" customFormat="1" ht="20.100000000000001" hidden="1" customHeight="1" thickTop="1">
      <c r="A69" s="2048"/>
      <c r="B69" s="1085" t="s">
        <v>4186</v>
      </c>
      <c r="C69" s="1074" t="s">
        <v>4188</v>
      </c>
      <c r="D69" s="1065">
        <v>44333</v>
      </c>
      <c r="E69" s="1061"/>
      <c r="F69" s="66"/>
      <c r="G69" s="66"/>
      <c r="H69" s="1062">
        <f>D69+14</f>
        <v>44347</v>
      </c>
      <c r="I69" s="929">
        <f>I68+7</f>
        <v>44321</v>
      </c>
      <c r="J69" s="1049">
        <f t="shared" si="7"/>
        <v>44322</v>
      </c>
      <c r="K69" s="1049">
        <f t="shared" si="8"/>
        <v>44316</v>
      </c>
      <c r="L69" s="1049">
        <f t="shared" si="9"/>
        <v>44316</v>
      </c>
    </row>
    <row r="70" spans="1:12" s="14" customFormat="1" ht="20.100000000000001" hidden="1" customHeight="1">
      <c r="A70" s="2048"/>
      <c r="B70" s="1076" t="s">
        <v>406</v>
      </c>
      <c r="C70" s="1077" t="s">
        <v>4189</v>
      </c>
      <c r="D70" s="1059">
        <v>44328</v>
      </c>
      <c r="E70" s="1059"/>
      <c r="F70" s="66"/>
      <c r="G70" s="66"/>
      <c r="H70" s="1060">
        <f t="shared" si="4"/>
        <v>44342</v>
      </c>
      <c r="I70" s="929">
        <f t="shared" ref="I70:I78" si="10">I69+7</f>
        <v>44328</v>
      </c>
      <c r="J70" s="1049">
        <f t="shared" si="7"/>
        <v>44329</v>
      </c>
      <c r="K70" s="1049">
        <f t="shared" si="8"/>
        <v>44323</v>
      </c>
      <c r="L70" s="1049">
        <f t="shared" si="9"/>
        <v>44323</v>
      </c>
    </row>
    <row r="71" spans="1:12" s="14" customFormat="1" ht="20.100000000000001" hidden="1" customHeight="1">
      <c r="A71" s="2048"/>
      <c r="B71" s="1076" t="s">
        <v>406</v>
      </c>
      <c r="C71" s="1077" t="s">
        <v>4190</v>
      </c>
      <c r="D71" s="1059">
        <v>44335</v>
      </c>
      <c r="E71" s="1059"/>
      <c r="F71" s="66"/>
      <c r="G71" s="66"/>
      <c r="H71" s="1059">
        <f t="shared" si="4"/>
        <v>44349</v>
      </c>
      <c r="I71" s="929">
        <f t="shared" si="10"/>
        <v>44335</v>
      </c>
      <c r="J71" s="1049">
        <f t="shared" si="7"/>
        <v>44336</v>
      </c>
      <c r="K71" s="1049">
        <f t="shared" si="8"/>
        <v>44330</v>
      </c>
      <c r="L71" s="1049">
        <f t="shared" si="9"/>
        <v>44330</v>
      </c>
    </row>
    <row r="72" spans="1:12" s="14" customFormat="1" ht="20.100000000000001" hidden="1" customHeight="1" thickBot="1">
      <c r="A72" s="2048" t="s">
        <v>4191</v>
      </c>
      <c r="B72" s="1076" t="s">
        <v>406</v>
      </c>
      <c r="C72" s="1072" t="s">
        <v>4192</v>
      </c>
      <c r="D72" s="1080">
        <v>44358</v>
      </c>
      <c r="E72" s="1080"/>
      <c r="F72" s="66"/>
      <c r="G72" s="66"/>
      <c r="H72" s="1084">
        <f t="shared" si="4"/>
        <v>44372</v>
      </c>
      <c r="I72" s="929">
        <f t="shared" si="10"/>
        <v>44342</v>
      </c>
      <c r="J72" s="1049">
        <f t="shared" si="7"/>
        <v>44343</v>
      </c>
      <c r="K72" s="1049">
        <f t="shared" si="8"/>
        <v>44337</v>
      </c>
      <c r="L72" s="1049">
        <f t="shared" si="9"/>
        <v>44337</v>
      </c>
    </row>
    <row r="73" spans="1:12" s="14" customFormat="1" ht="20.100000000000001" hidden="1" customHeight="1" thickTop="1">
      <c r="A73" s="2048"/>
      <c r="B73" s="1076" t="s">
        <v>406</v>
      </c>
      <c r="C73" s="1074" t="s">
        <v>4193</v>
      </c>
      <c r="D73" s="1075">
        <v>44358</v>
      </c>
      <c r="E73" s="1060"/>
      <c r="F73" s="66"/>
      <c r="G73" s="66"/>
      <c r="H73" s="1060">
        <f t="shared" si="4"/>
        <v>44372</v>
      </c>
      <c r="I73" s="929" t="e">
        <f>#REF!+7</f>
        <v>#REF!</v>
      </c>
      <c r="J73" s="1049" t="e">
        <f t="shared" si="7"/>
        <v>#REF!</v>
      </c>
      <c r="K73" s="1049" t="e">
        <f t="shared" si="8"/>
        <v>#REF!</v>
      </c>
      <c r="L73" s="1049" t="e">
        <f t="shared" si="9"/>
        <v>#REF!</v>
      </c>
    </row>
    <row r="74" spans="1:12" s="14" customFormat="1" ht="20.100000000000001" hidden="1" customHeight="1">
      <c r="A74" s="2048"/>
      <c r="B74" s="1076" t="s">
        <v>406</v>
      </c>
      <c r="C74" s="1077" t="s">
        <v>4194</v>
      </c>
      <c r="D74" s="1078">
        <v>44377</v>
      </c>
      <c r="E74" s="1059"/>
      <c r="F74" s="66"/>
      <c r="G74" s="66"/>
      <c r="H74" s="1059">
        <f t="shared" si="4"/>
        <v>44391</v>
      </c>
      <c r="I74" s="929" t="e">
        <f>#REF!+7</f>
        <v>#REF!</v>
      </c>
      <c r="J74" s="1049" t="e">
        <f t="shared" si="7"/>
        <v>#REF!</v>
      </c>
      <c r="K74" s="1049" t="e">
        <f t="shared" si="8"/>
        <v>#REF!</v>
      </c>
      <c r="L74" s="1049" t="e">
        <f t="shared" si="9"/>
        <v>#REF!</v>
      </c>
    </row>
    <row r="75" spans="1:12" s="14" customFormat="1" ht="20.100000000000001" hidden="1" customHeight="1" thickBot="1">
      <c r="A75" s="2048" t="s">
        <v>4195</v>
      </c>
      <c r="B75" s="1076" t="s">
        <v>406</v>
      </c>
      <c r="C75" s="1091" t="s">
        <v>4196</v>
      </c>
      <c r="D75" s="1110">
        <v>44377</v>
      </c>
      <c r="E75" s="1084"/>
      <c r="F75" s="66"/>
      <c r="G75" s="66"/>
      <c r="H75" s="1084">
        <f t="shared" si="4"/>
        <v>44391</v>
      </c>
      <c r="I75" s="929">
        <v>44377</v>
      </c>
      <c r="J75" s="1049">
        <f t="shared" si="7"/>
        <v>44378</v>
      </c>
      <c r="K75" s="1049">
        <f t="shared" si="8"/>
        <v>44372</v>
      </c>
      <c r="L75" s="1049">
        <f t="shared" si="9"/>
        <v>44372</v>
      </c>
    </row>
    <row r="76" spans="1:12" s="14" customFormat="1" ht="20.100000000000001" hidden="1" customHeight="1" thickTop="1">
      <c r="A76" s="2048"/>
      <c r="B76" s="1082" t="s">
        <v>4197</v>
      </c>
      <c r="C76" s="1074" t="s">
        <v>4198</v>
      </c>
      <c r="D76" s="1125" t="s">
        <v>393</v>
      </c>
      <c r="E76" s="1061"/>
      <c r="F76" s="66"/>
      <c r="G76" s="66"/>
      <c r="H76" s="1124" t="e">
        <f t="shared" si="4"/>
        <v>#VALUE!</v>
      </c>
      <c r="I76" s="929">
        <f t="shared" si="10"/>
        <v>44384</v>
      </c>
      <c r="J76" s="1049">
        <f t="shared" si="7"/>
        <v>44385</v>
      </c>
      <c r="K76" s="1049">
        <f t="shared" si="8"/>
        <v>44379</v>
      </c>
      <c r="L76" s="1049">
        <f t="shared" si="9"/>
        <v>44379</v>
      </c>
    </row>
    <row r="77" spans="1:12" s="14" customFormat="1" ht="20.100000000000001" hidden="1" customHeight="1">
      <c r="A77" s="2048" t="s">
        <v>4199</v>
      </c>
      <c r="B77" s="1076" t="s">
        <v>406</v>
      </c>
      <c r="C77" s="1074" t="s">
        <v>4200</v>
      </c>
      <c r="D77" s="1111">
        <v>44391</v>
      </c>
      <c r="E77" s="1111"/>
      <c r="F77" s="66"/>
      <c r="G77" s="66"/>
      <c r="H77" s="1111">
        <f t="shared" si="4"/>
        <v>44405</v>
      </c>
      <c r="I77" s="929">
        <f t="shared" si="10"/>
        <v>44391</v>
      </c>
      <c r="J77" s="1049">
        <f t="shared" si="7"/>
        <v>44392</v>
      </c>
      <c r="K77" s="1049">
        <f t="shared" si="8"/>
        <v>44386</v>
      </c>
      <c r="L77" s="1049">
        <f t="shared" si="9"/>
        <v>44386</v>
      </c>
    </row>
    <row r="78" spans="1:12" s="14" customFormat="1" ht="20.100000000000001" hidden="1" customHeight="1">
      <c r="A78" s="2048"/>
      <c r="B78" s="1082" t="s">
        <v>4201</v>
      </c>
      <c r="C78" s="1077" t="s">
        <v>4202</v>
      </c>
      <c r="D78" s="1135" t="s">
        <v>393</v>
      </c>
      <c r="E78" s="1058"/>
      <c r="F78" s="66"/>
      <c r="G78" s="66"/>
      <c r="H78" s="1058">
        <v>44423</v>
      </c>
      <c r="I78" s="929">
        <f t="shared" si="10"/>
        <v>44398</v>
      </c>
      <c r="J78" s="1049">
        <f t="shared" si="7"/>
        <v>44399</v>
      </c>
      <c r="K78" s="1049">
        <f t="shared" si="8"/>
        <v>44393</v>
      </c>
      <c r="L78" s="1049">
        <f t="shared" si="9"/>
        <v>44393</v>
      </c>
    </row>
    <row r="79" spans="1:12" s="14" customFormat="1" ht="20.100000000000001" hidden="1" customHeight="1" thickBot="1">
      <c r="A79" s="2048"/>
      <c r="B79" s="1086" t="s">
        <v>2837</v>
      </c>
      <c r="C79" s="1091" t="s">
        <v>4203</v>
      </c>
      <c r="D79" s="1064">
        <v>44415</v>
      </c>
      <c r="E79" s="1064"/>
      <c r="F79" s="66"/>
      <c r="G79" s="66"/>
      <c r="H79" s="1134">
        <v>44429</v>
      </c>
      <c r="I79" s="929">
        <v>44405</v>
      </c>
      <c r="J79" s="1049">
        <v>44406</v>
      </c>
      <c r="K79" s="1049">
        <v>44400</v>
      </c>
      <c r="L79" s="1049">
        <v>44400</v>
      </c>
    </row>
    <row r="80" spans="1:12" s="14" customFormat="1" ht="20.100000000000001" hidden="1" customHeight="1" thickTop="1">
      <c r="A80" s="2048" t="s">
        <v>4204</v>
      </c>
      <c r="B80" s="1150" t="s">
        <v>406</v>
      </c>
      <c r="C80" s="1074" t="s">
        <v>4205</v>
      </c>
      <c r="D80" s="1075">
        <v>44422</v>
      </c>
      <c r="E80" s="1060"/>
      <c r="F80" s="66"/>
      <c r="G80" s="66"/>
      <c r="H80" s="1060">
        <v>44436</v>
      </c>
      <c r="I80" s="929">
        <v>44412</v>
      </c>
      <c r="J80" s="1049">
        <v>44413</v>
      </c>
      <c r="K80" s="1049">
        <v>44407</v>
      </c>
      <c r="L80" s="1049">
        <v>44407</v>
      </c>
    </row>
    <row r="81" spans="1:12" s="14" customFormat="1" ht="20.100000000000001" hidden="1" customHeight="1">
      <c r="A81" s="2048" t="s">
        <v>4206</v>
      </c>
      <c r="B81" s="1150" t="s">
        <v>406</v>
      </c>
      <c r="C81" s="1074" t="s">
        <v>4207</v>
      </c>
      <c r="D81" s="1075">
        <v>44419</v>
      </c>
      <c r="E81" s="1060"/>
      <c r="F81" s="66"/>
      <c r="G81" s="66"/>
      <c r="H81" s="1060">
        <v>44433</v>
      </c>
      <c r="I81" s="929">
        <v>44419</v>
      </c>
      <c r="J81" s="1049">
        <v>44420</v>
      </c>
      <c r="K81" s="1049">
        <v>44414</v>
      </c>
      <c r="L81" s="1049">
        <v>44414</v>
      </c>
    </row>
    <row r="82" spans="1:12" s="14" customFormat="1" ht="18.75" hidden="1" customHeight="1">
      <c r="A82" s="2048" t="s">
        <v>4208</v>
      </c>
      <c r="B82" s="1156" t="s">
        <v>406</v>
      </c>
      <c r="C82" s="1157" t="s">
        <v>4209</v>
      </c>
      <c r="D82" s="1152">
        <v>44440</v>
      </c>
      <c r="E82" s="1155"/>
      <c r="F82" s="66"/>
      <c r="G82" s="66"/>
      <c r="H82" s="1152">
        <v>44466</v>
      </c>
      <c r="I82" s="929">
        <v>44440</v>
      </c>
      <c r="J82" s="1049">
        <v>44441</v>
      </c>
      <c r="K82" s="1049">
        <v>44435</v>
      </c>
      <c r="L82" s="1049">
        <v>44435</v>
      </c>
    </row>
    <row r="83" spans="1:12" s="14" customFormat="1" ht="20.100000000000001" hidden="1" customHeight="1">
      <c r="A83" s="2048" t="s">
        <v>4210</v>
      </c>
      <c r="B83" s="1076" t="s">
        <v>406</v>
      </c>
      <c r="C83" s="1135" t="s">
        <v>4211</v>
      </c>
      <c r="D83" s="1059">
        <v>44447</v>
      </c>
      <c r="E83" s="1059"/>
      <c r="F83" s="66"/>
      <c r="G83" s="66"/>
      <c r="H83" s="1059">
        <v>44461</v>
      </c>
      <c r="I83" s="929">
        <v>44447</v>
      </c>
      <c r="J83" s="1049">
        <v>44448</v>
      </c>
      <c r="K83" s="1049">
        <v>44442</v>
      </c>
      <c r="L83" s="1049">
        <v>44442</v>
      </c>
    </row>
    <row r="84" spans="1:12" s="14" customFormat="1" ht="20.100000000000001" hidden="1" customHeight="1">
      <c r="A84" s="2048" t="s">
        <v>4212</v>
      </c>
      <c r="B84" s="1076" t="s">
        <v>406</v>
      </c>
      <c r="C84" s="1077" t="s">
        <v>4213</v>
      </c>
      <c r="D84" s="1059">
        <v>44461</v>
      </c>
      <c r="E84" s="1059"/>
      <c r="F84" s="66"/>
      <c r="G84" s="66"/>
      <c r="H84" s="1059">
        <v>44475</v>
      </c>
      <c r="I84" s="929">
        <v>44461</v>
      </c>
      <c r="J84" s="1049">
        <v>44462</v>
      </c>
      <c r="K84" s="1049">
        <v>44456</v>
      </c>
      <c r="L84" s="1049">
        <v>44456</v>
      </c>
    </row>
    <row r="85" spans="1:12" s="14" customFormat="1" ht="20.100000000000001" hidden="1" customHeight="1" thickBot="1">
      <c r="A85" s="2048" t="s">
        <v>4214</v>
      </c>
      <c r="B85" s="1076" t="s">
        <v>406</v>
      </c>
      <c r="C85" s="1091" t="s">
        <v>4215</v>
      </c>
      <c r="D85" s="1084">
        <v>44468</v>
      </c>
      <c r="E85" s="1084"/>
      <c r="F85" s="66"/>
      <c r="G85" s="66"/>
      <c r="H85" s="1084">
        <v>44482</v>
      </c>
      <c r="I85" s="929">
        <v>44468</v>
      </c>
      <c r="J85" s="1049">
        <v>44469</v>
      </c>
      <c r="K85" s="1049">
        <v>44463</v>
      </c>
      <c r="L85" s="1049">
        <v>44463</v>
      </c>
    </row>
    <row r="86" spans="1:12" s="14" customFormat="1" ht="20.100000000000001" hidden="1" customHeight="1">
      <c r="A86" s="2048" t="s">
        <v>4216</v>
      </c>
      <c r="B86" s="1150" t="s">
        <v>406</v>
      </c>
      <c r="C86" s="1077" t="s">
        <v>4217</v>
      </c>
      <c r="D86" s="1205">
        <v>44507</v>
      </c>
      <c r="E86" s="1123"/>
      <c r="F86" s="66"/>
      <c r="G86" s="66"/>
      <c r="H86" s="1059">
        <v>44508</v>
      </c>
      <c r="I86" s="929">
        <v>44482</v>
      </c>
      <c r="J86" s="1049">
        <v>44483</v>
      </c>
      <c r="K86" s="1049">
        <v>44477</v>
      </c>
      <c r="L86" s="1049">
        <v>44477</v>
      </c>
    </row>
    <row r="87" spans="1:12" s="14" customFormat="1" ht="20.100000000000001" hidden="1" customHeight="1">
      <c r="A87" s="2048" t="s">
        <v>4218</v>
      </c>
      <c r="B87" s="1150" t="s">
        <v>406</v>
      </c>
      <c r="C87" s="1074" t="s">
        <v>4219</v>
      </c>
      <c r="D87" s="1060" t="s">
        <v>393</v>
      </c>
      <c r="E87" s="1060"/>
      <c r="F87" s="66"/>
      <c r="G87" s="66"/>
      <c r="H87" s="1060">
        <v>44512</v>
      </c>
      <c r="I87" s="929">
        <v>44489</v>
      </c>
      <c r="J87" s="1049">
        <v>44490</v>
      </c>
      <c r="K87" s="1049">
        <v>44484</v>
      </c>
      <c r="L87" s="1049">
        <v>44484</v>
      </c>
    </row>
    <row r="88" spans="1:12" s="14" customFormat="1" ht="20.100000000000001" hidden="1" customHeight="1">
      <c r="A88" s="2048"/>
      <c r="B88" s="1150" t="s">
        <v>406</v>
      </c>
      <c r="C88" s="1074" t="s">
        <v>4220</v>
      </c>
      <c r="D88" s="1060">
        <v>44503</v>
      </c>
      <c r="E88" s="1060"/>
      <c r="F88" s="66"/>
      <c r="G88" s="66"/>
      <c r="H88" s="1060">
        <v>44517</v>
      </c>
      <c r="I88" s="929">
        <v>44503</v>
      </c>
      <c r="J88" s="1049">
        <v>44504</v>
      </c>
      <c r="K88" s="1049">
        <v>44498</v>
      </c>
      <c r="L88" s="1049">
        <v>44498</v>
      </c>
    </row>
    <row r="89" spans="1:12" s="14" customFormat="1" ht="20.100000000000001" hidden="1" customHeight="1">
      <c r="A89" s="2048" t="s">
        <v>4221</v>
      </c>
      <c r="B89" s="1150" t="s">
        <v>406</v>
      </c>
      <c r="C89" s="1074" t="s">
        <v>4222</v>
      </c>
      <c r="D89" s="1060">
        <v>44510</v>
      </c>
      <c r="E89" s="1060"/>
      <c r="F89" s="66"/>
      <c r="G89" s="66"/>
      <c r="H89" s="1060">
        <v>44524</v>
      </c>
      <c r="I89" s="929">
        <v>44510</v>
      </c>
      <c r="J89" s="1049">
        <v>44511</v>
      </c>
      <c r="K89" s="1049">
        <v>44505</v>
      </c>
      <c r="L89" s="1049">
        <v>44505</v>
      </c>
    </row>
    <row r="90" spans="1:12" s="14" customFormat="1" ht="20.100000000000001" hidden="1" customHeight="1">
      <c r="A90" s="2048" t="s">
        <v>569</v>
      </c>
      <c r="B90" s="1150" t="s">
        <v>406</v>
      </c>
      <c r="C90" s="1074" t="s">
        <v>4223</v>
      </c>
      <c r="D90" s="1060">
        <v>44580</v>
      </c>
      <c r="E90" s="1060"/>
      <c r="F90" s="66"/>
      <c r="G90" s="66"/>
      <c r="H90" s="1060">
        <v>44594</v>
      </c>
      <c r="I90" s="929">
        <v>44580</v>
      </c>
      <c r="J90" s="1049">
        <v>44581</v>
      </c>
      <c r="K90" s="1049">
        <v>44575</v>
      </c>
      <c r="L90" s="1049">
        <v>44575</v>
      </c>
    </row>
    <row r="91" spans="1:12" s="14" customFormat="1" ht="20.100000000000001" hidden="1" customHeight="1">
      <c r="A91" s="2048" t="s">
        <v>4224</v>
      </c>
      <c r="B91" s="1150" t="s">
        <v>406</v>
      </c>
      <c r="C91" s="1074" t="s">
        <v>4225</v>
      </c>
      <c r="D91" s="1273">
        <v>44608</v>
      </c>
      <c r="E91" s="1273"/>
      <c r="F91" s="66"/>
      <c r="G91" s="66"/>
      <c r="H91" s="1273">
        <v>44622</v>
      </c>
      <c r="I91" s="929">
        <v>44608</v>
      </c>
      <c r="J91" s="1049">
        <v>44609</v>
      </c>
      <c r="K91" s="1049">
        <v>44603</v>
      </c>
      <c r="L91" s="1049">
        <v>44603</v>
      </c>
    </row>
    <row r="92" spans="1:12" s="14" customFormat="1" ht="20.100000000000001" hidden="1" customHeight="1">
      <c r="A92" s="2048"/>
      <c r="B92" s="1276" t="s">
        <v>406</v>
      </c>
      <c r="C92" s="1277" t="s">
        <v>4226</v>
      </c>
      <c r="D92" s="1278">
        <v>44628</v>
      </c>
      <c r="E92" s="1278"/>
      <c r="F92" s="66"/>
      <c r="G92" s="66"/>
      <c r="H92" s="1278">
        <v>44642</v>
      </c>
      <c r="I92" s="929">
        <v>44622</v>
      </c>
      <c r="J92" s="1049">
        <v>44623</v>
      </c>
      <c r="K92" s="1049">
        <v>44617</v>
      </c>
      <c r="L92" s="1049">
        <v>44617</v>
      </c>
    </row>
    <row r="93" spans="1:12" s="14" customFormat="1" ht="20.100000000000001" hidden="1" customHeight="1">
      <c r="A93" s="2048" t="s">
        <v>395</v>
      </c>
      <c r="B93" s="1150" t="s">
        <v>406</v>
      </c>
      <c r="C93" s="1074" t="s">
        <v>4227</v>
      </c>
      <c r="D93" s="1273">
        <v>44636</v>
      </c>
      <c r="E93" s="1273"/>
      <c r="F93" s="66"/>
      <c r="G93" s="66"/>
      <c r="H93" s="1273">
        <v>44650</v>
      </c>
      <c r="I93" s="929">
        <v>44636</v>
      </c>
      <c r="J93" s="1049">
        <v>44637</v>
      </c>
      <c r="K93" s="1049">
        <v>44631</v>
      </c>
      <c r="L93" s="1049">
        <v>44631</v>
      </c>
    </row>
    <row r="94" spans="1:12" s="14" customFormat="1" ht="20.100000000000001" hidden="1" customHeight="1" thickBot="1">
      <c r="A94" s="2048"/>
      <c r="B94" s="1150" t="s">
        <v>406</v>
      </c>
      <c r="C94" s="1072" t="s">
        <v>4228</v>
      </c>
      <c r="D94" s="1284">
        <v>44686</v>
      </c>
      <c r="E94" s="1284"/>
      <c r="F94" s="66"/>
      <c r="G94" s="66"/>
      <c r="H94" s="1284">
        <v>44700</v>
      </c>
      <c r="I94" s="929">
        <v>44650</v>
      </c>
      <c r="J94" s="1049">
        <v>44651</v>
      </c>
      <c r="K94" s="1049">
        <v>44645</v>
      </c>
      <c r="L94" s="1049">
        <v>44645</v>
      </c>
    </row>
    <row r="95" spans="1:12" s="14" customFormat="1" ht="20.100000000000001" hidden="1" customHeight="1">
      <c r="A95" s="2048" t="s">
        <v>4229</v>
      </c>
      <c r="B95" s="1081" t="s">
        <v>4230</v>
      </c>
      <c r="C95" s="1074" t="s">
        <v>4231</v>
      </c>
      <c r="D95" s="1065">
        <v>44675</v>
      </c>
      <c r="E95" s="1061"/>
      <c r="F95" s="66"/>
      <c r="G95" s="66"/>
      <c r="H95" s="1062">
        <v>44689</v>
      </c>
      <c r="I95" s="929">
        <v>44657</v>
      </c>
      <c r="J95" s="1049">
        <v>44658</v>
      </c>
      <c r="K95" s="1049">
        <v>44652</v>
      </c>
      <c r="L95" s="1049">
        <v>44652</v>
      </c>
    </row>
    <row r="96" spans="1:12" s="14" customFormat="1" ht="20.100000000000001" hidden="1" customHeight="1">
      <c r="A96" s="2048" t="s">
        <v>4232</v>
      </c>
      <c r="B96" s="1081" t="s">
        <v>4233</v>
      </c>
      <c r="C96" s="1074" t="s">
        <v>4234</v>
      </c>
      <c r="D96" s="1065">
        <v>44669</v>
      </c>
      <c r="E96" s="1061"/>
      <c r="F96" s="66"/>
      <c r="G96" s="66"/>
      <c r="H96" s="1208" t="s">
        <v>393</v>
      </c>
      <c r="I96" s="929">
        <v>44664</v>
      </c>
      <c r="J96" s="1049">
        <v>44665</v>
      </c>
      <c r="K96" s="1049">
        <v>44659</v>
      </c>
      <c r="L96" s="1049">
        <v>44659</v>
      </c>
    </row>
    <row r="97" spans="1:12" s="14" customFormat="1" ht="20.100000000000001" hidden="1" customHeight="1">
      <c r="A97" s="2048"/>
      <c r="B97" s="1150" t="s">
        <v>406</v>
      </c>
      <c r="C97" s="1077" t="s">
        <v>4235</v>
      </c>
      <c r="D97" s="1059">
        <v>44671</v>
      </c>
      <c r="E97" s="1315"/>
      <c r="F97" s="66"/>
      <c r="G97" s="66"/>
      <c r="H97" s="1059">
        <v>44685</v>
      </c>
      <c r="I97" s="929">
        <v>44671</v>
      </c>
      <c r="J97" s="1049">
        <v>44672</v>
      </c>
      <c r="K97" s="1049">
        <v>44666</v>
      </c>
      <c r="L97" s="1049">
        <v>44666</v>
      </c>
    </row>
    <row r="98" spans="1:12" s="14" customFormat="1" ht="20.100000000000001" hidden="1" customHeight="1" thickBot="1">
      <c r="A98" s="2048"/>
      <c r="B98" s="1150" t="s">
        <v>406</v>
      </c>
      <c r="C98" s="1091" t="s">
        <v>4236</v>
      </c>
      <c r="D98" s="1084">
        <v>44678</v>
      </c>
      <c r="E98" s="1084"/>
      <c r="F98" s="66"/>
      <c r="G98" s="66"/>
      <c r="H98" s="1084">
        <v>44692</v>
      </c>
      <c r="I98" s="929">
        <v>44678</v>
      </c>
      <c r="J98" s="1049">
        <v>44679</v>
      </c>
      <c r="K98" s="1049">
        <v>44673</v>
      </c>
      <c r="L98" s="1049">
        <v>44673</v>
      </c>
    </row>
    <row r="99" spans="1:12" s="14" customFormat="1" ht="18.75" hidden="1" customHeight="1">
      <c r="A99" s="2048"/>
      <c r="B99" s="1150" t="s">
        <v>406</v>
      </c>
      <c r="C99" s="1074" t="s">
        <v>4237</v>
      </c>
      <c r="D99" s="1060">
        <v>44685</v>
      </c>
      <c r="E99" s="1060"/>
      <c r="F99" s="66"/>
      <c r="G99" s="66"/>
      <c r="H99" s="1060">
        <v>44699</v>
      </c>
      <c r="I99" s="929">
        <v>44685</v>
      </c>
      <c r="J99" s="1049">
        <v>44686</v>
      </c>
      <c r="K99" s="1049">
        <v>44680</v>
      </c>
      <c r="L99" s="1049">
        <v>44680</v>
      </c>
    </row>
    <row r="100" spans="1:12" s="14" customFormat="1" ht="20.100000000000001" hidden="1" customHeight="1">
      <c r="A100" s="2048"/>
      <c r="B100" s="1150" t="s">
        <v>406</v>
      </c>
      <c r="C100" s="1074" t="s">
        <v>4238</v>
      </c>
      <c r="D100" s="1060">
        <v>44692</v>
      </c>
      <c r="E100" s="1060"/>
      <c r="F100" s="66"/>
      <c r="G100" s="66"/>
      <c r="H100" s="1060">
        <v>44706</v>
      </c>
      <c r="I100" s="929">
        <v>44692</v>
      </c>
      <c r="J100" s="1049">
        <v>44693</v>
      </c>
      <c r="K100" s="1049">
        <v>44687</v>
      </c>
      <c r="L100" s="1049">
        <v>44687</v>
      </c>
    </row>
    <row r="101" spans="1:12" s="14" customFormat="1" ht="20.100000000000001" hidden="1" customHeight="1">
      <c r="A101" s="2048"/>
      <c r="B101" s="1150" t="s">
        <v>406</v>
      </c>
      <c r="C101" s="1310" t="s">
        <v>4239</v>
      </c>
      <c r="D101" s="1152">
        <v>44699</v>
      </c>
      <c r="E101" s="1152"/>
      <c r="F101" s="66"/>
      <c r="G101" s="66"/>
      <c r="H101" s="1152">
        <v>44713</v>
      </c>
      <c r="I101" s="929">
        <v>44699</v>
      </c>
      <c r="J101" s="1049">
        <v>44700</v>
      </c>
      <c r="K101" s="1049">
        <v>44694</v>
      </c>
      <c r="L101" s="1049">
        <v>44694</v>
      </c>
    </row>
    <row r="102" spans="1:12" s="14" customFormat="1" ht="20.100000000000001" hidden="1" customHeight="1" thickBot="1">
      <c r="A102" s="2048"/>
      <c r="B102" s="1150" t="s">
        <v>406</v>
      </c>
      <c r="C102" s="1072" t="s">
        <v>4240</v>
      </c>
      <c r="D102" s="1152">
        <f>D101+7</f>
        <v>44706</v>
      </c>
      <c r="E102" s="1152"/>
      <c r="F102" s="66"/>
      <c r="G102" s="66"/>
      <c r="H102" s="1152">
        <f>D102+14</f>
        <v>44720</v>
      </c>
      <c r="I102" s="929">
        <f t="shared" ref="I102:I129" si="11">I101+7</f>
        <v>44706</v>
      </c>
      <c r="J102" s="1049">
        <f t="shared" ref="J102:J106" si="12">I102+1</f>
        <v>44707</v>
      </c>
      <c r="K102" s="1049">
        <f t="shared" ref="K102:K106" si="13">J102-6</f>
        <v>44701</v>
      </c>
      <c r="L102" s="1049">
        <f t="shared" ref="L102:L106" si="14">K102</f>
        <v>44701</v>
      </c>
    </row>
    <row r="103" spans="1:12" s="14" customFormat="1" ht="20.100000000000001" hidden="1" customHeight="1">
      <c r="A103" s="2048"/>
      <c r="B103" s="1150" t="s">
        <v>406</v>
      </c>
      <c r="C103" s="1074" t="s">
        <v>4241</v>
      </c>
      <c r="D103" s="1111">
        <f t="shared" ref="D103:D129" si="15">D102+7</f>
        <v>44713</v>
      </c>
      <c r="E103" s="1111"/>
      <c r="F103" s="66"/>
      <c r="G103" s="66"/>
      <c r="H103" s="1111">
        <f t="shared" ref="H103:H106" si="16">D103+14</f>
        <v>44727</v>
      </c>
      <c r="I103" s="929">
        <f t="shared" si="11"/>
        <v>44713</v>
      </c>
      <c r="J103" s="1049">
        <f t="shared" si="12"/>
        <v>44714</v>
      </c>
      <c r="K103" s="1049">
        <f t="shared" si="13"/>
        <v>44708</v>
      </c>
      <c r="L103" s="1049">
        <f t="shared" si="14"/>
        <v>44708</v>
      </c>
    </row>
    <row r="104" spans="1:12" s="14" customFormat="1" ht="20.100000000000001" hidden="1" customHeight="1">
      <c r="A104" s="2048"/>
      <c r="B104" s="1150" t="s">
        <v>406</v>
      </c>
      <c r="C104" s="1074" t="s">
        <v>4242</v>
      </c>
      <c r="D104" s="1111">
        <f t="shared" si="15"/>
        <v>44720</v>
      </c>
      <c r="E104" s="1111"/>
      <c r="F104" s="66"/>
      <c r="G104" s="66"/>
      <c r="H104" s="1111">
        <f t="shared" si="16"/>
        <v>44734</v>
      </c>
      <c r="I104" s="929">
        <f t="shared" si="11"/>
        <v>44720</v>
      </c>
      <c r="J104" s="1049">
        <f t="shared" si="12"/>
        <v>44721</v>
      </c>
      <c r="K104" s="1049">
        <f t="shared" si="13"/>
        <v>44715</v>
      </c>
      <c r="L104" s="1049">
        <f t="shared" si="14"/>
        <v>44715</v>
      </c>
    </row>
    <row r="105" spans="1:12" s="14" customFormat="1" ht="20.100000000000001" hidden="1" customHeight="1">
      <c r="A105" s="2048"/>
      <c r="B105" s="1076" t="s">
        <v>406</v>
      </c>
      <c r="C105" s="1077" t="s">
        <v>4243</v>
      </c>
      <c r="D105" s="1328">
        <f t="shared" si="15"/>
        <v>44727</v>
      </c>
      <c r="E105" s="1328"/>
      <c r="F105" s="66"/>
      <c r="G105" s="66"/>
      <c r="H105" s="1328">
        <f t="shared" si="16"/>
        <v>44741</v>
      </c>
      <c r="I105" s="929">
        <f t="shared" si="11"/>
        <v>44727</v>
      </c>
      <c r="J105" s="1049">
        <f t="shared" si="12"/>
        <v>44728</v>
      </c>
      <c r="K105" s="1049">
        <f t="shared" si="13"/>
        <v>44722</v>
      </c>
      <c r="L105" s="1049">
        <f t="shared" si="14"/>
        <v>44722</v>
      </c>
    </row>
    <row r="106" spans="1:12" s="14" customFormat="1" ht="0.75" hidden="1" customHeight="1">
      <c r="A106" s="2048"/>
      <c r="B106" s="1150" t="s">
        <v>406</v>
      </c>
      <c r="C106" s="1074" t="s">
        <v>4244</v>
      </c>
      <c r="D106" s="1273">
        <f t="shared" si="15"/>
        <v>44734</v>
      </c>
      <c r="E106" s="1273"/>
      <c r="F106" s="66"/>
      <c r="G106" s="66"/>
      <c r="H106" s="1273">
        <f t="shared" si="16"/>
        <v>44748</v>
      </c>
      <c r="I106" s="929">
        <f t="shared" si="11"/>
        <v>44734</v>
      </c>
      <c r="J106" s="1049">
        <f t="shared" si="12"/>
        <v>44735</v>
      </c>
      <c r="K106" s="1049">
        <f t="shared" si="13"/>
        <v>44729</v>
      </c>
      <c r="L106" s="1049">
        <f t="shared" si="14"/>
        <v>44729</v>
      </c>
    </row>
    <row r="107" spans="1:12" s="14" customFormat="1" ht="20.100000000000001" hidden="1" customHeight="1" thickBot="1">
      <c r="A107" s="2048"/>
      <c r="B107" s="1081" t="s">
        <v>4245</v>
      </c>
      <c r="C107" s="1074" t="s">
        <v>4246</v>
      </c>
      <c r="D107" s="1273">
        <v>44753</v>
      </c>
      <c r="E107" s="1273"/>
      <c r="F107" s="66"/>
      <c r="G107" s="66"/>
      <c r="H107" s="1273">
        <v>44767</v>
      </c>
      <c r="I107" s="929">
        <v>44748</v>
      </c>
      <c r="J107" s="1049">
        <v>44749</v>
      </c>
      <c r="K107" s="1049">
        <v>44743</v>
      </c>
      <c r="L107" s="1049">
        <v>44743</v>
      </c>
    </row>
    <row r="108" spans="1:12" s="14" customFormat="1" ht="20.100000000000001" hidden="1" customHeight="1">
      <c r="A108" s="2048"/>
      <c r="B108" s="1150" t="s">
        <v>406</v>
      </c>
      <c r="C108" s="1074" t="s">
        <v>4247</v>
      </c>
      <c r="D108" s="1341">
        <v>44762</v>
      </c>
      <c r="E108" s="1341"/>
      <c r="F108" s="66"/>
      <c r="G108" s="66"/>
      <c r="H108" s="1341">
        <v>44776</v>
      </c>
      <c r="I108" s="929">
        <v>44762</v>
      </c>
      <c r="J108" s="1049">
        <v>44763</v>
      </c>
      <c r="K108" s="1049">
        <v>44757</v>
      </c>
      <c r="L108" s="1049">
        <v>44757</v>
      </c>
    </row>
    <row r="109" spans="1:12" s="14" customFormat="1" ht="20.100000000000001" hidden="1" customHeight="1" thickBot="1">
      <c r="A109" s="2048"/>
      <c r="B109" s="1083" t="s">
        <v>406</v>
      </c>
      <c r="C109" s="1072" t="s">
        <v>4248</v>
      </c>
      <c r="D109" s="1342">
        <v>44769</v>
      </c>
      <c r="E109" s="1342"/>
      <c r="F109" s="66"/>
      <c r="G109" s="66"/>
      <c r="H109" s="1342">
        <v>44783</v>
      </c>
      <c r="I109" s="929">
        <v>44769</v>
      </c>
      <c r="J109" s="1049">
        <v>44770</v>
      </c>
      <c r="K109" s="1049">
        <v>44764</v>
      </c>
      <c r="L109" s="1049">
        <v>44764</v>
      </c>
    </row>
    <row r="110" spans="1:12" s="14" customFormat="1" ht="20.100000000000001" hidden="1" customHeight="1" thickTop="1">
      <c r="A110" s="2048"/>
      <c r="B110" s="1150" t="s">
        <v>406</v>
      </c>
      <c r="C110" s="1074" t="s">
        <v>4249</v>
      </c>
      <c r="D110" s="1111">
        <v>44776</v>
      </c>
      <c r="E110" s="1111"/>
      <c r="F110" s="66"/>
      <c r="G110" s="66"/>
      <c r="H110" s="1111">
        <v>44790</v>
      </c>
      <c r="I110" s="929">
        <v>44776</v>
      </c>
      <c r="J110" s="1049">
        <v>44777</v>
      </c>
      <c r="K110" s="1049">
        <v>44771</v>
      </c>
      <c r="L110" s="1049">
        <v>44771</v>
      </c>
    </row>
    <row r="111" spans="1:12" s="14" customFormat="1" ht="20.100000000000001" hidden="1" customHeight="1">
      <c r="A111" s="2048"/>
      <c r="B111" s="1150" t="s">
        <v>406</v>
      </c>
      <c r="C111" s="1077" t="s">
        <v>4250</v>
      </c>
      <c r="D111" s="1328">
        <v>44783</v>
      </c>
      <c r="E111" s="1328"/>
      <c r="F111" s="66"/>
      <c r="G111" s="66"/>
      <c r="H111" s="1328">
        <v>44797</v>
      </c>
      <c r="I111" s="929">
        <v>44783</v>
      </c>
      <c r="J111" s="1049">
        <v>44784</v>
      </c>
      <c r="K111" s="1049">
        <v>44778</v>
      </c>
      <c r="L111" s="1049">
        <v>44778</v>
      </c>
    </row>
    <row r="112" spans="1:12" s="14" customFormat="1" ht="20.100000000000001" hidden="1" customHeight="1">
      <c r="A112" s="2048"/>
      <c r="B112" s="1150" t="s">
        <v>406</v>
      </c>
      <c r="C112" s="1074" t="s">
        <v>4251</v>
      </c>
      <c r="D112" s="1111">
        <v>44790</v>
      </c>
      <c r="E112" s="1111"/>
      <c r="F112" s="66"/>
      <c r="G112" s="66"/>
      <c r="H112" s="1111">
        <v>44804</v>
      </c>
      <c r="I112" s="929">
        <v>44790</v>
      </c>
      <c r="J112" s="1049">
        <v>44791</v>
      </c>
      <c r="K112" s="1049">
        <v>44785</v>
      </c>
      <c r="L112" s="1049">
        <v>44785</v>
      </c>
    </row>
    <row r="113" spans="1:12" s="14" customFormat="1" ht="20.100000000000001" hidden="1" customHeight="1">
      <c r="A113" s="2048"/>
      <c r="B113" s="1150" t="s">
        <v>406</v>
      </c>
      <c r="C113" s="1074" t="s">
        <v>4252</v>
      </c>
      <c r="D113" s="1111">
        <v>44797</v>
      </c>
      <c r="E113" s="1111"/>
      <c r="F113" s="66"/>
      <c r="G113" s="66"/>
      <c r="H113" s="1111">
        <v>44811</v>
      </c>
      <c r="I113" s="929">
        <v>44797</v>
      </c>
      <c r="J113" s="1049">
        <v>44798</v>
      </c>
      <c r="K113" s="1049">
        <v>44792</v>
      </c>
      <c r="L113" s="1049">
        <v>44792</v>
      </c>
    </row>
    <row r="114" spans="1:12" s="14" customFormat="1" ht="20.100000000000001" hidden="1" customHeight="1" thickBot="1">
      <c r="A114" s="2048"/>
      <c r="B114" s="1352" t="s">
        <v>406</v>
      </c>
      <c r="C114" s="1091" t="s">
        <v>4253</v>
      </c>
      <c r="D114" s="1330">
        <v>44804</v>
      </c>
      <c r="E114" s="1330"/>
      <c r="F114" s="66"/>
      <c r="G114" s="66"/>
      <c r="H114" s="1330">
        <v>44818</v>
      </c>
      <c r="I114" s="929">
        <v>44804</v>
      </c>
      <c r="J114" s="1049">
        <v>44805</v>
      </c>
      <c r="K114" s="1049">
        <v>44799</v>
      </c>
      <c r="L114" s="1049">
        <v>44799</v>
      </c>
    </row>
    <row r="115" spans="1:12" s="14" customFormat="1" ht="20.100000000000001" hidden="1" customHeight="1">
      <c r="A115" s="2048"/>
      <c r="B115" s="1150" t="s">
        <v>406</v>
      </c>
      <c r="C115" s="1074" t="s">
        <v>4254</v>
      </c>
      <c r="D115" s="1111">
        <v>44811</v>
      </c>
      <c r="E115" s="1111"/>
      <c r="F115" s="66"/>
      <c r="G115" s="66"/>
      <c r="H115" s="1111">
        <v>44825</v>
      </c>
      <c r="I115" s="929">
        <v>44811</v>
      </c>
      <c r="J115" s="1049">
        <v>44812</v>
      </c>
      <c r="K115" s="1049">
        <v>44806</v>
      </c>
      <c r="L115" s="1049">
        <v>44806</v>
      </c>
    </row>
    <row r="116" spans="1:12" s="14" customFormat="1" ht="20.100000000000001" hidden="1" customHeight="1">
      <c r="A116" s="2048"/>
      <c r="B116" s="1150" t="s">
        <v>406</v>
      </c>
      <c r="C116" s="1074" t="s">
        <v>4255</v>
      </c>
      <c r="D116" s="1111">
        <v>44818</v>
      </c>
      <c r="E116" s="1111"/>
      <c r="F116" s="66"/>
      <c r="G116" s="66"/>
      <c r="H116" s="1111">
        <v>44832</v>
      </c>
      <c r="I116" s="929">
        <v>44818</v>
      </c>
      <c r="J116" s="1049">
        <v>44819</v>
      </c>
      <c r="K116" s="1049">
        <v>44813</v>
      </c>
      <c r="L116" s="1049">
        <v>44813</v>
      </c>
    </row>
    <row r="117" spans="1:12" s="14" customFormat="1" ht="20.100000000000001" hidden="1" customHeight="1">
      <c r="A117" s="2048"/>
      <c r="B117" s="1150" t="s">
        <v>406</v>
      </c>
      <c r="C117" s="1077" t="s">
        <v>4256</v>
      </c>
      <c r="D117" s="1328">
        <v>44825</v>
      </c>
      <c r="E117" s="1328"/>
      <c r="F117" s="66"/>
      <c r="G117" s="66"/>
      <c r="H117" s="1328">
        <v>44839</v>
      </c>
      <c r="I117" s="929">
        <v>44825</v>
      </c>
      <c r="J117" s="1049">
        <v>44826</v>
      </c>
      <c r="K117" s="1049">
        <v>44820</v>
      </c>
      <c r="L117" s="1049">
        <v>44820</v>
      </c>
    </row>
    <row r="118" spans="1:12" s="14" customFormat="1" ht="20.100000000000001" hidden="1" customHeight="1" thickBot="1">
      <c r="A118" s="2048"/>
      <c r="B118" s="1150" t="s">
        <v>406</v>
      </c>
      <c r="C118" s="1091" t="s">
        <v>4257</v>
      </c>
      <c r="D118" s="1330">
        <v>44832</v>
      </c>
      <c r="E118" s="1330"/>
      <c r="F118" s="66"/>
      <c r="G118" s="66"/>
      <c r="H118" s="1330">
        <v>44846</v>
      </c>
      <c r="I118" s="929">
        <v>44832</v>
      </c>
      <c r="J118" s="1049">
        <v>44833</v>
      </c>
      <c r="K118" s="1049">
        <v>44827</v>
      </c>
      <c r="L118" s="1049">
        <v>44827</v>
      </c>
    </row>
    <row r="119" spans="1:12" s="14" customFormat="1" ht="20.100000000000001" hidden="1" customHeight="1" thickTop="1">
      <c r="A119" s="2048"/>
      <c r="B119" s="1150" t="s">
        <v>406</v>
      </c>
      <c r="C119" s="1074" t="s">
        <v>4258</v>
      </c>
      <c r="D119" s="1363">
        <v>44839</v>
      </c>
      <c r="E119" s="1363"/>
      <c r="F119" s="66"/>
      <c r="G119" s="66"/>
      <c r="H119" s="1363">
        <f t="shared" ref="H119:H129" si="17">D119+14</f>
        <v>44853</v>
      </c>
      <c r="I119" s="929">
        <f t="shared" si="11"/>
        <v>44839</v>
      </c>
      <c r="J119" s="1049">
        <f t="shared" ref="J119:J129" si="18">I119+1</f>
        <v>44840</v>
      </c>
      <c r="K119" s="1049">
        <f t="shared" ref="K119:K129" si="19">J119-6</f>
        <v>44834</v>
      </c>
      <c r="L119" s="1049">
        <f t="shared" ref="L119:L129" si="20">K119</f>
        <v>44834</v>
      </c>
    </row>
    <row r="120" spans="1:12" s="14" customFormat="1" ht="20.100000000000001" hidden="1" customHeight="1">
      <c r="A120" s="2048"/>
      <c r="B120" s="1150" t="s">
        <v>406</v>
      </c>
      <c r="C120" s="1074" t="s">
        <v>4259</v>
      </c>
      <c r="D120" s="1363">
        <v>44846</v>
      </c>
      <c r="E120" s="1363"/>
      <c r="F120" s="66"/>
      <c r="G120" s="66"/>
      <c r="H120" s="1363">
        <f t="shared" si="17"/>
        <v>44860</v>
      </c>
      <c r="I120" s="929">
        <f t="shared" si="11"/>
        <v>44846</v>
      </c>
      <c r="J120" s="1049">
        <f t="shared" si="18"/>
        <v>44847</v>
      </c>
      <c r="K120" s="1049">
        <f t="shared" si="19"/>
        <v>44841</v>
      </c>
      <c r="L120" s="1049">
        <f t="shared" si="20"/>
        <v>44841</v>
      </c>
    </row>
    <row r="121" spans="1:12" s="14" customFormat="1" ht="20.100000000000001" hidden="1" customHeight="1">
      <c r="A121" s="2048"/>
      <c r="B121" s="1150" t="s">
        <v>406</v>
      </c>
      <c r="C121" s="1077" t="s">
        <v>4260</v>
      </c>
      <c r="D121" s="1363">
        <v>44846</v>
      </c>
      <c r="E121" s="1363"/>
      <c r="F121" s="66"/>
      <c r="G121" s="66"/>
      <c r="H121" s="1363">
        <f t="shared" si="17"/>
        <v>44860</v>
      </c>
      <c r="I121" s="929">
        <f t="shared" si="11"/>
        <v>44853</v>
      </c>
      <c r="J121" s="1049">
        <f t="shared" si="18"/>
        <v>44854</v>
      </c>
      <c r="K121" s="1049">
        <f t="shared" si="19"/>
        <v>44848</v>
      </c>
      <c r="L121" s="1049">
        <f t="shared" si="20"/>
        <v>44848</v>
      </c>
    </row>
    <row r="122" spans="1:12" s="14" customFormat="1" ht="20.100000000000001" hidden="1" customHeight="1" thickBot="1">
      <c r="A122" s="2048"/>
      <c r="B122" s="1150" t="s">
        <v>406</v>
      </c>
      <c r="C122" s="1091" t="s">
        <v>4261</v>
      </c>
      <c r="D122" s="1363">
        <v>44846</v>
      </c>
      <c r="E122" s="1363"/>
      <c r="F122" s="66"/>
      <c r="G122" s="66"/>
      <c r="H122" s="1363">
        <f t="shared" si="17"/>
        <v>44860</v>
      </c>
      <c r="I122" s="929">
        <f t="shared" si="11"/>
        <v>44860</v>
      </c>
      <c r="J122" s="1049">
        <f t="shared" si="18"/>
        <v>44861</v>
      </c>
      <c r="K122" s="1049">
        <f t="shared" si="19"/>
        <v>44855</v>
      </c>
      <c r="L122" s="1049">
        <f t="shared" si="20"/>
        <v>44855</v>
      </c>
    </row>
    <row r="123" spans="1:12" s="14" customFormat="1" ht="20.100000000000001" hidden="1" customHeight="1" thickTop="1">
      <c r="A123" s="2048"/>
      <c r="B123" s="1150" t="s">
        <v>406</v>
      </c>
      <c r="C123" s="1074" t="s">
        <v>4262</v>
      </c>
      <c r="D123" s="1363">
        <v>44846</v>
      </c>
      <c r="E123" s="1363"/>
      <c r="F123" s="66"/>
      <c r="G123" s="66"/>
      <c r="H123" s="1363">
        <f t="shared" si="17"/>
        <v>44860</v>
      </c>
      <c r="I123" s="929">
        <f t="shared" si="11"/>
        <v>44867</v>
      </c>
      <c r="J123" s="1049">
        <f t="shared" si="18"/>
        <v>44868</v>
      </c>
      <c r="K123" s="1049">
        <f t="shared" si="19"/>
        <v>44862</v>
      </c>
      <c r="L123" s="1049">
        <f t="shared" si="20"/>
        <v>44862</v>
      </c>
    </row>
    <row r="124" spans="1:12" s="14" customFormat="1" ht="20.100000000000001" hidden="1" customHeight="1">
      <c r="A124" s="2048"/>
      <c r="B124" s="1150" t="s">
        <v>406</v>
      </c>
      <c r="C124" s="1074" t="s">
        <v>4263</v>
      </c>
      <c r="D124" s="1363">
        <v>44846</v>
      </c>
      <c r="E124" s="1363"/>
      <c r="F124" s="66"/>
      <c r="G124" s="66"/>
      <c r="H124" s="1363">
        <f t="shared" si="17"/>
        <v>44860</v>
      </c>
      <c r="I124" s="929">
        <f t="shared" si="11"/>
        <v>44874</v>
      </c>
      <c r="J124" s="1049">
        <f t="shared" si="18"/>
        <v>44875</v>
      </c>
      <c r="K124" s="1049">
        <f t="shared" si="19"/>
        <v>44869</v>
      </c>
      <c r="L124" s="1049">
        <f t="shared" si="20"/>
        <v>44869</v>
      </c>
    </row>
    <row r="125" spans="1:12" s="14" customFormat="1" ht="20.100000000000001" hidden="1" customHeight="1">
      <c r="A125" s="2048"/>
      <c r="B125" s="1150" t="s">
        <v>406</v>
      </c>
      <c r="C125" s="1077" t="s">
        <v>4264</v>
      </c>
      <c r="D125" s="1363">
        <v>44846</v>
      </c>
      <c r="E125" s="1363"/>
      <c r="F125" s="66"/>
      <c r="G125" s="66"/>
      <c r="H125" s="1363">
        <f t="shared" si="17"/>
        <v>44860</v>
      </c>
      <c r="I125" s="929">
        <f t="shared" si="11"/>
        <v>44881</v>
      </c>
      <c r="J125" s="1049">
        <f t="shared" si="18"/>
        <v>44882</v>
      </c>
      <c r="K125" s="1049">
        <f t="shared" si="19"/>
        <v>44876</v>
      </c>
      <c r="L125" s="1049">
        <f t="shared" si="20"/>
        <v>44876</v>
      </c>
    </row>
    <row r="126" spans="1:12" s="14" customFormat="1" ht="20.100000000000001" hidden="1" customHeight="1">
      <c r="A126" s="2048"/>
      <c r="B126" s="1150" t="s">
        <v>406</v>
      </c>
      <c r="C126" s="1074" t="s">
        <v>4265</v>
      </c>
      <c r="D126" s="1363">
        <v>44846</v>
      </c>
      <c r="E126" s="1363"/>
      <c r="F126" s="66"/>
      <c r="G126" s="66"/>
      <c r="H126" s="1363">
        <f t="shared" si="17"/>
        <v>44860</v>
      </c>
      <c r="I126" s="929">
        <f t="shared" si="11"/>
        <v>44888</v>
      </c>
      <c r="J126" s="1049">
        <f t="shared" si="18"/>
        <v>44889</v>
      </c>
      <c r="K126" s="1049">
        <f t="shared" si="19"/>
        <v>44883</v>
      </c>
      <c r="L126" s="1049">
        <f t="shared" si="20"/>
        <v>44883</v>
      </c>
    </row>
    <row r="127" spans="1:12" s="14" customFormat="1" ht="20.100000000000001" hidden="1" customHeight="1">
      <c r="A127" s="2048"/>
      <c r="B127" s="1156" t="s">
        <v>406</v>
      </c>
      <c r="C127" s="1310" t="s">
        <v>4266</v>
      </c>
      <c r="D127" s="1384">
        <v>44846</v>
      </c>
      <c r="E127" s="1384"/>
      <c r="F127" s="66"/>
      <c r="G127" s="66"/>
      <c r="H127" s="1384">
        <f t="shared" si="17"/>
        <v>44860</v>
      </c>
      <c r="I127" s="929">
        <f t="shared" si="11"/>
        <v>44895</v>
      </c>
      <c r="J127" s="1049">
        <f t="shared" si="18"/>
        <v>44896</v>
      </c>
      <c r="K127" s="1049">
        <f t="shared" si="19"/>
        <v>44890</v>
      </c>
      <c r="L127" s="1049">
        <f t="shared" si="20"/>
        <v>44890</v>
      </c>
    </row>
    <row r="128" spans="1:12" s="14" customFormat="1" ht="20.100000000000001" hidden="1" customHeight="1">
      <c r="A128" s="2048"/>
      <c r="B128" s="1156" t="s">
        <v>406</v>
      </c>
      <c r="C128" s="1077" t="s">
        <v>4267</v>
      </c>
      <c r="D128" s="1123">
        <f t="shared" si="15"/>
        <v>44853</v>
      </c>
      <c r="E128" s="1123"/>
      <c r="F128" s="66"/>
      <c r="G128" s="66"/>
      <c r="H128" s="1123">
        <f t="shared" si="17"/>
        <v>44867</v>
      </c>
      <c r="I128" s="929">
        <f t="shared" si="11"/>
        <v>44902</v>
      </c>
      <c r="J128" s="1049">
        <f t="shared" si="18"/>
        <v>44903</v>
      </c>
      <c r="K128" s="1049">
        <f t="shared" si="19"/>
        <v>44897</v>
      </c>
      <c r="L128" s="1049">
        <f t="shared" si="20"/>
        <v>44897</v>
      </c>
    </row>
    <row r="129" spans="1:12" s="14" customFormat="1" ht="20.100000000000001" hidden="1" customHeight="1" thickBot="1">
      <c r="A129" s="2048"/>
      <c r="B129" s="1156" t="s">
        <v>406</v>
      </c>
      <c r="C129" s="1091" t="s">
        <v>4268</v>
      </c>
      <c r="D129" s="1385">
        <f t="shared" si="15"/>
        <v>44860</v>
      </c>
      <c r="E129" s="1385"/>
      <c r="F129" s="66"/>
      <c r="G129" s="66"/>
      <c r="H129" s="1385">
        <f t="shared" si="17"/>
        <v>44874</v>
      </c>
      <c r="I129" s="929">
        <f t="shared" si="11"/>
        <v>44909</v>
      </c>
      <c r="J129" s="1049">
        <f t="shared" si="18"/>
        <v>44910</v>
      </c>
      <c r="K129" s="1049">
        <f t="shared" si="19"/>
        <v>44904</v>
      </c>
      <c r="L129" s="1049">
        <f t="shared" si="20"/>
        <v>44904</v>
      </c>
    </row>
    <row r="130" spans="1:12" s="14" customFormat="1" ht="20.100000000000001" hidden="1" customHeight="1" thickTop="1">
      <c r="A130" s="2048"/>
      <c r="B130" s="1156" t="s">
        <v>406</v>
      </c>
      <c r="C130" s="1074" t="s">
        <v>4269</v>
      </c>
      <c r="D130" s="1273">
        <f>D129+7</f>
        <v>44867</v>
      </c>
      <c r="E130" s="1273"/>
      <c r="F130" s="66"/>
      <c r="G130" s="66"/>
      <c r="H130" s="1273">
        <f>D130+14</f>
        <v>44881</v>
      </c>
      <c r="I130" s="929">
        <f>I129+7</f>
        <v>44916</v>
      </c>
      <c r="J130" s="1049">
        <f>I130+1</f>
        <v>44917</v>
      </c>
      <c r="K130" s="1049">
        <f>J130-6</f>
        <v>44911</v>
      </c>
      <c r="L130" s="1049">
        <f>K130</f>
        <v>44911</v>
      </c>
    </row>
    <row r="131" spans="1:12" s="14" customFormat="1" ht="24" customHeight="1">
      <c r="A131" s="2048"/>
      <c r="B131" s="1066"/>
      <c r="C131" s="1067"/>
      <c r="D131" s="1958" t="s">
        <v>98</v>
      </c>
      <c r="E131" s="1068" t="s">
        <v>679</v>
      </c>
      <c r="F131" s="66"/>
      <c r="G131" s="66"/>
      <c r="H131" s="956"/>
      <c r="I131" s="956"/>
    </row>
    <row r="132" spans="1:12" s="14" customFormat="1" ht="20.100000000000001" customHeight="1" thickBot="1">
      <c r="A132" s="2048"/>
      <c r="B132" s="1069"/>
      <c r="C132" s="1956" t="s">
        <v>3841</v>
      </c>
      <c r="D132" s="1564" t="s">
        <v>3039</v>
      </c>
      <c r="E132" s="1957" t="s">
        <v>4270</v>
      </c>
      <c r="F132" s="66"/>
      <c r="G132" s="66"/>
      <c r="H132" s="1046" t="s">
        <v>3805</v>
      </c>
      <c r="I132" s="1490" t="s">
        <v>1721</v>
      </c>
      <c r="J132" s="1047" t="s">
        <v>3807</v>
      </c>
      <c r="K132" s="1047" t="s">
        <v>3808</v>
      </c>
    </row>
    <row r="133" spans="1:12" s="14" customFormat="1" ht="20.100000000000001" hidden="1" customHeight="1" thickTop="1">
      <c r="A133" s="2049" t="s">
        <v>4271</v>
      </c>
      <c r="B133" s="1150" t="s">
        <v>406</v>
      </c>
      <c r="C133" s="1074" t="s">
        <v>4272</v>
      </c>
      <c r="D133" s="1273">
        <v>45367</v>
      </c>
      <c r="E133" s="1273">
        <v>45372</v>
      </c>
      <c r="F133" s="66"/>
      <c r="G133" s="66"/>
      <c r="H133" s="1971">
        <v>45367</v>
      </c>
      <c r="I133" s="1972">
        <v>45368</v>
      </c>
      <c r="J133" s="1972">
        <v>45361</v>
      </c>
      <c r="K133" s="1972">
        <v>45362</v>
      </c>
    </row>
    <row r="134" spans="1:12" s="14" customFormat="1" ht="20.100000000000001" hidden="1" customHeight="1" thickBot="1">
      <c r="A134" s="2049" t="s">
        <v>4273</v>
      </c>
      <c r="B134" s="1959" t="s">
        <v>4274</v>
      </c>
      <c r="C134" s="1072" t="s">
        <v>4275</v>
      </c>
      <c r="D134" s="2011">
        <v>45385</v>
      </c>
      <c r="E134" s="2043" t="s">
        <v>393</v>
      </c>
      <c r="F134" s="66"/>
      <c r="G134" s="66"/>
      <c r="H134" s="929">
        <v>45381</v>
      </c>
      <c r="I134" s="1049">
        <v>45382</v>
      </c>
      <c r="J134" s="1049">
        <v>45375</v>
      </c>
      <c r="K134" s="1049">
        <v>45376</v>
      </c>
    </row>
    <row r="135" spans="1:12" s="14" customFormat="1" ht="20.100000000000001" hidden="1" customHeight="1" thickTop="1">
      <c r="A135" s="2049" t="s">
        <v>4276</v>
      </c>
      <c r="B135" s="1150" t="s">
        <v>406</v>
      </c>
      <c r="C135" s="1074" t="s">
        <v>4277</v>
      </c>
      <c r="D135" s="1273">
        <v>45392</v>
      </c>
      <c r="E135" s="1273">
        <v>45397</v>
      </c>
      <c r="F135" s="66"/>
      <c r="G135" s="66"/>
      <c r="H135" s="929">
        <v>45388</v>
      </c>
      <c r="I135" s="1049">
        <v>45389</v>
      </c>
      <c r="J135" s="1049">
        <v>45382</v>
      </c>
      <c r="K135" s="1049">
        <v>45383</v>
      </c>
    </row>
    <row r="136" spans="1:12" s="14" customFormat="1" ht="20.100000000000001" hidden="1" customHeight="1" thickTop="1">
      <c r="A136" s="2049" t="s">
        <v>4271</v>
      </c>
      <c r="B136" s="1150" t="s">
        <v>406</v>
      </c>
      <c r="C136" s="1310" t="s">
        <v>4278</v>
      </c>
      <c r="D136" s="2042">
        <v>45407</v>
      </c>
      <c r="E136" s="1123">
        <v>45412</v>
      </c>
      <c r="F136" s="66"/>
      <c r="G136" s="66"/>
      <c r="H136" s="929" t="e">
        <f>#REF!+7</f>
        <v>#REF!</v>
      </c>
      <c r="I136" s="1049" t="e">
        <f t="shared" ref="I136:I143" si="21">H136+1</f>
        <v>#REF!</v>
      </c>
      <c r="J136" s="1049" t="e">
        <f t="shared" ref="J136:J143" si="22">H136-6</f>
        <v>#REF!</v>
      </c>
      <c r="K136" s="1049" t="e">
        <f t="shared" ref="K136:K143" si="23">J136+1</f>
        <v>#REF!</v>
      </c>
    </row>
    <row r="137" spans="1:12" s="14" customFormat="1" ht="20.100000000000001" hidden="1" customHeight="1" thickBot="1">
      <c r="A137" s="2049" t="s">
        <v>4279</v>
      </c>
      <c r="B137" s="1999" t="s">
        <v>4274</v>
      </c>
      <c r="C137" s="1072" t="s">
        <v>4280</v>
      </c>
      <c r="D137" s="2000">
        <v>45409</v>
      </c>
      <c r="E137" s="2043" t="s">
        <v>393</v>
      </c>
      <c r="F137" s="66"/>
      <c r="G137" s="66"/>
      <c r="H137" s="929" t="e">
        <f t="shared" ref="H137:H142" si="24">H136+7</f>
        <v>#REF!</v>
      </c>
      <c r="I137" s="1049" t="e">
        <f t="shared" si="21"/>
        <v>#REF!</v>
      </c>
      <c r="J137" s="1049" t="e">
        <f t="shared" si="22"/>
        <v>#REF!</v>
      </c>
      <c r="K137" s="1049" t="e">
        <f t="shared" si="23"/>
        <v>#REF!</v>
      </c>
    </row>
    <row r="138" spans="1:12" s="14" customFormat="1" ht="20.100000000000001" hidden="1" customHeight="1" thickTop="1">
      <c r="A138" s="2049" t="s">
        <v>4281</v>
      </c>
      <c r="B138" s="1081" t="s">
        <v>4282</v>
      </c>
      <c r="C138" s="1074" t="s">
        <v>4283</v>
      </c>
      <c r="D138" s="1065">
        <v>45428</v>
      </c>
      <c r="E138" s="2043" t="s">
        <v>393</v>
      </c>
      <c r="F138" s="66"/>
      <c r="G138" s="66"/>
      <c r="H138" s="929" t="e">
        <f>#REF!+7</f>
        <v>#REF!</v>
      </c>
      <c r="I138" s="1049" t="e">
        <f t="shared" si="21"/>
        <v>#REF!</v>
      </c>
      <c r="J138" s="1049" t="e">
        <f t="shared" si="22"/>
        <v>#REF!</v>
      </c>
      <c r="K138" s="1049" t="e">
        <f t="shared" si="23"/>
        <v>#REF!</v>
      </c>
    </row>
    <row r="139" spans="1:12" s="14" customFormat="1" ht="20.100000000000001" hidden="1" customHeight="1">
      <c r="A139" s="2049" t="s">
        <v>4284</v>
      </c>
      <c r="B139" s="1150" t="s">
        <v>406</v>
      </c>
      <c r="C139" s="1310" t="s">
        <v>4285</v>
      </c>
      <c r="D139" s="2001">
        <v>45433</v>
      </c>
      <c r="E139" s="2001">
        <v>45438</v>
      </c>
      <c r="F139" s="66"/>
      <c r="G139" s="66"/>
      <c r="H139" s="929" t="e">
        <f t="shared" si="24"/>
        <v>#REF!</v>
      </c>
      <c r="I139" s="1049" t="e">
        <f t="shared" si="21"/>
        <v>#REF!</v>
      </c>
      <c r="J139" s="1049" t="e">
        <f t="shared" si="22"/>
        <v>#REF!</v>
      </c>
      <c r="K139" s="1049" t="e">
        <f t="shared" si="23"/>
        <v>#REF!</v>
      </c>
    </row>
    <row r="140" spans="1:12" s="14" customFormat="1" ht="20.100000000000001" customHeight="1" thickTop="1">
      <c r="A140" s="2049"/>
      <c r="B140" s="2499" t="s">
        <v>2060</v>
      </c>
      <c r="C140" s="2500" t="s">
        <v>4286</v>
      </c>
      <c r="D140" s="2501">
        <v>45518</v>
      </c>
      <c r="E140" s="2502">
        <f>D140+12</f>
        <v>45530</v>
      </c>
      <c r="F140" s="2503"/>
      <c r="G140" s="66"/>
      <c r="H140" s="929" t="s">
        <v>2060</v>
      </c>
      <c r="I140" s="1049" t="e">
        <f t="shared" si="21"/>
        <v>#VALUE!</v>
      </c>
      <c r="J140" s="1049" t="e">
        <f t="shared" si="22"/>
        <v>#VALUE!</v>
      </c>
      <c r="K140" s="1049" t="e">
        <f t="shared" si="23"/>
        <v>#VALUE!</v>
      </c>
    </row>
    <row r="141" spans="1:12" s="14" customFormat="1" ht="20.100000000000001" customHeight="1">
      <c r="A141" s="2049"/>
      <c r="B141" s="1082" t="s">
        <v>2060</v>
      </c>
      <c r="C141" s="1077" t="s">
        <v>4287</v>
      </c>
      <c r="D141" s="1058">
        <f>D140+7</f>
        <v>45525</v>
      </c>
      <c r="E141" s="2502">
        <f t="shared" ref="E141:E143" si="25">D141+12</f>
        <v>45537</v>
      </c>
      <c r="F141" s="2503"/>
      <c r="G141" s="66"/>
      <c r="H141" s="929" t="e">
        <f t="shared" si="24"/>
        <v>#VALUE!</v>
      </c>
      <c r="I141" s="1049" t="e">
        <f t="shared" si="21"/>
        <v>#VALUE!</v>
      </c>
      <c r="J141" s="1049" t="e">
        <f t="shared" si="22"/>
        <v>#VALUE!</v>
      </c>
      <c r="K141" s="1049" t="e">
        <f t="shared" si="23"/>
        <v>#VALUE!</v>
      </c>
    </row>
    <row r="142" spans="1:12" s="14" customFormat="1" ht="20.100000000000001" customHeight="1" thickBot="1">
      <c r="A142" s="2049"/>
      <c r="B142" s="1081" t="s">
        <v>2060</v>
      </c>
      <c r="C142" s="1091" t="s">
        <v>4288</v>
      </c>
      <c r="D142" s="1058">
        <f t="shared" ref="D142:D143" si="26">D141+7</f>
        <v>45532</v>
      </c>
      <c r="E142" s="2502">
        <f t="shared" si="25"/>
        <v>45544</v>
      </c>
      <c r="F142" s="66"/>
      <c r="G142" s="66"/>
      <c r="H142" s="929" t="e">
        <f t="shared" si="24"/>
        <v>#VALUE!</v>
      </c>
      <c r="I142" s="1049" t="e">
        <f t="shared" si="21"/>
        <v>#VALUE!</v>
      </c>
      <c r="J142" s="1049" t="e">
        <f t="shared" si="22"/>
        <v>#VALUE!</v>
      </c>
      <c r="K142" s="1049" t="e">
        <f t="shared" si="23"/>
        <v>#VALUE!</v>
      </c>
    </row>
    <row r="143" spans="1:12" s="14" customFormat="1" ht="20.100000000000001" customHeight="1" thickTop="1" thickBot="1">
      <c r="A143" s="2049"/>
      <c r="B143" s="1999" t="s">
        <v>2060</v>
      </c>
      <c r="C143" s="1072" t="s">
        <v>4286</v>
      </c>
      <c r="D143" s="1058">
        <f t="shared" si="26"/>
        <v>45539</v>
      </c>
      <c r="E143" s="2502">
        <f t="shared" si="25"/>
        <v>45551</v>
      </c>
      <c r="F143" s="66"/>
      <c r="G143" s="66"/>
      <c r="H143" s="929" t="e">
        <f>#REF!+7</f>
        <v>#REF!</v>
      </c>
      <c r="I143" s="1049" t="e">
        <f t="shared" si="21"/>
        <v>#REF!</v>
      </c>
      <c r="J143" s="1049" t="e">
        <f t="shared" si="22"/>
        <v>#REF!</v>
      </c>
      <c r="K143" s="1049" t="e">
        <f t="shared" si="23"/>
        <v>#REF!</v>
      </c>
    </row>
    <row r="144" spans="1:12" s="14" customFormat="1" ht="21" thickTop="1">
      <c r="A144" s="2049"/>
      <c r="B144" s="1808" t="s">
        <v>611</v>
      </c>
      <c r="C144" s="61"/>
      <c r="D144" s="61"/>
      <c r="E144" s="61"/>
      <c r="F144" s="61"/>
      <c r="G144" s="61"/>
      <c r="H144" s="79"/>
      <c r="I144" s="778"/>
      <c r="K144" s="99"/>
    </row>
    <row r="145" spans="1:230" s="14" customFormat="1" ht="17.25" customHeight="1">
      <c r="A145" s="2050"/>
      <c r="B145" s="29"/>
      <c r="C145" s="29"/>
      <c r="D145" s="57"/>
      <c r="E145" s="29"/>
      <c r="F145" s="29"/>
      <c r="G145" s="59"/>
      <c r="H145" s="57"/>
      <c r="I145" s="29"/>
      <c r="J145" s="29"/>
      <c r="K145" s="57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51"/>
      <c r="B146" s="253" t="s">
        <v>0</v>
      </c>
      <c r="C146" s="70"/>
      <c r="D146" t="s">
        <v>2062</v>
      </c>
      <c r="E146" s="254"/>
      <c r="F146" s="71" t="s">
        <v>36</v>
      </c>
      <c r="G146" s="71"/>
      <c r="H146" s="71"/>
      <c r="I146" s="70"/>
      <c r="J146" s="70"/>
      <c r="K146" s="71" t="s">
        <v>61</v>
      </c>
      <c r="L146" s="71"/>
      <c r="M146" s="71"/>
      <c r="N146" s="61"/>
    </row>
    <row r="147" spans="1:230" s="30" customFormat="1" ht="15.75" customHeight="1">
      <c r="A147" s="2051"/>
      <c r="B147" s="82" t="s">
        <v>1</v>
      </c>
      <c r="C147" s="70"/>
      <c r="D147" s="249" t="s">
        <v>612</v>
      </c>
      <c r="E147" s="71"/>
      <c r="F147" s="70" t="s">
        <v>613</v>
      </c>
      <c r="G147" s="70"/>
      <c r="H147" s="1154" t="s">
        <v>39</v>
      </c>
      <c r="J147" s="70"/>
      <c r="K147" s="70" t="s">
        <v>63</v>
      </c>
      <c r="L147" s="70"/>
      <c r="M147" s="1223" t="s">
        <v>64</v>
      </c>
      <c r="N147" s="61"/>
    </row>
    <row r="148" spans="1:230" s="29" customFormat="1" ht="15.75" customHeight="1">
      <c r="A148" s="2051"/>
      <c r="B148" s="82"/>
      <c r="C148" s="70"/>
      <c r="D148" s="83"/>
      <c r="E148" s="71"/>
      <c r="F148" s="70"/>
      <c r="G148" s="70"/>
      <c r="H148" s="70"/>
      <c r="I148" s="1154"/>
      <c r="J148" s="70"/>
      <c r="K148" s="70"/>
      <c r="L148" s="70"/>
      <c r="M148" s="1223"/>
      <c r="N148" s="61"/>
    </row>
    <row r="149" spans="1:230" s="29" customFormat="1" ht="15.75" customHeight="1">
      <c r="A149" s="2052"/>
      <c r="B149" s="82" t="str">
        <f>HOME!A513</f>
        <v>PANTHER</v>
      </c>
      <c r="C149" s="82" t="str">
        <f>HOME!B513</f>
        <v>YARIMCA</v>
      </c>
      <c r="D149" s="82" t="str">
        <f>HOME!C513</f>
        <v>TRYAR</v>
      </c>
      <c r="E149" s="82">
        <f>HOME!D513</f>
        <v>0</v>
      </c>
      <c r="F149" s="82">
        <f>HOME!A533</f>
        <v>0</v>
      </c>
      <c r="G149" s="82">
        <f>HOME!B533</f>
        <v>0</v>
      </c>
      <c r="H149" s="82">
        <f>HOME!C533</f>
        <v>0</v>
      </c>
      <c r="I149" s="82"/>
      <c r="J149" s="82"/>
      <c r="K149" s="82">
        <f>HOME!A548</f>
        <v>0</v>
      </c>
      <c r="L149" s="82">
        <f>HOME!B548</f>
        <v>0</v>
      </c>
      <c r="M149" s="82">
        <f>HOME!C548</f>
        <v>0</v>
      </c>
      <c r="N149" s="82"/>
      <c r="O149" s="82"/>
    </row>
    <row r="150" spans="1:230" s="29" customFormat="1" ht="15.75" customHeight="1">
      <c r="A150" s="2051"/>
      <c r="B150" s="82" t="str">
        <f>HOME!A514</f>
        <v>TIGER SERVICE</v>
      </c>
      <c r="C150" s="82" t="str">
        <f>HOME!B514</f>
        <v>YARIMCA</v>
      </c>
      <c r="D150" s="82" t="str">
        <f>HOME!C514</f>
        <v>TRYAR</v>
      </c>
      <c r="E150" s="82"/>
      <c r="F150" s="82">
        <f>HOME!A534</f>
        <v>0</v>
      </c>
      <c r="G150" s="82">
        <f>HOME!B534</f>
        <v>0</v>
      </c>
      <c r="H150" s="82">
        <f>HOME!C534</f>
        <v>0</v>
      </c>
      <c r="I150" s="82"/>
      <c r="J150" s="82"/>
      <c r="K150" s="82">
        <f>HOME!A549</f>
        <v>0</v>
      </c>
      <c r="L150" s="82">
        <f>HOME!B549</f>
        <v>0</v>
      </c>
      <c r="M150" s="82">
        <f>HOME!C549</f>
        <v>0</v>
      </c>
      <c r="N150" s="82"/>
      <c r="O150" s="82"/>
    </row>
    <row r="151" spans="1:230" s="29" customFormat="1" ht="15.75" customHeight="1">
      <c r="A151" s="2051"/>
      <c r="B151" s="82" t="str">
        <f>HOME!A516</f>
        <v>BRITANNIA</v>
      </c>
      <c r="C151" s="82" t="str">
        <f>HOME!B516</f>
        <v>ZANZIBAR</v>
      </c>
      <c r="D151" s="82" t="str">
        <f>HOME!C516</f>
        <v>TZZNZ</v>
      </c>
      <c r="E151" s="82"/>
      <c r="F151" s="82">
        <f>HOME!A535</f>
        <v>0</v>
      </c>
      <c r="G151" s="82">
        <f>HOME!B535</f>
        <v>0</v>
      </c>
      <c r="H151" s="82">
        <f>HOME!C535</f>
        <v>0</v>
      </c>
      <c r="I151" s="82"/>
      <c r="J151" s="82"/>
      <c r="K151" s="82">
        <f>HOME!A550</f>
        <v>0</v>
      </c>
      <c r="L151" s="82">
        <f>HOME!B550</f>
        <v>0</v>
      </c>
      <c r="M151" s="82">
        <f>HOME!C550</f>
        <v>0</v>
      </c>
      <c r="N151" s="82"/>
      <c r="O151" s="82"/>
    </row>
    <row r="152" spans="1:230" s="29" customFormat="1" ht="15.75" customHeight="1">
      <c r="A152" s="2051"/>
      <c r="B152" s="82" t="str">
        <f>HOME!A519</f>
        <v>IPANEMA</v>
      </c>
      <c r="C152" s="82" t="str">
        <f>HOME!B519</f>
        <v>ZARATE</v>
      </c>
      <c r="D152" s="82" t="str">
        <f>HOME!C519</f>
        <v>ARZAE</v>
      </c>
      <c r="E152" s="82"/>
      <c r="F152" s="82">
        <f>HOME!A536</f>
        <v>0</v>
      </c>
      <c r="G152" s="82">
        <f>HOME!B536</f>
        <v>0</v>
      </c>
      <c r="H152" s="82">
        <f>HOME!C536</f>
        <v>0</v>
      </c>
      <c r="I152" s="82"/>
      <c r="J152" s="82"/>
      <c r="K152" s="82">
        <f>HOME!A551</f>
        <v>0</v>
      </c>
      <c r="L152" s="82">
        <f>HOME!B551</f>
        <v>0</v>
      </c>
      <c r="M152" s="82">
        <f>HOME!C551</f>
        <v>0</v>
      </c>
      <c r="N152" s="82"/>
      <c r="O152" s="82"/>
    </row>
    <row r="153" spans="1:230" s="29" customFormat="1" ht="15.75" customHeight="1">
      <c r="A153" s="2051"/>
      <c r="B153" s="82" t="str">
        <f>HOME!A520</f>
        <v>LION</v>
      </c>
      <c r="C153" s="82" t="str">
        <f>HOME!B520</f>
        <v>ZEEBRUGGE</v>
      </c>
      <c r="D153" s="82" t="str">
        <f>HOME!C520</f>
        <v>BEZEE</v>
      </c>
      <c r="E153" s="82"/>
      <c r="F153" s="82">
        <f>HOME!A537</f>
        <v>0</v>
      </c>
      <c r="G153" s="82">
        <f>HOME!B537</f>
        <v>0</v>
      </c>
      <c r="H153" s="82">
        <f>HOME!C537</f>
        <v>0</v>
      </c>
      <c r="I153" s="82"/>
      <c r="J153" s="82"/>
      <c r="K153" s="82">
        <f>HOME!A552</f>
        <v>0</v>
      </c>
      <c r="L153" s="82">
        <f>HOME!B552</f>
        <v>0</v>
      </c>
      <c r="M153" s="82">
        <f>HOME!C552</f>
        <v>0</v>
      </c>
      <c r="N153" s="82"/>
      <c r="O153" s="82"/>
    </row>
    <row r="154" spans="1:230" s="29" customFormat="1" ht="15.75" customHeight="1">
      <c r="A154" s="2051"/>
      <c r="B154" s="82">
        <f>HOME!A521</f>
        <v>0</v>
      </c>
      <c r="C154" s="82">
        <f>HOME!B521</f>
        <v>0</v>
      </c>
      <c r="D154" s="82">
        <f>HOME!C521</f>
        <v>0</v>
      </c>
      <c r="E154" s="82"/>
      <c r="F154" s="82">
        <f>HOME!A538</f>
        <v>0</v>
      </c>
      <c r="G154" s="82">
        <f>HOME!B538</f>
        <v>0</v>
      </c>
      <c r="H154" s="82">
        <f>HOME!C538</f>
        <v>0</v>
      </c>
      <c r="I154" s="82"/>
      <c r="J154" s="82"/>
      <c r="K154" s="82">
        <f>HOME!A553</f>
        <v>0</v>
      </c>
      <c r="L154" s="82">
        <f>HOME!B553</f>
        <v>0</v>
      </c>
      <c r="M154" s="82">
        <f>HOME!C553</f>
        <v>0</v>
      </c>
      <c r="N154" s="82"/>
      <c r="O154" s="82"/>
    </row>
    <row r="155" spans="1:230" s="29" customFormat="1" ht="15.75" customHeight="1">
      <c r="A155" s="2051"/>
      <c r="B155" s="82">
        <f>HOME!A522</f>
        <v>0</v>
      </c>
      <c r="C155" s="82" t="e">
        <f>HOME!#REF!</f>
        <v>#REF!</v>
      </c>
      <c r="D155" s="82">
        <f>HOME!C522</f>
        <v>0</v>
      </c>
      <c r="E155" s="82"/>
      <c r="F155" s="82">
        <f>HOME!A539</f>
        <v>0</v>
      </c>
      <c r="G155" s="82">
        <f>HOME!B539</f>
        <v>0</v>
      </c>
      <c r="H155" s="82">
        <f>HOME!C539</f>
        <v>0</v>
      </c>
      <c r="I155" s="82"/>
      <c r="J155" s="82"/>
      <c r="K155" s="82">
        <f>HOME!A554</f>
        <v>0</v>
      </c>
      <c r="L155" s="82">
        <f>HOME!B554</f>
        <v>0</v>
      </c>
      <c r="M155" s="82">
        <f>HOME!C554</f>
        <v>0</v>
      </c>
      <c r="N155" s="82"/>
      <c r="O155" s="82"/>
    </row>
    <row r="156" spans="1:230" s="29" customFormat="1" ht="15.75" customHeight="1">
      <c r="A156" s="2051"/>
      <c r="B156" s="82" t="str">
        <f>HOME!A523</f>
        <v>ENDD</v>
      </c>
      <c r="C156" s="82">
        <f>HOME!B522</f>
        <v>0</v>
      </c>
      <c r="D156" s="82">
        <f>HOME!C523</f>
        <v>0</v>
      </c>
      <c r="E156" s="82"/>
      <c r="F156" s="82">
        <f>HOME!A540</f>
        <v>0</v>
      </c>
      <c r="G156" s="82">
        <f>HOME!B540</f>
        <v>0</v>
      </c>
      <c r="H156" s="82">
        <f>HOME!C540</f>
        <v>0</v>
      </c>
      <c r="I156" s="82"/>
      <c r="J156" s="82"/>
      <c r="K156" s="82">
        <f>HOME!A555</f>
        <v>0</v>
      </c>
      <c r="L156" s="82">
        <f>HOME!B555</f>
        <v>0</v>
      </c>
      <c r="M156" s="82">
        <f>HOME!C555</f>
        <v>0</v>
      </c>
      <c r="N156" s="82"/>
      <c r="O156" s="82"/>
    </row>
    <row r="157" spans="1:230" s="29" customFormat="1" ht="14.25">
      <c r="A157" s="2051"/>
      <c r="B157" s="82">
        <f>HOME!A524</f>
        <v>0</v>
      </c>
      <c r="C157" s="82">
        <f>HOME!B525</f>
        <v>0</v>
      </c>
      <c r="D157" s="82">
        <f>HOME!C524</f>
        <v>0</v>
      </c>
      <c r="E157" s="82"/>
      <c r="F157" s="82"/>
      <c r="G157" s="82"/>
      <c r="H157" s="82"/>
      <c r="I157" s="82"/>
      <c r="J157" s="82"/>
      <c r="K157" s="82">
        <f>HOME!A556</f>
        <v>0</v>
      </c>
      <c r="L157" s="82">
        <f>HOME!B556</f>
        <v>0</v>
      </c>
      <c r="M157" s="82">
        <f>HOME!C556</f>
        <v>0</v>
      </c>
      <c r="N157" s="82"/>
      <c r="O157" s="82"/>
    </row>
    <row r="158" spans="1:230" s="29" customFormat="1" ht="14.25">
      <c r="A158" s="2051"/>
      <c r="B158" s="82">
        <f>HOME!A525</f>
        <v>0</v>
      </c>
      <c r="C158" s="82" t="e">
        <f>HOME!#REF!</f>
        <v>#REF!</v>
      </c>
      <c r="D158" s="82">
        <f>HOME!C525</f>
        <v>0</v>
      </c>
      <c r="E158" s="82"/>
      <c r="F158" s="82"/>
      <c r="G158" s="82"/>
      <c r="H158" s="82"/>
      <c r="I158" s="82"/>
      <c r="J158" s="82"/>
      <c r="K158" s="82">
        <f>HOME!A557</f>
        <v>0</v>
      </c>
      <c r="L158" s="82">
        <f>HOME!B557</f>
        <v>0</v>
      </c>
      <c r="M158" s="82">
        <f>HOME!C557</f>
        <v>0</v>
      </c>
      <c r="N158" s="82"/>
      <c r="O158" s="82"/>
    </row>
    <row r="159" spans="1:230">
      <c r="B159" s="82">
        <f>HOME!A526</f>
        <v>0</v>
      </c>
      <c r="C159" s="82">
        <f>HOME!B526</f>
        <v>0</v>
      </c>
      <c r="D159" s="82">
        <f>HOME!C526</f>
        <v>0</v>
      </c>
      <c r="E159" s="82"/>
      <c r="F159" s="82"/>
      <c r="G159" s="82"/>
      <c r="H159" s="82"/>
      <c r="I159" s="82"/>
      <c r="J159" s="1809"/>
      <c r="K159" s="82"/>
      <c r="L159" s="82"/>
      <c r="M159" s="82"/>
      <c r="N159" s="82"/>
      <c r="O159" s="82"/>
    </row>
    <row r="160" spans="1:230">
      <c r="B160" s="82">
        <f>HOME!A527</f>
        <v>0</v>
      </c>
      <c r="C160" s="82">
        <f>HOME!B527</f>
        <v>0</v>
      </c>
      <c r="D160" s="82">
        <f>HOME!C527</f>
        <v>0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2:15">
      <c r="B161" s="82">
        <f>HOME!A528</f>
        <v>0</v>
      </c>
      <c r="C161" s="82">
        <f>HOME!B528</f>
        <v>0</v>
      </c>
      <c r="D161" s="82">
        <f>HOME!C528</f>
        <v>0</v>
      </c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</row>
    <row r="162" spans="2:15">
      <c r="B162" s="82"/>
      <c r="C162" s="82"/>
      <c r="D162" s="82"/>
      <c r="E162" s="82"/>
      <c r="F162" s="82"/>
      <c r="G162" s="82"/>
      <c r="H162" s="82"/>
      <c r="I162" s="82"/>
      <c r="J162" s="31"/>
      <c r="K162" s="82"/>
      <c r="L162" s="82"/>
      <c r="M162" s="82"/>
      <c r="N162" s="82"/>
      <c r="O162" s="82"/>
    </row>
    <row r="163" spans="2:15">
      <c r="B163" s="82"/>
      <c r="C163" s="82"/>
      <c r="D163" s="82"/>
      <c r="E163" s="82"/>
      <c r="F163" s="82"/>
      <c r="G163" s="82"/>
      <c r="H163" s="82"/>
      <c r="I163" s="82"/>
      <c r="J163" s="31"/>
      <c r="K163" s="82"/>
      <c r="L163" s="82"/>
      <c r="M163" s="82"/>
      <c r="N163" s="82"/>
      <c r="O163" s="82"/>
    </row>
    <row r="164" spans="2:15">
      <c r="B164" s="31"/>
      <c r="C164" s="31"/>
      <c r="D164" s="31"/>
      <c r="E164" s="31"/>
      <c r="F164" s="82"/>
      <c r="G164" s="82"/>
      <c r="H164" s="82"/>
      <c r="I164" s="82"/>
      <c r="J164" s="31"/>
      <c r="K164" s="31"/>
      <c r="L164" s="31"/>
      <c r="M164" s="31"/>
      <c r="N164" s="31"/>
      <c r="O164" s="60"/>
    </row>
    <row r="165" spans="2:1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44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4"/>
      <c r="B2" s="7" t="s">
        <v>4090</v>
      </c>
      <c r="C2" s="45"/>
    </row>
    <row r="3" spans="1:11" s="14" customFormat="1" ht="19.5">
      <c r="A3" s="2045"/>
      <c r="D3" s="295"/>
      <c r="G3" s="296"/>
      <c r="H3" s="295"/>
      <c r="K3" s="295"/>
    </row>
    <row r="4" spans="1:11" ht="15">
      <c r="B4" s="66"/>
      <c r="C4" s="66"/>
      <c r="D4" s="54" t="s">
        <v>4289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24" customHeight="1">
      <c r="A6" s="2048"/>
      <c r="B6" s="1066"/>
      <c r="C6" s="1067"/>
      <c r="D6" s="1958" t="s">
        <v>98</v>
      </c>
      <c r="E6" s="1068" t="s">
        <v>679</v>
      </c>
      <c r="F6" s="66"/>
      <c r="H6" s="956"/>
      <c r="I6" s="956"/>
    </row>
    <row r="7" spans="1:11" s="14" customFormat="1" ht="31.5" customHeight="1" thickBot="1">
      <c r="A7" s="2048"/>
      <c r="B7" s="1069"/>
      <c r="C7" s="1956" t="s">
        <v>3841</v>
      </c>
      <c r="D7" s="1564" t="s">
        <v>2362</v>
      </c>
      <c r="E7" s="1807" t="s">
        <v>4290</v>
      </c>
      <c r="F7" s="66"/>
      <c r="H7" s="2506" t="s">
        <v>3805</v>
      </c>
      <c r="I7" s="1117" t="s">
        <v>1721</v>
      </c>
      <c r="J7" s="2507" t="s">
        <v>3807</v>
      </c>
      <c r="K7" s="2507" t="s">
        <v>3808</v>
      </c>
    </row>
    <row r="8" spans="1:11" s="14" customFormat="1" ht="20.100000000000001" hidden="1" customHeight="1" thickTop="1">
      <c r="A8" s="2049" t="s">
        <v>4271</v>
      </c>
      <c r="B8" s="1150" t="s">
        <v>406</v>
      </c>
      <c r="C8" s="1074" t="s">
        <v>4272</v>
      </c>
      <c r="D8" s="1273">
        <v>45367</v>
      </c>
      <c r="E8" s="1273">
        <v>45386</v>
      </c>
      <c r="F8" s="66"/>
      <c r="H8" s="2508">
        <v>45367</v>
      </c>
      <c r="I8" s="2509">
        <v>45368</v>
      </c>
      <c r="J8" s="2509">
        <v>45361</v>
      </c>
      <c r="K8" s="2509">
        <v>45362</v>
      </c>
    </row>
    <row r="9" spans="1:11" s="14" customFormat="1" ht="20.100000000000001" hidden="1" customHeight="1" thickBot="1">
      <c r="A9" s="2049" t="s">
        <v>4273</v>
      </c>
      <c r="B9" s="1959" t="s">
        <v>4274</v>
      </c>
      <c r="C9" s="1072" t="s">
        <v>4275</v>
      </c>
      <c r="D9" s="2011">
        <v>45385</v>
      </c>
      <c r="E9" s="1962">
        <v>45404</v>
      </c>
      <c r="F9" s="66"/>
      <c r="H9" s="1236">
        <v>45381</v>
      </c>
      <c r="I9" s="1599">
        <v>45382</v>
      </c>
      <c r="J9" s="1599">
        <v>45375</v>
      </c>
      <c r="K9" s="1599">
        <v>45376</v>
      </c>
    </row>
    <row r="10" spans="1:11" s="14" customFormat="1" ht="20.100000000000001" hidden="1" customHeight="1" thickTop="1">
      <c r="A10" s="2049" t="s">
        <v>4276</v>
      </c>
      <c r="B10" s="1150" t="s">
        <v>406</v>
      </c>
      <c r="C10" s="1074" t="s">
        <v>4277</v>
      </c>
      <c r="D10" s="1273">
        <v>45392</v>
      </c>
      <c r="E10" s="1273">
        <v>45411</v>
      </c>
      <c r="F10" s="66"/>
      <c r="H10" s="1236">
        <v>45388</v>
      </c>
      <c r="I10" s="1599">
        <v>45389</v>
      </c>
      <c r="J10" s="1599">
        <v>45382</v>
      </c>
      <c r="K10" s="1599">
        <v>45383</v>
      </c>
    </row>
    <row r="11" spans="1:11" s="14" customFormat="1" ht="20.100000000000001" hidden="1" customHeight="1">
      <c r="A11" s="2049" t="s">
        <v>4271</v>
      </c>
      <c r="B11" s="1150" t="s">
        <v>406</v>
      </c>
      <c r="C11" s="1310" t="s">
        <v>4278</v>
      </c>
      <c r="D11" s="2042">
        <v>45407</v>
      </c>
      <c r="E11" s="2001">
        <v>45426</v>
      </c>
      <c r="F11" s="66"/>
      <c r="H11" s="1236" t="e">
        <f>#REF!+7</f>
        <v>#REF!</v>
      </c>
      <c r="I11" s="1599" t="e">
        <f t="shared" ref="I11:I17" si="0">H11+1</f>
        <v>#REF!</v>
      </c>
      <c r="J11" s="1599" t="e">
        <f t="shared" ref="J11:J17" si="1">H11-6</f>
        <v>#REF!</v>
      </c>
      <c r="K11" s="1599" t="e">
        <f t="shared" ref="K11:K14" si="2">J11+1</f>
        <v>#REF!</v>
      </c>
    </row>
    <row r="12" spans="1:11" s="14" customFormat="1" ht="20.100000000000001" hidden="1" customHeight="1" thickBot="1">
      <c r="A12" s="2049" t="s">
        <v>4279</v>
      </c>
      <c r="B12" s="1999" t="s">
        <v>4274</v>
      </c>
      <c r="C12" s="1072" t="s">
        <v>4280</v>
      </c>
      <c r="D12" s="2000">
        <v>45409</v>
      </c>
      <c r="E12" s="1962">
        <v>45428</v>
      </c>
      <c r="F12" s="66"/>
      <c r="H12" s="1236" t="e">
        <f t="shared" ref="H12:H17" si="3">H11+7</f>
        <v>#REF!</v>
      </c>
      <c r="I12" s="1599" t="e">
        <f t="shared" si="0"/>
        <v>#REF!</v>
      </c>
      <c r="J12" s="1599" t="e">
        <f t="shared" si="1"/>
        <v>#REF!</v>
      </c>
      <c r="K12" s="1599" t="e">
        <f t="shared" si="2"/>
        <v>#REF!</v>
      </c>
    </row>
    <row r="13" spans="1:11" s="14" customFormat="1" ht="20.100000000000001" hidden="1" customHeight="1" thickTop="1">
      <c r="A13" s="2049" t="s">
        <v>4281</v>
      </c>
      <c r="B13" s="1081" t="s">
        <v>4282</v>
      </c>
      <c r="C13" s="1074" t="s">
        <v>4283</v>
      </c>
      <c r="D13" s="1065">
        <v>45428</v>
      </c>
      <c r="E13" s="1062">
        <v>45447</v>
      </c>
      <c r="F13" s="66"/>
      <c r="H13" s="1236" t="e">
        <f>#REF!+7</f>
        <v>#REF!</v>
      </c>
      <c r="I13" s="1599" t="e">
        <f t="shared" si="0"/>
        <v>#REF!</v>
      </c>
      <c r="J13" s="1599" t="e">
        <f t="shared" si="1"/>
        <v>#REF!</v>
      </c>
      <c r="K13" s="1599" t="e">
        <f t="shared" si="2"/>
        <v>#REF!</v>
      </c>
    </row>
    <row r="14" spans="1:11" s="14" customFormat="1" ht="20.100000000000001" hidden="1" customHeight="1">
      <c r="A14" s="2049" t="s">
        <v>4284</v>
      </c>
      <c r="B14" s="1150" t="s">
        <v>406</v>
      </c>
      <c r="C14" s="1310" t="s">
        <v>4285</v>
      </c>
      <c r="D14" s="2001">
        <v>45433</v>
      </c>
      <c r="E14" s="2001">
        <v>45452</v>
      </c>
      <c r="F14" s="66"/>
      <c r="H14" s="1236" t="e">
        <f t="shared" si="3"/>
        <v>#REF!</v>
      </c>
      <c r="I14" s="1599" t="e">
        <f t="shared" si="0"/>
        <v>#REF!</v>
      </c>
      <c r="J14" s="1599" t="e">
        <f t="shared" si="1"/>
        <v>#REF!</v>
      </c>
      <c r="K14" s="1599" t="e">
        <f t="shared" si="2"/>
        <v>#REF!</v>
      </c>
    </row>
    <row r="15" spans="1:11" s="14" customFormat="1" ht="20.100000000000001" customHeight="1" thickTop="1">
      <c r="A15" s="2049" t="s">
        <v>4271</v>
      </c>
      <c r="B15" s="1082" t="s">
        <v>4271</v>
      </c>
      <c r="C15" s="1077" t="s">
        <v>4291</v>
      </c>
      <c r="D15" s="1058">
        <v>45493</v>
      </c>
      <c r="E15" s="1063">
        <f>D15+11</f>
        <v>45504</v>
      </c>
      <c r="F15" s="66"/>
      <c r="H15" s="1236">
        <v>45493</v>
      </c>
      <c r="I15" s="1599">
        <f t="shared" si="0"/>
        <v>45494</v>
      </c>
      <c r="J15" s="1599">
        <f t="shared" si="1"/>
        <v>45487</v>
      </c>
      <c r="K15" s="1599">
        <f>J15</f>
        <v>45487</v>
      </c>
    </row>
    <row r="16" spans="1:11" s="14" customFormat="1" ht="20.100000000000001" customHeight="1">
      <c r="A16" s="2049" t="s">
        <v>4273</v>
      </c>
      <c r="B16" s="1082" t="s">
        <v>4273</v>
      </c>
      <c r="C16" s="1077" t="s">
        <v>4292</v>
      </c>
      <c r="D16" s="1058">
        <v>45498</v>
      </c>
      <c r="E16" s="1063">
        <f>D16+11</f>
        <v>45509</v>
      </c>
      <c r="F16" s="66"/>
      <c r="H16" s="1236">
        <f t="shared" si="3"/>
        <v>45500</v>
      </c>
      <c r="I16" s="1599">
        <f t="shared" si="0"/>
        <v>45501</v>
      </c>
      <c r="J16" s="1599">
        <f t="shared" si="1"/>
        <v>45494</v>
      </c>
      <c r="K16" s="1599">
        <f t="shared" ref="K16:K20" si="4">J16</f>
        <v>45494</v>
      </c>
    </row>
    <row r="17" spans="1:230" s="14" customFormat="1" ht="20.100000000000001" customHeight="1">
      <c r="A17" s="2049" t="s">
        <v>4293</v>
      </c>
      <c r="B17" s="2632" t="s">
        <v>4294</v>
      </c>
      <c r="C17" s="1077" t="s">
        <v>4295</v>
      </c>
      <c r="D17" s="1058">
        <v>45507</v>
      </c>
      <c r="E17" s="2624" t="s">
        <v>393</v>
      </c>
      <c r="F17" s="66"/>
      <c r="H17" s="1236">
        <f t="shared" si="3"/>
        <v>45507</v>
      </c>
      <c r="I17" s="1599">
        <f t="shared" si="0"/>
        <v>45508</v>
      </c>
      <c r="J17" s="1599">
        <f t="shared" si="1"/>
        <v>45501</v>
      </c>
      <c r="K17" s="1599">
        <f t="shared" si="4"/>
        <v>45501</v>
      </c>
    </row>
    <row r="18" spans="1:230" s="14" customFormat="1" ht="20.100000000000001" customHeight="1">
      <c r="A18" s="2049" t="s">
        <v>4271</v>
      </c>
      <c r="B18" s="1076" t="s">
        <v>406</v>
      </c>
      <c r="C18" s="1077" t="s">
        <v>4296</v>
      </c>
      <c r="D18" s="1123">
        <v>45514</v>
      </c>
      <c r="E18" s="1123">
        <f t="shared" ref="E18:E20" si="5">D18+11</f>
        <v>45525</v>
      </c>
      <c r="F18" s="66"/>
      <c r="H18" s="1236">
        <f t="shared" ref="H18:H22" si="6">H17+7</f>
        <v>45514</v>
      </c>
      <c r="I18" s="1599">
        <f t="shared" ref="I18:I20" si="7">H18+1</f>
        <v>45515</v>
      </c>
      <c r="J18" s="1599">
        <f t="shared" ref="J18:J20" si="8">H18-6</f>
        <v>45508</v>
      </c>
      <c r="K18" s="1599">
        <f t="shared" si="4"/>
        <v>45508</v>
      </c>
    </row>
    <row r="19" spans="1:230" s="14" customFormat="1" ht="20.100000000000001" customHeight="1">
      <c r="A19" s="2049" t="s">
        <v>4273</v>
      </c>
      <c r="B19" s="2640" t="s">
        <v>4271</v>
      </c>
      <c r="C19" s="1077" t="s">
        <v>4297</v>
      </c>
      <c r="D19" s="1058">
        <v>45527</v>
      </c>
      <c r="E19" s="1063">
        <f t="shared" si="5"/>
        <v>45538</v>
      </c>
      <c r="F19" s="66"/>
      <c r="H19" s="1236">
        <f t="shared" si="6"/>
        <v>45521</v>
      </c>
      <c r="I19" s="1599">
        <f t="shared" si="7"/>
        <v>45522</v>
      </c>
      <c r="J19" s="1599">
        <f t="shared" si="8"/>
        <v>45515</v>
      </c>
      <c r="K19" s="1599">
        <f t="shared" si="4"/>
        <v>45515</v>
      </c>
    </row>
    <row r="20" spans="1:230" s="14" customFormat="1" ht="20.100000000000001" customHeight="1">
      <c r="A20" s="2049"/>
      <c r="B20" s="2633" t="s">
        <v>4273</v>
      </c>
      <c r="C20" s="1077" t="s">
        <v>4298</v>
      </c>
      <c r="D20" s="1058">
        <v>45531</v>
      </c>
      <c r="E20" s="1063">
        <f t="shared" si="5"/>
        <v>45542</v>
      </c>
      <c r="F20" s="66"/>
      <c r="H20" s="1236">
        <f t="shared" si="6"/>
        <v>45528</v>
      </c>
      <c r="I20" s="1599">
        <f t="shared" si="7"/>
        <v>45529</v>
      </c>
      <c r="J20" s="1599">
        <f t="shared" si="8"/>
        <v>45522</v>
      </c>
      <c r="K20" s="1599">
        <f t="shared" si="4"/>
        <v>45522</v>
      </c>
    </row>
    <row r="21" spans="1:230" s="14" customFormat="1" ht="20.100000000000001" customHeight="1">
      <c r="A21" s="2049"/>
      <c r="B21" s="1076" t="s">
        <v>406</v>
      </c>
      <c r="C21" s="1077" t="s">
        <v>4299</v>
      </c>
      <c r="D21" s="1123">
        <v>45514</v>
      </c>
      <c r="E21" s="1123">
        <f t="shared" ref="E21" si="9">D21+11</f>
        <v>45525</v>
      </c>
      <c r="F21" s="66"/>
      <c r="H21" s="1236">
        <f>H20+7</f>
        <v>45535</v>
      </c>
      <c r="I21" s="1599">
        <f>H21+1</f>
        <v>45536</v>
      </c>
      <c r="J21" s="1599">
        <f>H21-6</f>
        <v>45529</v>
      </c>
      <c r="K21" s="1599">
        <f>J21</f>
        <v>45529</v>
      </c>
    </row>
    <row r="22" spans="1:230" s="14" customFormat="1" ht="20.100000000000001" customHeight="1">
      <c r="A22" s="2049"/>
      <c r="B22" s="2824" t="s">
        <v>4271</v>
      </c>
      <c r="C22" s="2825" t="s">
        <v>4300</v>
      </c>
      <c r="D22" s="1315">
        <v>45528</v>
      </c>
      <c r="E22" s="1315">
        <f t="shared" ref="E22" si="10">D22+11</f>
        <v>45539</v>
      </c>
      <c r="F22" s="66"/>
      <c r="H22" s="2827">
        <f t="shared" si="6"/>
        <v>45542</v>
      </c>
      <c r="I22" s="2828">
        <f t="shared" ref="I22" si="11">H22+1</f>
        <v>45543</v>
      </c>
      <c r="J22" s="2828">
        <f t="shared" ref="J22" si="12">H22-6</f>
        <v>45536</v>
      </c>
      <c r="K22" s="2828">
        <f t="shared" ref="K22" si="13">J22</f>
        <v>45536</v>
      </c>
    </row>
    <row r="23" spans="1:230" s="14" customFormat="1" ht="20.100000000000001" customHeight="1">
      <c r="A23" s="2049"/>
      <c r="B23" s="2826" t="s">
        <v>4273</v>
      </c>
      <c r="C23" s="2825" t="s">
        <v>4301</v>
      </c>
      <c r="D23" s="1315">
        <f>D22+7</f>
        <v>45535</v>
      </c>
      <c r="E23" s="1315">
        <f>D23+11</f>
        <v>45546</v>
      </c>
      <c r="F23" s="66"/>
      <c r="H23" s="2827">
        <f>H22+7</f>
        <v>45549</v>
      </c>
      <c r="I23" s="2828">
        <f>H23+1</f>
        <v>45550</v>
      </c>
      <c r="J23" s="2828">
        <f>H23-6</f>
        <v>45543</v>
      </c>
      <c r="K23" s="2828">
        <f>J23</f>
        <v>45543</v>
      </c>
    </row>
    <row r="24" spans="1:230" s="14" customFormat="1" ht="20.100000000000001" customHeight="1">
      <c r="A24" s="2049"/>
      <c r="B24" s="2826" t="s">
        <v>2060</v>
      </c>
      <c r="C24" s="2825" t="s">
        <v>4302</v>
      </c>
      <c r="D24" s="1315">
        <f>D23+7</f>
        <v>45542</v>
      </c>
      <c r="E24" s="1315">
        <f>D24+11</f>
        <v>45553</v>
      </c>
      <c r="F24" s="66"/>
      <c r="H24" s="2827">
        <f>H23+7</f>
        <v>45556</v>
      </c>
      <c r="I24" s="2828">
        <f>H24+1</f>
        <v>45557</v>
      </c>
      <c r="J24" s="2828">
        <f>H24-6</f>
        <v>45550</v>
      </c>
      <c r="K24" s="2828">
        <f>J24</f>
        <v>45550</v>
      </c>
    </row>
    <row r="25" spans="1:230" s="14" customFormat="1" ht="20.25">
      <c r="A25" s="2049"/>
      <c r="B25" s="1808" t="s">
        <v>611</v>
      </c>
      <c r="C25" s="61"/>
      <c r="D25" s="61"/>
      <c r="E25" s="61"/>
      <c r="F25" s="66"/>
      <c r="G25" s="61"/>
      <c r="H25" s="2829"/>
      <c r="I25" s="2830"/>
      <c r="J25" s="2831"/>
      <c r="K25" s="2832"/>
    </row>
    <row r="26" spans="1:230" s="14" customFormat="1" ht="17.25" customHeight="1">
      <c r="A26" s="2050"/>
      <c r="B26" s="29"/>
      <c r="C26" s="29"/>
      <c r="D26" s="57"/>
      <c r="E26" s="29"/>
      <c r="F26" s="29"/>
      <c r="G26" s="59"/>
      <c r="H26" s="57"/>
      <c r="I26" s="29"/>
      <c r="J26" s="29"/>
      <c r="K26" s="57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51"/>
      <c r="B27" s="253" t="s">
        <v>0</v>
      </c>
      <c r="C27" s="70"/>
      <c r="D27" t="s">
        <v>2062</v>
      </c>
      <c r="E27" s="254"/>
      <c r="F27" s="71" t="s">
        <v>36</v>
      </c>
      <c r="G27" s="71"/>
      <c r="H27" s="71"/>
      <c r="I27" s="70"/>
      <c r="J27" s="70"/>
      <c r="K27" s="71" t="s">
        <v>61</v>
      </c>
      <c r="L27" s="71"/>
      <c r="M27" s="71"/>
      <c r="N27" s="61"/>
    </row>
    <row r="28" spans="1:230" s="30" customFormat="1" ht="15.75" customHeight="1">
      <c r="A28" s="2051"/>
      <c r="B28" s="82" t="s">
        <v>1</v>
      </c>
      <c r="C28" s="70"/>
      <c r="D28" s="249" t="s">
        <v>612</v>
      </c>
      <c r="E28" s="71"/>
      <c r="F28" s="70" t="s">
        <v>613</v>
      </c>
      <c r="G28" s="70"/>
      <c r="H28" s="1154" t="s">
        <v>39</v>
      </c>
      <c r="J28" s="70"/>
      <c r="K28" s="70" t="s">
        <v>63</v>
      </c>
      <c r="L28" s="70"/>
      <c r="M28" s="1223" t="s">
        <v>64</v>
      </c>
      <c r="N28" s="61"/>
    </row>
    <row r="29" spans="1:230" s="29" customFormat="1" ht="15.75" customHeight="1">
      <c r="A29" s="2051"/>
      <c r="B29" s="82"/>
      <c r="C29" s="70"/>
      <c r="D29" s="83"/>
      <c r="E29" s="71"/>
      <c r="F29" s="70"/>
      <c r="G29" s="70"/>
      <c r="H29" s="70"/>
      <c r="I29" s="1154"/>
      <c r="J29" s="70"/>
      <c r="K29" s="70"/>
      <c r="L29" s="70"/>
      <c r="M29" s="1223"/>
      <c r="N29" s="61"/>
    </row>
    <row r="30" spans="1:230" s="29" customFormat="1" ht="15.75" customHeight="1">
      <c r="A30" s="2052"/>
      <c r="B30" s="82" t="str">
        <f>HOME!A513</f>
        <v>PANTHER</v>
      </c>
      <c r="C30" s="82" t="str">
        <f>HOME!B513</f>
        <v>YARIMCA</v>
      </c>
      <c r="D30" s="82" t="str">
        <f>HOME!C513</f>
        <v>TRYAR</v>
      </c>
      <c r="E30" s="82">
        <f>HOME!D513</f>
        <v>0</v>
      </c>
      <c r="F30" s="82">
        <f>HOME!A533</f>
        <v>0</v>
      </c>
      <c r="G30" s="82">
        <f>HOME!B533</f>
        <v>0</v>
      </c>
      <c r="H30" s="82">
        <f>HOME!C533</f>
        <v>0</v>
      </c>
      <c r="I30" s="82"/>
      <c r="J30" s="82"/>
      <c r="K30" s="82">
        <f>HOME!A548</f>
        <v>0</v>
      </c>
      <c r="L30" s="82">
        <f>HOME!B548</f>
        <v>0</v>
      </c>
      <c r="M30" s="82">
        <f>HOME!C548</f>
        <v>0</v>
      </c>
      <c r="N30" s="82"/>
      <c r="O30" s="82"/>
    </row>
    <row r="31" spans="1:230" s="29" customFormat="1" ht="15.75" customHeight="1">
      <c r="A31" s="2051"/>
      <c r="B31" s="82" t="str">
        <f>HOME!A514</f>
        <v>TIGER SERVICE</v>
      </c>
      <c r="C31" s="82" t="str">
        <f>HOME!B514</f>
        <v>YARIMCA</v>
      </c>
      <c r="D31" s="82" t="str">
        <f>HOME!C514</f>
        <v>TRYAR</v>
      </c>
      <c r="E31" s="82"/>
      <c r="F31" s="82">
        <f>HOME!A534</f>
        <v>0</v>
      </c>
      <c r="G31" s="82">
        <f>HOME!B534</f>
        <v>0</v>
      </c>
      <c r="H31" s="82">
        <f>HOME!C534</f>
        <v>0</v>
      </c>
      <c r="I31" s="82"/>
      <c r="J31" s="82"/>
      <c r="K31" s="82">
        <f>HOME!A549</f>
        <v>0</v>
      </c>
      <c r="L31" s="82">
        <f>HOME!B549</f>
        <v>0</v>
      </c>
      <c r="M31" s="82">
        <f>HOME!C549</f>
        <v>0</v>
      </c>
      <c r="N31" s="82"/>
      <c r="O31" s="82"/>
    </row>
    <row r="32" spans="1:230" s="29" customFormat="1" ht="15.75" customHeight="1">
      <c r="A32" s="2051"/>
      <c r="B32" s="82" t="str">
        <f>HOME!A516</f>
        <v>BRITANNIA</v>
      </c>
      <c r="C32" s="82" t="str">
        <f>HOME!B516</f>
        <v>ZANZIBAR</v>
      </c>
      <c r="D32" s="82" t="str">
        <f>HOME!C516</f>
        <v>TZZNZ</v>
      </c>
      <c r="E32" s="82"/>
      <c r="F32" s="82">
        <f>HOME!A535</f>
        <v>0</v>
      </c>
      <c r="G32" s="82">
        <f>HOME!B535</f>
        <v>0</v>
      </c>
      <c r="H32" s="82">
        <f>HOME!C535</f>
        <v>0</v>
      </c>
      <c r="I32" s="82"/>
      <c r="J32" s="82"/>
      <c r="K32" s="82">
        <f>HOME!A550</f>
        <v>0</v>
      </c>
      <c r="L32" s="82">
        <f>HOME!B550</f>
        <v>0</v>
      </c>
      <c r="M32" s="82">
        <f>HOME!C550</f>
        <v>0</v>
      </c>
      <c r="N32" s="82"/>
      <c r="O32" s="82"/>
    </row>
    <row r="33" spans="1:15" s="29" customFormat="1" ht="15.75" customHeight="1">
      <c r="A33" s="2051"/>
      <c r="B33" s="82" t="str">
        <f>HOME!A519</f>
        <v>IPANEMA</v>
      </c>
      <c r="C33" s="82" t="str">
        <f>HOME!B519</f>
        <v>ZARATE</v>
      </c>
      <c r="D33" s="82" t="str">
        <f>HOME!C519</f>
        <v>ARZAE</v>
      </c>
      <c r="E33" s="82"/>
      <c r="F33" s="82">
        <f>HOME!A536</f>
        <v>0</v>
      </c>
      <c r="G33" s="82">
        <f>HOME!B536</f>
        <v>0</v>
      </c>
      <c r="H33" s="82">
        <f>HOME!C536</f>
        <v>0</v>
      </c>
      <c r="I33" s="82"/>
      <c r="J33" s="82"/>
      <c r="K33" s="82">
        <f>HOME!A551</f>
        <v>0</v>
      </c>
      <c r="L33" s="82">
        <f>HOME!B551</f>
        <v>0</v>
      </c>
      <c r="M33" s="82">
        <f>HOME!C551</f>
        <v>0</v>
      </c>
      <c r="N33" s="82"/>
      <c r="O33" s="82"/>
    </row>
    <row r="34" spans="1:15" s="29" customFormat="1" ht="15.75" customHeight="1">
      <c r="A34" s="2051"/>
      <c r="B34" s="82" t="str">
        <f>HOME!A520</f>
        <v>LION</v>
      </c>
      <c r="C34" s="82" t="str">
        <f>HOME!B520</f>
        <v>ZEEBRUGGE</v>
      </c>
      <c r="D34" s="82" t="str">
        <f>HOME!C520</f>
        <v>BEZEE</v>
      </c>
      <c r="E34" s="82"/>
      <c r="F34" s="82">
        <f>HOME!A537</f>
        <v>0</v>
      </c>
      <c r="G34" s="82">
        <f>HOME!B537</f>
        <v>0</v>
      </c>
      <c r="H34" s="82">
        <f>HOME!C537</f>
        <v>0</v>
      </c>
      <c r="I34" s="82"/>
      <c r="J34" s="82"/>
      <c r="K34" s="82">
        <f>HOME!A552</f>
        <v>0</v>
      </c>
      <c r="L34" s="82">
        <f>HOME!B552</f>
        <v>0</v>
      </c>
      <c r="M34" s="82">
        <f>HOME!C552</f>
        <v>0</v>
      </c>
      <c r="N34" s="82"/>
      <c r="O34" s="82"/>
    </row>
    <row r="35" spans="1:15" s="29" customFormat="1" ht="15.75" customHeight="1">
      <c r="A35" s="2051"/>
      <c r="B35" s="82">
        <f>HOME!A521</f>
        <v>0</v>
      </c>
      <c r="C35" s="82">
        <f>HOME!B521</f>
        <v>0</v>
      </c>
      <c r="D35" s="82">
        <f>HOME!C521</f>
        <v>0</v>
      </c>
      <c r="E35" s="82"/>
      <c r="F35" s="82">
        <f>HOME!A538</f>
        <v>0</v>
      </c>
      <c r="G35" s="82">
        <f>HOME!B538</f>
        <v>0</v>
      </c>
      <c r="H35" s="82">
        <f>HOME!C538</f>
        <v>0</v>
      </c>
      <c r="I35" s="82"/>
      <c r="J35" s="82"/>
      <c r="K35" s="82">
        <f>HOME!A553</f>
        <v>0</v>
      </c>
      <c r="L35" s="82">
        <f>HOME!B553</f>
        <v>0</v>
      </c>
      <c r="M35" s="82">
        <f>HOME!C553</f>
        <v>0</v>
      </c>
      <c r="N35" s="82"/>
      <c r="O35" s="82"/>
    </row>
    <row r="36" spans="1:15" s="29" customFormat="1" ht="15.75" customHeight="1">
      <c r="A36" s="2051"/>
      <c r="B36" s="82">
        <f>HOME!A522</f>
        <v>0</v>
      </c>
      <c r="C36" s="82" t="e">
        <f>HOME!#REF!</f>
        <v>#REF!</v>
      </c>
      <c r="D36" s="82">
        <f>HOME!C522</f>
        <v>0</v>
      </c>
      <c r="E36" s="82"/>
      <c r="F36" s="82">
        <f>HOME!A539</f>
        <v>0</v>
      </c>
      <c r="G36" s="82">
        <f>HOME!B539</f>
        <v>0</v>
      </c>
      <c r="H36" s="82">
        <f>HOME!C539</f>
        <v>0</v>
      </c>
      <c r="I36" s="82"/>
      <c r="J36" s="82"/>
      <c r="K36" s="82">
        <f>HOME!A554</f>
        <v>0</v>
      </c>
      <c r="L36" s="82">
        <f>HOME!B554</f>
        <v>0</v>
      </c>
      <c r="M36" s="82">
        <f>HOME!C554</f>
        <v>0</v>
      </c>
      <c r="N36" s="82"/>
      <c r="O36" s="82"/>
    </row>
    <row r="37" spans="1:15" s="29" customFormat="1" ht="15.75" customHeight="1">
      <c r="A37" s="2051"/>
      <c r="B37" s="82" t="str">
        <f>HOME!A523</f>
        <v>ENDD</v>
      </c>
      <c r="C37" s="82">
        <f>HOME!B522</f>
        <v>0</v>
      </c>
      <c r="D37" s="82">
        <f>HOME!C523</f>
        <v>0</v>
      </c>
      <c r="E37" s="82"/>
      <c r="F37" s="82">
        <f>HOME!A540</f>
        <v>0</v>
      </c>
      <c r="G37" s="82">
        <f>HOME!B540</f>
        <v>0</v>
      </c>
      <c r="H37" s="82">
        <f>HOME!C540</f>
        <v>0</v>
      </c>
      <c r="I37" s="82"/>
      <c r="J37" s="82"/>
      <c r="K37" s="82">
        <f>HOME!A555</f>
        <v>0</v>
      </c>
      <c r="L37" s="82">
        <f>HOME!B555</f>
        <v>0</v>
      </c>
      <c r="M37" s="82">
        <f>HOME!C555</f>
        <v>0</v>
      </c>
      <c r="N37" s="82"/>
      <c r="O37" s="82"/>
    </row>
    <row r="38" spans="1:15" s="29" customFormat="1" ht="14.25">
      <c r="A38" s="2051"/>
      <c r="B38" s="82">
        <f>HOME!A524</f>
        <v>0</v>
      </c>
      <c r="C38" s="82">
        <f>HOME!B525</f>
        <v>0</v>
      </c>
      <c r="D38" s="82">
        <f>HOME!C524</f>
        <v>0</v>
      </c>
      <c r="E38" s="82"/>
      <c r="F38" s="82"/>
      <c r="G38" s="82"/>
      <c r="H38" s="82"/>
      <c r="I38" s="82"/>
      <c r="J38" s="82"/>
      <c r="K38" s="82">
        <f>HOME!A556</f>
        <v>0</v>
      </c>
      <c r="L38" s="82">
        <f>HOME!B556</f>
        <v>0</v>
      </c>
      <c r="M38" s="82">
        <f>HOME!C556</f>
        <v>0</v>
      </c>
      <c r="N38" s="82"/>
      <c r="O38" s="82"/>
    </row>
    <row r="39" spans="1:15" s="29" customFormat="1" ht="14.25">
      <c r="A39" s="2051"/>
      <c r="B39" s="82">
        <f>HOME!A525</f>
        <v>0</v>
      </c>
      <c r="C39" s="82" t="e">
        <f>HOME!#REF!</f>
        <v>#REF!</v>
      </c>
      <c r="D39" s="82">
        <f>HOME!C525</f>
        <v>0</v>
      </c>
      <c r="E39" s="82"/>
      <c r="F39" s="82"/>
      <c r="G39" s="82"/>
      <c r="H39" s="82"/>
      <c r="I39" s="82"/>
      <c r="J39" s="82"/>
      <c r="K39" s="82">
        <f>HOME!A557</f>
        <v>0</v>
      </c>
      <c r="L39" s="82">
        <f>HOME!B557</f>
        <v>0</v>
      </c>
      <c r="M39" s="82">
        <f>HOME!C557</f>
        <v>0</v>
      </c>
      <c r="N39" s="82"/>
      <c r="O39" s="82"/>
    </row>
    <row r="40" spans="1:15">
      <c r="B40" s="82">
        <f>HOME!A526</f>
        <v>0</v>
      </c>
      <c r="C40" s="82">
        <f>HOME!B526</f>
        <v>0</v>
      </c>
      <c r="D40" s="82">
        <f>HOME!C526</f>
        <v>0</v>
      </c>
      <c r="E40" s="82"/>
      <c r="F40" s="82"/>
      <c r="G40" s="82"/>
      <c r="H40" s="82"/>
      <c r="I40" s="82"/>
      <c r="J40" s="1809"/>
      <c r="K40" s="82"/>
      <c r="L40" s="82"/>
      <c r="M40" s="82"/>
      <c r="N40" s="82"/>
      <c r="O40" s="82"/>
    </row>
    <row r="41" spans="1:15">
      <c r="B41" s="82">
        <f>HOME!A527</f>
        <v>0</v>
      </c>
      <c r="C41" s="82">
        <f>HOME!B527</f>
        <v>0</v>
      </c>
      <c r="D41" s="82">
        <f>HOME!C527</f>
        <v>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</row>
    <row r="42" spans="1:15">
      <c r="B42" s="82">
        <f>HOME!A528</f>
        <v>0</v>
      </c>
      <c r="C42" s="82">
        <f>HOME!B528</f>
        <v>0</v>
      </c>
      <c r="D42" s="82">
        <f>HOME!C528</f>
        <v>0</v>
      </c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</row>
    <row r="43" spans="1:15">
      <c r="B43" s="82"/>
      <c r="C43" s="82"/>
      <c r="D43" s="82"/>
      <c r="E43" s="82"/>
      <c r="F43" s="82"/>
      <c r="G43" s="82"/>
      <c r="H43" s="82"/>
      <c r="I43" s="82"/>
      <c r="J43" s="31"/>
      <c r="K43" s="82"/>
      <c r="L43" s="82"/>
      <c r="M43" s="82"/>
      <c r="N43" s="82"/>
      <c r="O43" s="82"/>
    </row>
    <row r="44" spans="1:15">
      <c r="B44" s="82"/>
      <c r="C44" s="82"/>
      <c r="D44" s="82"/>
      <c r="E44" s="82"/>
      <c r="F44" s="82"/>
      <c r="G44" s="82"/>
      <c r="H44" s="82"/>
      <c r="I44" s="82"/>
      <c r="J44" s="31"/>
      <c r="K44" s="82"/>
      <c r="L44" s="82"/>
      <c r="M44" s="82"/>
      <c r="N44" s="82"/>
      <c r="O44" s="82"/>
    </row>
    <row r="45" spans="1:15">
      <c r="B45" s="31"/>
      <c r="C45" s="31"/>
      <c r="D45" s="31"/>
      <c r="E45" s="31"/>
      <c r="F45" s="82"/>
      <c r="G45" s="82"/>
      <c r="H45" s="82"/>
      <c r="I45" s="82"/>
      <c r="J45" s="31"/>
      <c r="K45" s="31"/>
      <c r="L45" s="31"/>
      <c r="M45" s="31"/>
      <c r="N45" s="31"/>
      <c r="O45" s="60"/>
    </row>
    <row r="46" spans="1:1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5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6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7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8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17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10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95</v>
      </c>
    </row>
    <row r="3" spans="2:14" s="37" customFormat="1" ht="22.5" customHeight="1">
      <c r="C3" s="7"/>
    </row>
    <row r="4" spans="2:14" s="61" customFormat="1">
      <c r="C4" s="220" t="s">
        <v>3982</v>
      </c>
      <c r="D4" s="66"/>
      <c r="E4" s="9" t="s">
        <v>4303</v>
      </c>
      <c r="F4" s="66"/>
      <c r="G4" s="66"/>
      <c r="H4" s="66"/>
      <c r="I4" s="66"/>
    </row>
    <row r="5" spans="2:14" s="61" customFormat="1" ht="11.25">
      <c r="C5" s="84"/>
      <c r="D5" s="84"/>
      <c r="E5" s="3387"/>
      <c r="F5" s="3387"/>
      <c r="G5" s="3387"/>
      <c r="H5" s="3387"/>
      <c r="I5" s="3388"/>
      <c r="J5" s="3389"/>
      <c r="K5" s="3389"/>
      <c r="L5" s="3389"/>
    </row>
    <row r="6" spans="2:14" s="70" customFormat="1" ht="24">
      <c r="B6" s="1579"/>
      <c r="C6" s="1566"/>
      <c r="D6" s="1567"/>
      <c r="E6" s="3382" t="s">
        <v>98</v>
      </c>
      <c r="F6" s="3382" t="s">
        <v>3894</v>
      </c>
      <c r="G6" s="3383" t="s">
        <v>4304</v>
      </c>
      <c r="H6" s="3382" t="s">
        <v>101</v>
      </c>
      <c r="I6" s="3384" t="s">
        <v>3896</v>
      </c>
      <c r="J6" s="3385" t="s">
        <v>1573</v>
      </c>
      <c r="K6" s="3385" t="s">
        <v>1005</v>
      </c>
      <c r="L6" s="3386" t="s">
        <v>1461</v>
      </c>
    </row>
    <row r="7" spans="2:14" s="70" customFormat="1" ht="13.5" customHeight="1" thickBot="1">
      <c r="B7" s="1579"/>
      <c r="C7" s="3215" t="s">
        <v>3897</v>
      </c>
      <c r="D7" s="3216" t="s">
        <v>3898</v>
      </c>
      <c r="E7" s="3217" t="s">
        <v>2834</v>
      </c>
      <c r="F7" s="1642"/>
      <c r="G7" s="1643"/>
      <c r="H7" s="1643"/>
      <c r="I7" s="2758" t="s">
        <v>3900</v>
      </c>
      <c r="J7" s="2758" t="s">
        <v>4305</v>
      </c>
      <c r="K7" s="3188" t="s">
        <v>4306</v>
      </c>
      <c r="L7" s="3189" t="s">
        <v>4307</v>
      </c>
      <c r="M7" s="2037"/>
      <c r="N7" s="330"/>
    </row>
    <row r="8" spans="2:14" s="70" customFormat="1" ht="19.5" customHeight="1" thickTop="1">
      <c r="B8" s="1579"/>
      <c r="C8" s="3230" t="s">
        <v>1990</v>
      </c>
      <c r="D8" s="2686" t="s">
        <v>4058</v>
      </c>
      <c r="E8" s="2686">
        <v>45713</v>
      </c>
      <c r="F8" s="1969">
        <v>45724</v>
      </c>
      <c r="G8" s="2704" t="s">
        <v>406</v>
      </c>
      <c r="H8" s="2487" t="s">
        <v>4308</v>
      </c>
      <c r="I8" s="3232">
        <v>45728</v>
      </c>
      <c r="J8" s="3239">
        <v>45740</v>
      </c>
      <c r="K8" s="3240">
        <f>I8+15</f>
        <v>45743</v>
      </c>
      <c r="L8" s="2487">
        <f>I8+19</f>
        <v>45747</v>
      </c>
      <c r="M8" s="3233"/>
      <c r="N8" s="3234" t="str">
        <f>IF(I8&gt;F8,".","XX")</f>
        <v>.</v>
      </c>
    </row>
    <row r="9" spans="2:14" s="70" customFormat="1" ht="19.5" customHeight="1" thickBot="1">
      <c r="B9" s="1579"/>
      <c r="C9" s="2711"/>
      <c r="D9" s="2705"/>
      <c r="E9" s="2705"/>
      <c r="F9" s="1673"/>
      <c r="G9" s="3235"/>
      <c r="H9" s="3236"/>
      <c r="I9" s="2490"/>
      <c r="J9" s="3196" t="s">
        <v>4309</v>
      </c>
      <c r="K9" s="3237"/>
      <c r="L9" s="3237"/>
      <c r="M9" s="3233"/>
      <c r="N9" s="3238" t="str">
        <f>IF(I9&gt;F8,".","XX")</f>
        <v>XX</v>
      </c>
    </row>
    <row r="10" spans="2:14" s="70" customFormat="1" ht="19.5" customHeight="1" thickTop="1">
      <c r="B10" s="1579"/>
      <c r="C10" s="3366" t="s">
        <v>1805</v>
      </c>
      <c r="D10" s="3222" t="s">
        <v>4310</v>
      </c>
      <c r="E10" s="3222">
        <v>45719</v>
      </c>
      <c r="F10" s="1792">
        <f>E10+11</f>
        <v>45730</v>
      </c>
      <c r="G10" s="2704" t="s">
        <v>406</v>
      </c>
      <c r="H10" s="2487" t="s">
        <v>4311</v>
      </c>
      <c r="I10" s="3232">
        <v>45735</v>
      </c>
      <c r="J10" s="3239">
        <f>I10+12</f>
        <v>45747</v>
      </c>
      <c r="K10" s="3240">
        <f>I10+15</f>
        <v>45750</v>
      </c>
      <c r="L10" s="2487">
        <f>I10+19</f>
        <v>45754</v>
      </c>
      <c r="M10" s="3233"/>
      <c r="N10" s="3234" t="str">
        <f>IF(I10&gt;F10,".","XX")</f>
        <v>.</v>
      </c>
    </row>
    <row r="11" spans="2:14" s="70" customFormat="1" ht="19.5" customHeight="1" thickBot="1">
      <c r="B11" s="1579"/>
      <c r="C11" s="3367"/>
      <c r="D11" s="3227"/>
      <c r="E11" s="3227"/>
      <c r="F11" s="3373"/>
      <c r="G11" s="2609"/>
      <c r="H11" s="3236"/>
      <c r="I11" s="2490"/>
      <c r="J11" s="3196" t="s">
        <v>4309</v>
      </c>
      <c r="K11" s="3237"/>
      <c r="L11" s="3237"/>
      <c r="M11" s="3233"/>
      <c r="N11" s="3238" t="str">
        <f>IF(I11&gt;F10,".","XX")</f>
        <v>XX</v>
      </c>
    </row>
    <row r="12" spans="2:14" s="70" customFormat="1" ht="19.5" customHeight="1" thickTop="1">
      <c r="B12" s="1579"/>
      <c r="C12" s="3366" t="s">
        <v>1994</v>
      </c>
      <c r="D12" s="3222" t="s">
        <v>4312</v>
      </c>
      <c r="E12" s="3222">
        <v>45728</v>
      </c>
      <c r="F12" s="1792">
        <f>E12+11</f>
        <v>45739</v>
      </c>
      <c r="G12" s="2704" t="s">
        <v>406</v>
      </c>
      <c r="H12" s="2487" t="s">
        <v>4313</v>
      </c>
      <c r="I12" s="3232">
        <f>I10+7</f>
        <v>45742</v>
      </c>
      <c r="J12" s="3239">
        <f>I12+12</f>
        <v>45754</v>
      </c>
      <c r="K12" s="3240">
        <f>I12+15</f>
        <v>45757</v>
      </c>
      <c r="L12" s="2487">
        <f>I12+19</f>
        <v>45761</v>
      </c>
      <c r="M12" s="3233"/>
      <c r="N12" s="3234" t="str">
        <f>IF(I12&gt;F12,".","XX")</f>
        <v>.</v>
      </c>
    </row>
    <row r="13" spans="2:14" s="70" customFormat="1" ht="19.5" customHeight="1" thickBot="1">
      <c r="B13" s="1579"/>
      <c r="C13" s="3367"/>
      <c r="D13" s="3227"/>
      <c r="E13" s="3227"/>
      <c r="F13" s="1673"/>
      <c r="G13" s="2609"/>
      <c r="H13" s="3236"/>
      <c r="I13" s="2490"/>
      <c r="J13" s="3196" t="s">
        <v>4309</v>
      </c>
      <c r="K13" s="3237"/>
      <c r="L13" s="3237"/>
      <c r="M13" s="3233"/>
      <c r="N13" s="3238" t="str">
        <f>IF(I13&gt;F12,".","XX")</f>
        <v>XX</v>
      </c>
    </row>
    <row r="14" spans="2:14" s="70" customFormat="1" ht="19.5" customHeight="1" thickTop="1">
      <c r="B14" s="1579"/>
      <c r="C14" s="3436" t="s">
        <v>3938</v>
      </c>
      <c r="D14" s="3437" t="s">
        <v>4015</v>
      </c>
      <c r="E14" s="3437">
        <v>45730</v>
      </c>
      <c r="F14" s="3220">
        <f>E14+15</f>
        <v>45745</v>
      </c>
      <c r="G14" s="2704" t="s">
        <v>406</v>
      </c>
      <c r="H14" s="2487" t="s">
        <v>4314</v>
      </c>
      <c r="I14" s="3232">
        <f>I12+7</f>
        <v>45749</v>
      </c>
      <c r="J14" s="3239">
        <f>I14+12</f>
        <v>45761</v>
      </c>
      <c r="K14" s="3240">
        <f>I14+15</f>
        <v>45764</v>
      </c>
      <c r="L14" s="2487">
        <f>I14+19</f>
        <v>45768</v>
      </c>
      <c r="M14" s="3233"/>
      <c r="N14" s="3234" t="str">
        <f>IF(I14&gt;F14,".","XX")</f>
        <v>.</v>
      </c>
    </row>
    <row r="15" spans="2:14" s="70" customFormat="1" ht="19.5" customHeight="1" thickBot="1">
      <c r="B15" s="1579"/>
      <c r="C15" s="3367"/>
      <c r="D15" s="3227"/>
      <c r="E15" s="3227"/>
      <c r="F15" s="1673"/>
      <c r="G15" s="2492"/>
      <c r="H15" s="3236"/>
      <c r="I15" s="2490"/>
      <c r="J15" s="3196" t="s">
        <v>4309</v>
      </c>
      <c r="K15" s="3237"/>
      <c r="L15" s="3237"/>
      <c r="M15" s="3233"/>
      <c r="N15" s="3238" t="str">
        <f>IF(I15&gt;F14,".","XX")</f>
        <v>XX</v>
      </c>
    </row>
    <row r="16" spans="2:14" s="70" customFormat="1" ht="19.5" customHeight="1" thickTop="1">
      <c r="B16" s="1579"/>
      <c r="C16" s="3436" t="s">
        <v>1941</v>
      </c>
      <c r="D16" s="3437" t="s">
        <v>4315</v>
      </c>
      <c r="E16" s="3437">
        <v>45735</v>
      </c>
      <c r="F16" s="3220">
        <f>E16+15</f>
        <v>45750</v>
      </c>
      <c r="G16" s="3372" t="s">
        <v>406</v>
      </c>
      <c r="H16" s="2487" t="s">
        <v>4316</v>
      </c>
      <c r="I16" s="3232">
        <f>I14+7</f>
        <v>45756</v>
      </c>
      <c r="J16" s="3239">
        <f>I16+12</f>
        <v>45768</v>
      </c>
      <c r="K16" s="3240">
        <f>I16+15</f>
        <v>45771</v>
      </c>
      <c r="L16" s="2487">
        <f>I16+19</f>
        <v>45775</v>
      </c>
      <c r="M16" s="3233"/>
      <c r="N16" s="3234" t="str">
        <f>IF(I16&gt;F16,".","XX")</f>
        <v>.</v>
      </c>
    </row>
    <row r="17" spans="2:14" s="70" customFormat="1" ht="19.5" customHeight="1" thickBot="1">
      <c r="B17" s="1579"/>
      <c r="C17" s="3367"/>
      <c r="D17" s="3227"/>
      <c r="E17" s="3227"/>
      <c r="F17" s="1673"/>
      <c r="G17" s="2492"/>
      <c r="H17" s="3236"/>
      <c r="I17" s="2490"/>
      <c r="J17" s="3237"/>
      <c r="K17" s="3237"/>
      <c r="L17" s="3237"/>
      <c r="M17" s="3233"/>
      <c r="N17" s="3238" t="str">
        <f>IF(I17&gt;F16,".","XX")</f>
        <v>XX</v>
      </c>
    </row>
    <row r="18" spans="2:14" s="70" customFormat="1" ht="19.5" customHeight="1" thickTop="1">
      <c r="B18" s="1579"/>
      <c r="C18" s="3366" t="s">
        <v>1793</v>
      </c>
      <c r="D18" s="3222" t="s">
        <v>3928</v>
      </c>
      <c r="E18" s="3222">
        <v>45742</v>
      </c>
      <c r="F18" s="1792">
        <f>E18+15</f>
        <v>45757</v>
      </c>
      <c r="G18" s="3372" t="s">
        <v>406</v>
      </c>
      <c r="H18" s="2487" t="s">
        <v>4317</v>
      </c>
      <c r="I18" s="3232">
        <f>I16+7</f>
        <v>45763</v>
      </c>
      <c r="J18" s="3239">
        <f>I18+12</f>
        <v>45775</v>
      </c>
      <c r="K18" s="3240">
        <f>I18+15</f>
        <v>45778</v>
      </c>
      <c r="L18" s="2487">
        <f>I18+19</f>
        <v>45782</v>
      </c>
      <c r="M18" s="3233"/>
      <c r="N18" s="3234" t="str">
        <f>IF(I18&gt;F18,".","XX")</f>
        <v>.</v>
      </c>
    </row>
    <row r="19" spans="2:14" s="70" customFormat="1" ht="19.5" customHeight="1" thickBot="1">
      <c r="B19" s="1579"/>
      <c r="C19" s="3367"/>
      <c r="D19" s="3227"/>
      <c r="E19" s="3227"/>
      <c r="F19" s="1673"/>
      <c r="G19" s="2492"/>
      <c r="H19" s="3236"/>
      <c r="I19" s="2490"/>
      <c r="J19" s="3237"/>
      <c r="K19" s="3237"/>
      <c r="L19" s="3237"/>
      <c r="M19" s="3233"/>
      <c r="N19" s="3238" t="str">
        <f>IF(I19&gt;F18,".","XX")</f>
        <v>XX</v>
      </c>
    </row>
    <row r="20" spans="2:14" s="70" customFormat="1" ht="19.5" customHeight="1" thickTop="1">
      <c r="B20" s="1579"/>
      <c r="C20" s="3366" t="s">
        <v>3931</v>
      </c>
      <c r="D20" s="3222" t="s">
        <v>3932</v>
      </c>
      <c r="E20" s="3222">
        <v>45749</v>
      </c>
      <c r="F20" s="1792">
        <f>E20+15</f>
        <v>45764</v>
      </c>
      <c r="G20" s="3372" t="s">
        <v>406</v>
      </c>
      <c r="H20" s="2487" t="s">
        <v>4318</v>
      </c>
      <c r="I20" s="3232">
        <f>I18+7</f>
        <v>45770</v>
      </c>
      <c r="J20" s="3239">
        <f>I20+12</f>
        <v>45782</v>
      </c>
      <c r="K20" s="3240">
        <f>I20+15</f>
        <v>45785</v>
      </c>
      <c r="L20" s="2487">
        <f>I20+19</f>
        <v>45789</v>
      </c>
      <c r="M20" s="3233"/>
      <c r="N20" s="3234" t="str">
        <f>IF(I20&gt;F20,".","XX")</f>
        <v>.</v>
      </c>
    </row>
    <row r="21" spans="2:14" s="70" customFormat="1" ht="19.5" customHeight="1" thickBot="1">
      <c r="B21" s="1579"/>
      <c r="C21" s="3367"/>
      <c r="D21" s="3227"/>
      <c r="E21" s="3227"/>
      <c r="F21" s="1673"/>
      <c r="G21" s="2492"/>
      <c r="H21" s="3236"/>
      <c r="I21" s="2490"/>
      <c r="J21" s="3237"/>
      <c r="K21" s="3237"/>
      <c r="L21" s="3237"/>
      <c r="M21" s="3233"/>
      <c r="N21" s="3238" t="str">
        <f>IF(I21&gt;F20,".","XX")</f>
        <v>XX</v>
      </c>
    </row>
    <row r="22" spans="2:14" s="70" customFormat="1" ht="19.5" customHeight="1" thickTop="1">
      <c r="B22" s="1579"/>
      <c r="C22" s="3366" t="s">
        <v>1968</v>
      </c>
      <c r="D22" s="3222" t="s">
        <v>4020</v>
      </c>
      <c r="E22" s="3222">
        <v>45756</v>
      </c>
      <c r="F22" s="1792">
        <f>E22+15</f>
        <v>45771</v>
      </c>
      <c r="G22" s="3372" t="s">
        <v>406</v>
      </c>
      <c r="H22" s="2487" t="s">
        <v>4319</v>
      </c>
      <c r="I22" s="3232">
        <f>I20+7</f>
        <v>45777</v>
      </c>
      <c r="J22" s="3239">
        <f>I22+12</f>
        <v>45789</v>
      </c>
      <c r="K22" s="3240">
        <f>I22+15</f>
        <v>45792</v>
      </c>
      <c r="L22" s="2487">
        <f>I22+19</f>
        <v>45796</v>
      </c>
      <c r="M22" s="3233"/>
      <c r="N22" s="3234" t="str">
        <f>IF(I22&gt;F22,".","XX")</f>
        <v>.</v>
      </c>
    </row>
    <row r="23" spans="2:14" s="70" customFormat="1" ht="19.5" customHeight="1" thickBot="1">
      <c r="B23" s="1579"/>
      <c r="C23" s="3367"/>
      <c r="D23" s="3227"/>
      <c r="E23" s="3227"/>
      <c r="F23" s="1673"/>
      <c r="G23" s="3438"/>
      <c r="H23" s="3236"/>
      <c r="I23" s="2490"/>
      <c r="J23" s="3237"/>
      <c r="K23" s="3237"/>
      <c r="L23" s="3237"/>
      <c r="M23" s="3233"/>
      <c r="N23" s="3238" t="str">
        <f>IF(I23&gt;F22,".","XX")</f>
        <v>XX</v>
      </c>
    </row>
    <row r="24" spans="2:14" s="70" customFormat="1" ht="19.5" customHeight="1" thickTop="1">
      <c r="B24" s="1579"/>
      <c r="C24" s="3366" t="s">
        <v>1805</v>
      </c>
      <c r="D24" s="3222" t="s">
        <v>4022</v>
      </c>
      <c r="E24" s="3222">
        <v>45763</v>
      </c>
      <c r="F24" s="1792">
        <f>E24+15</f>
        <v>45778</v>
      </c>
      <c r="G24" s="3376" t="s">
        <v>406</v>
      </c>
      <c r="H24" s="3239" t="s">
        <v>4320</v>
      </c>
      <c r="I24" s="3232">
        <f>I22+7</f>
        <v>45784</v>
      </c>
      <c r="J24" s="3239">
        <f>I24+12</f>
        <v>45796</v>
      </c>
      <c r="K24" s="3240">
        <f>I24+15</f>
        <v>45799</v>
      </c>
      <c r="L24" s="2487">
        <f>I24+19</f>
        <v>45803</v>
      </c>
      <c r="M24" s="3233"/>
      <c r="N24" s="3234" t="str">
        <f>IF(I24&gt;F24,".","XX")</f>
        <v>.</v>
      </c>
    </row>
    <row r="25" spans="2:14" s="70" customFormat="1" ht="19.5" customHeight="1" thickBot="1">
      <c r="B25" s="1579"/>
      <c r="C25" s="3367"/>
      <c r="D25" s="3227"/>
      <c r="E25" s="3227"/>
      <c r="F25" s="1673"/>
      <c r="G25" s="2492"/>
      <c r="H25" s="3374"/>
      <c r="I25" s="2490"/>
      <c r="J25" s="3237"/>
      <c r="K25" s="3237"/>
      <c r="L25" s="3237"/>
      <c r="M25" s="3233"/>
      <c r="N25" s="3238" t="str">
        <f>IF(I25&gt;F24,".","XX")</f>
        <v>XX</v>
      </c>
    </row>
    <row r="26" spans="2:14" s="70" customFormat="1" ht="19.5" customHeight="1" thickTop="1">
      <c r="B26" s="1579"/>
      <c r="C26" s="3366" t="s">
        <v>1994</v>
      </c>
      <c r="D26" s="3222" t="s">
        <v>4024</v>
      </c>
      <c r="E26" s="3222">
        <f>E24+7</f>
        <v>45770</v>
      </c>
      <c r="F26" s="1792">
        <f>E26+15</f>
        <v>45785</v>
      </c>
      <c r="G26" s="3372" t="s">
        <v>406</v>
      </c>
      <c r="H26" s="3239" t="s">
        <v>4321</v>
      </c>
      <c r="I26" s="3232">
        <f>I24+7</f>
        <v>45791</v>
      </c>
      <c r="J26" s="3239">
        <f>I26+12</f>
        <v>45803</v>
      </c>
      <c r="K26" s="3240">
        <f>I26+15</f>
        <v>45806</v>
      </c>
      <c r="L26" s="2487">
        <f>I26+19</f>
        <v>45810</v>
      </c>
      <c r="M26" s="3233"/>
      <c r="N26" s="3234" t="str">
        <f>IF(I26&gt;F26,".","XX")</f>
        <v>.</v>
      </c>
    </row>
    <row r="27" spans="2:14" s="70" customFormat="1" ht="19.5" customHeight="1" thickBot="1">
      <c r="B27" s="1579"/>
      <c r="C27" s="3367"/>
      <c r="D27" s="3227"/>
      <c r="E27" s="3227"/>
      <c r="F27" s="1673"/>
      <c r="G27" s="2492"/>
      <c r="H27" s="3374"/>
      <c r="I27" s="2490"/>
      <c r="J27" s="3237"/>
      <c r="K27" s="3237"/>
      <c r="L27" s="3237"/>
      <c r="M27" s="3233"/>
      <c r="N27" s="3238" t="str">
        <f>IF(I27&gt;F26,".","XX")</f>
        <v>XX</v>
      </c>
    </row>
    <row r="28" spans="2:14" s="70" customFormat="1" ht="19.5" customHeight="1" thickTop="1">
      <c r="B28" s="1579"/>
      <c r="C28" s="3366" t="s">
        <v>3938</v>
      </c>
      <c r="D28" s="3222" t="s">
        <v>4026</v>
      </c>
      <c r="E28" s="3222">
        <f>E26+7</f>
        <v>45777</v>
      </c>
      <c r="F28" s="1792">
        <f>E28+15</f>
        <v>45792</v>
      </c>
      <c r="G28" s="3375" t="s">
        <v>2060</v>
      </c>
      <c r="H28" s="2487" t="s">
        <v>4322</v>
      </c>
      <c r="I28" s="3232">
        <f>I26+7</f>
        <v>45798</v>
      </c>
      <c r="J28" s="3239">
        <f>I28+12</f>
        <v>45810</v>
      </c>
      <c r="K28" s="3240">
        <f>I28+15</f>
        <v>45813</v>
      </c>
      <c r="L28" s="2487">
        <f>I28+19</f>
        <v>45817</v>
      </c>
      <c r="M28" s="3233"/>
      <c r="N28" s="3234" t="str">
        <f>IF(I28&gt;F28,".","XX")</f>
        <v>.</v>
      </c>
    </row>
    <row r="29" spans="2:14" s="70" customFormat="1" ht="19.5" customHeight="1" thickBot="1">
      <c r="B29" s="1579"/>
      <c r="C29" s="3367"/>
      <c r="D29" s="3227"/>
      <c r="E29" s="3227"/>
      <c r="F29" s="1673"/>
      <c r="G29" s="2492"/>
      <c r="H29" s="3236"/>
      <c r="I29" s="2490"/>
      <c r="J29" s="3237"/>
      <c r="K29" s="3237"/>
      <c r="L29" s="3237"/>
      <c r="M29" s="3233"/>
      <c r="N29" s="3238" t="str">
        <f>IF(I29&gt;F28,".","XX")</f>
        <v>XX</v>
      </c>
    </row>
    <row r="30" spans="2:14" s="479" customFormat="1" ht="15.75" thickTop="1">
      <c r="C30" s="4050" t="s">
        <v>611</v>
      </c>
      <c r="D30" s="4050"/>
      <c r="E30" s="4050"/>
      <c r="F30" s="4050"/>
      <c r="G30" s="4050"/>
      <c r="H30" s="1319"/>
      <c r="I30" s="1319"/>
      <c r="J30" s="1319"/>
      <c r="K30" s="1320"/>
      <c r="L30" s="82"/>
      <c r="M30" s="478"/>
    </row>
    <row r="31" spans="2:14" s="479" customFormat="1" ht="11.25">
      <c r="C31" s="907"/>
      <c r="D31" s="904"/>
      <c r="E31" s="904"/>
      <c r="F31" s="904"/>
      <c r="G31" s="905"/>
      <c r="H31" s="906"/>
      <c r="I31" s="904"/>
      <c r="J31" s="904"/>
      <c r="K31" s="904"/>
      <c r="L31" s="908"/>
      <c r="M31" s="478"/>
    </row>
    <row r="32" spans="2:14" s="70" customFormat="1" ht="11.25">
      <c r="C32" s="253" t="s">
        <v>0</v>
      </c>
      <c r="E32" s="1487" t="s">
        <v>2062</v>
      </c>
      <c r="F32" s="71"/>
      <c r="G32" s="71" t="s">
        <v>36</v>
      </c>
      <c r="H32" s="71"/>
      <c r="K32" s="71" t="s">
        <v>61</v>
      </c>
      <c r="L32" s="71" t="str">
        <f>'HOW TO-&gt;'!$B$134</f>
        <v>6011 2413</v>
      </c>
      <c r="M32" s="71"/>
      <c r="N32" s="61"/>
    </row>
    <row r="33" spans="3:14" s="70" customFormat="1" ht="11.25">
      <c r="C33" s="82" t="s">
        <v>1</v>
      </c>
      <c r="E33" s="308" t="s">
        <v>612</v>
      </c>
      <c r="F33" s="71"/>
      <c r="G33" s="70" t="s">
        <v>613</v>
      </c>
      <c r="I33" s="308" t="s">
        <v>39</v>
      </c>
      <c r="K33" s="70" t="s">
        <v>63</v>
      </c>
      <c r="M33" s="273" t="s">
        <v>64</v>
      </c>
      <c r="N33" s="61"/>
    </row>
    <row r="34" spans="3:14" s="61" customFormat="1" ht="11.25">
      <c r="C34" s="82"/>
      <c r="D34" s="70"/>
      <c r="E34" s="308"/>
      <c r="G34" s="70"/>
      <c r="H34" s="70"/>
      <c r="I34" s="308"/>
      <c r="J34" s="70"/>
      <c r="K34" s="70" t="str">
        <f>'HOW TO-&gt;'!$A$136</f>
        <v>PERMIT</v>
      </c>
      <c r="L34" s="70"/>
      <c r="M34" s="3325" t="str">
        <f>'HOW TO-&gt;'!$C$136</f>
        <v>SG094-SinPermit@msc.com</v>
      </c>
    </row>
    <row r="35" spans="3:14" s="61" customFormat="1" ht="11.25">
      <c r="C35" s="80" t="str">
        <f>'HOW TO-&gt;'!$A$105</f>
        <v>ZANT CHONG</v>
      </c>
      <c r="D35" s="80" t="str">
        <f>'HOW TO-&gt;'!$B$105</f>
        <v>6011 2429</v>
      </c>
      <c r="E35" s="65" t="str">
        <f>'HOW TO-&gt;'!$C$105</f>
        <v>zant.chong@msc.com</v>
      </c>
      <c r="G35" s="80" t="str">
        <f>'HOW TO-&gt;'!$A$122</f>
        <v>ROBERT CHIA</v>
      </c>
      <c r="H35" s="80" t="str">
        <f>'HOW TO-&gt;'!$B$122</f>
        <v>6011 0564</v>
      </c>
      <c r="I35" s="65" t="str">
        <f>'HOW TO-&gt;'!$C$122</f>
        <v>robert.chia@msc.com</v>
      </c>
      <c r="K35" s="80" t="str">
        <f>'HOW TO-&gt;'!$A$137</f>
        <v>RAYNAR ANG</v>
      </c>
      <c r="L35" s="80" t="str">
        <f>'HOW TO-&gt;'!$B$137</f>
        <v>6011 2358</v>
      </c>
      <c r="M35" s="65" t="str">
        <f>'HOW TO-&gt;'!$C$137</f>
        <v>raynar.ang@msc.com</v>
      </c>
    </row>
    <row r="36" spans="3:14" s="61" customFormat="1" ht="11.25">
      <c r="C36" s="80" t="str">
        <f>'HOW TO-&gt;'!$A$106</f>
        <v>PHOEBE HUANG</v>
      </c>
      <c r="D36" s="80" t="str">
        <f>'HOW TO-&gt;'!$B$106</f>
        <v>6011 0562</v>
      </c>
      <c r="E36" s="65" t="str">
        <f>'HOW TO-&gt;'!$C$106</f>
        <v>phoebe.huang@msc.com</v>
      </c>
      <c r="G36" s="80" t="str">
        <f>'HOW TO-&gt;'!$A$123</f>
        <v>S. Y. LIEW</v>
      </c>
      <c r="H36" s="80" t="str">
        <f>'HOW TO-&gt;'!$B$123</f>
        <v>6011 2348</v>
      </c>
      <c r="I36" s="65" t="str">
        <f>'HOW TO-&gt;'!$C$123</f>
        <v>seoyi.liew@msc.com</v>
      </c>
      <c r="K36" s="80" t="str">
        <f>'HOW TO-&gt;'!$A$138</f>
        <v>KAI SIANG</v>
      </c>
      <c r="L36" s="80" t="str">
        <f>'HOW TO-&gt;'!$B$138</f>
        <v>6011 2356</v>
      </c>
      <c r="M36" s="65" t="str">
        <f>'HOW TO-&gt;'!$C$138</f>
        <v>kaisiang.lim@msc.com</v>
      </c>
    </row>
    <row r="37" spans="3:14" s="61" customFormat="1" ht="11.25">
      <c r="C37" s="80" t="str">
        <f>'HOW TO-&gt;'!$A$107</f>
        <v>SHERWIN LIM</v>
      </c>
      <c r="D37" s="80" t="str">
        <f>'HOW TO-&gt;'!$B$107</f>
        <v>6011 2395</v>
      </c>
      <c r="E37" s="65" t="str">
        <f>'HOW TO-&gt;'!$C$107</f>
        <v>sherwin.lim@msc.com</v>
      </c>
      <c r="G37" s="80" t="str">
        <f>'HOW TO-&gt;'!$A$124</f>
        <v>SHARON KOH</v>
      </c>
      <c r="H37" s="80" t="str">
        <f>'HOW TO-&gt;'!$B$124</f>
        <v>6011 2349</v>
      </c>
      <c r="I37" s="65" t="str">
        <f>'HOW TO-&gt;'!$C$124</f>
        <v>sharon.koh@msc.com</v>
      </c>
      <c r="K37" s="80" t="str">
        <f>'HOW TO-&gt;'!$A$139</f>
        <v>DEWI</v>
      </c>
      <c r="L37" s="80" t="str">
        <f>'HOW TO-&gt;'!$B$139</f>
        <v>6011 2354</v>
      </c>
      <c r="M37" s="65" t="str">
        <f>'HOW TO-&gt;'!$C$139</f>
        <v>dewi.ratnah@msc.com</v>
      </c>
    </row>
    <row r="38" spans="3:14" s="61" customFormat="1" ht="11.25">
      <c r="C38" s="80" t="str">
        <f>'HOW TO-&gt;'!$A$108</f>
        <v>NATALIE LEW</v>
      </c>
      <c r="D38" s="80" t="str">
        <f>'HOW TO-&gt;'!$B$108</f>
        <v>6011 2399</v>
      </c>
      <c r="E38" s="65" t="str">
        <f>'HOW TO-&gt;'!$C$108</f>
        <v>natalie.lew@msc.com</v>
      </c>
      <c r="G38" s="80" t="str">
        <f>'HOW TO-&gt;'!$A$125</f>
        <v>ANGELIA LAU</v>
      </c>
      <c r="H38" s="80" t="str">
        <f>'HOW TO-&gt;'!$B$125</f>
        <v>6011 2346</v>
      </c>
      <c r="I38" s="65" t="str">
        <f>'HOW TO-&gt;'!$C$125</f>
        <v>angelia.lau@msc.com</v>
      </c>
      <c r="K38" s="80" t="str">
        <f>'HOW TO-&gt;'!$A$140</f>
        <v>YU TING</v>
      </c>
      <c r="L38" s="80" t="str">
        <f>'HOW TO-&gt;'!$B$140</f>
        <v>6011 2359</v>
      </c>
      <c r="M38" s="65" t="str">
        <f>'HOW TO-&gt;'!$C$140</f>
        <v>yuting.luo@msc.com</v>
      </c>
    </row>
    <row r="39" spans="3:14" s="61" customFormat="1" ht="11.25">
      <c r="C39" s="80">
        <f>'HOW TO-&gt;'!$A$109</f>
        <v>0</v>
      </c>
      <c r="D39" s="80" t="str">
        <f>'HOW TO-&gt;'!$B$109</f>
        <v>6011 2352</v>
      </c>
      <c r="E39" s="65">
        <f>'HOW TO-&gt;'!$C$109</f>
        <v>0</v>
      </c>
      <c r="G39" s="80" t="str">
        <f>'HOW TO-&gt;'!$A$126</f>
        <v>NOOR AFNINDAH</v>
      </c>
      <c r="H39" s="80" t="str">
        <f>'HOW TO-&gt;'!$B$126</f>
        <v>6011 2347</v>
      </c>
      <c r="I39" s="65" t="str">
        <f>'HOW TO-&gt;'!$C$126</f>
        <v>noor.afnindah@msc.com</v>
      </c>
      <c r="K39" s="80" t="str">
        <f>'HOW TO-&gt;'!$A$141</f>
        <v>-</v>
      </c>
      <c r="L39" s="80" t="str">
        <f>'HOW TO-&gt;'!$B$141</f>
        <v>6011 0567</v>
      </c>
      <c r="M39" s="65" t="str">
        <f>'HOW TO-&gt;'!$C$141</f>
        <v>-</v>
      </c>
    </row>
    <row r="40" spans="3:14" s="61" customFormat="1" ht="11.25">
      <c r="C40" s="80" t="str">
        <f>'HOW TO-&gt;'!$A$110</f>
        <v>LIM AI PHEN</v>
      </c>
      <c r="D40" s="80" t="str">
        <f>'HOW TO-&gt;'!$B$110</f>
        <v>6011 9646</v>
      </c>
      <c r="E40" s="65" t="str">
        <f>'HOW TO-&gt;'!$C$110</f>
        <v>aiphen.lim@msc.com</v>
      </c>
      <c r="G40" s="80" t="str">
        <f>'HOW TO-&gt;'!$A$127</f>
        <v>NG CHING WEI</v>
      </c>
      <c r="H40" s="80" t="str">
        <f>'HOW TO-&gt;'!$B$127</f>
        <v>6011 2404</v>
      </c>
      <c r="I40" s="65" t="str">
        <f>'HOW TO-&gt;'!$C$127</f>
        <v>chingwei.ng@msc.com</v>
      </c>
      <c r="K40" s="80" t="str">
        <f>'HOW TO-&gt;'!$A$142</f>
        <v>SHAN SHAN</v>
      </c>
      <c r="L40" s="80" t="str">
        <f>'HOW TO-&gt;'!$B$142</f>
        <v>6011 2353</v>
      </c>
      <c r="M40" s="65" t="str">
        <f>'HOW TO-&gt;'!$C$142</f>
        <v>shanshan.chin@msc.com</v>
      </c>
    </row>
    <row r="41" spans="3:14" s="61" customFormat="1" ht="11.25">
      <c r="C41" s="80" t="str">
        <f>'HOW TO-&gt;'!$A$111</f>
        <v>DARIUS ONG</v>
      </c>
      <c r="D41" s="80" t="str">
        <f>'HOW TO-&gt;'!$B$111</f>
        <v>6011 2396</v>
      </c>
      <c r="E41" s="65" t="str">
        <f>'HOW TO-&gt;'!$C$111</f>
        <v>darius.ong@msc.com</v>
      </c>
      <c r="G41" s="80">
        <f>'HOW TO-&gt;'!$A$128</f>
        <v>0</v>
      </c>
      <c r="H41" s="80">
        <f>'HOW TO-&gt;'!$B$128</f>
        <v>0</v>
      </c>
      <c r="I41" s="65">
        <f>'HOW TO-&gt;'!$C$128</f>
        <v>0</v>
      </c>
      <c r="K41" s="80" t="str">
        <f>'HOW TO-&gt;'!$A$143</f>
        <v>EUNICE</v>
      </c>
      <c r="L41" s="80" t="str">
        <f>'HOW TO-&gt;'!$B$143</f>
        <v>6011 2355</v>
      </c>
      <c r="M41" s="65" t="str">
        <f>'HOW TO-&gt;'!$C$143</f>
        <v>eunice.chan@msc.com</v>
      </c>
    </row>
    <row r="42" spans="3:14" s="61" customFormat="1" ht="11.25">
      <c r="C42" s="80" t="str">
        <f>'HOW TO-&gt;'!$A$112</f>
        <v>LAWRENCE ANG (CROSS-TRADE)</v>
      </c>
      <c r="D42" s="80" t="str">
        <f>'HOW TO-&gt;'!$B$112</f>
        <v>6011 2400</v>
      </c>
      <c r="E42" s="65" t="str">
        <f>'HOW TO-&gt;'!$C$112</f>
        <v>lawrence.ang@msc.com</v>
      </c>
      <c r="G42" s="80" t="str">
        <f>'HOW TO-&gt;'!$A$129</f>
        <v>.</v>
      </c>
      <c r="H42" s="80" t="str">
        <f>'HOW TO-&gt;'!$B$129</f>
        <v>.</v>
      </c>
      <c r="I42" s="65" t="str">
        <f>'HOW TO-&gt;'!$C$129</f>
        <v>.</v>
      </c>
      <c r="K42" s="80" t="str">
        <f>'HOW TO-&gt;'!$A$144</f>
        <v>HAZEL</v>
      </c>
      <c r="L42" s="80" t="str">
        <f>'HOW TO-&gt;'!$B$144</f>
        <v>6011 2435</v>
      </c>
      <c r="M42" s="65" t="str">
        <f>'HOW TO-&gt;'!$C$144</f>
        <v>hazel.toh@msc.com</v>
      </c>
    </row>
    <row r="43" spans="3:14">
      <c r="C43" s="80" t="str">
        <f>'HOW TO-&gt;'!$A$113</f>
        <v>ASHTON YAN</v>
      </c>
      <c r="D43" s="80" t="str">
        <f>'HOW TO-&gt;'!$B$113</f>
        <v>6011 2398</v>
      </c>
      <c r="E43" s="65" t="str">
        <f>'HOW TO-&gt;'!$C$113</f>
        <v>ashton.yan@msc.com</v>
      </c>
      <c r="F43" s="61"/>
      <c r="G43" s="80">
        <f>'HOW TO-&gt;'!$A$130</f>
        <v>0</v>
      </c>
      <c r="H43" s="80">
        <f>'HOW TO-&gt;'!$B$130</f>
        <v>0</v>
      </c>
      <c r="I43" s="65">
        <f>'HOW TO-&gt;'!$C$130</f>
        <v>0</v>
      </c>
      <c r="J43" s="61"/>
      <c r="K43" s="80">
        <f>'HOW TO-&gt;'!$A$145</f>
        <v>0</v>
      </c>
      <c r="L43" s="80">
        <f>'HOW TO-&gt;'!$B$145</f>
        <v>0</v>
      </c>
      <c r="M43" s="65">
        <f>'HOW TO-&gt;'!$C$145</f>
        <v>0</v>
      </c>
      <c r="N43" s="61"/>
    </row>
    <row r="44" spans="3:14">
      <c r="C44" s="80" t="str">
        <f>'HOW TO-&gt;'!$A$114</f>
        <v>LUIS LIM</v>
      </c>
      <c r="D44" s="80" t="str">
        <f>'HOW TO-&gt;'!$B$114</f>
        <v>6011 7900</v>
      </c>
      <c r="E44" s="65" t="str">
        <f>'HOW TO-&gt;'!$C$114</f>
        <v>luis.lim@msc.com</v>
      </c>
      <c r="F44" s="61"/>
      <c r="G44" s="61"/>
      <c r="H44" s="84"/>
      <c r="I44" s="273"/>
      <c r="J44" s="61"/>
      <c r="K44" s="80">
        <f>'HOW TO-&gt;'!$A$146</f>
        <v>0</v>
      </c>
      <c r="L44" s="80">
        <f>'HOW TO-&gt;'!$B$146</f>
        <v>0</v>
      </c>
      <c r="M44" s="65">
        <f>'HOW TO-&gt;'!$C$146</f>
        <v>0</v>
      </c>
      <c r="N44" s="61"/>
    </row>
    <row r="45" spans="3:14" s="61" customFormat="1" ht="11.25">
      <c r="C45" s="80" t="str">
        <f>'HOW TO-&gt;'!$A$115</f>
        <v>CHARMAINE LIM</v>
      </c>
      <c r="D45" s="80" t="str">
        <f>'HOW TO-&gt;'!$B$115</f>
        <v>6011 0561</v>
      </c>
      <c r="E45" s="65" t="str">
        <f>'HOW TO-&gt;'!$C$115</f>
        <v>charmaine.lim@msc.com</v>
      </c>
      <c r="H45" s="84"/>
      <c r="I45" s="84"/>
      <c r="J45" s="273"/>
      <c r="K45" s="80"/>
      <c r="L45" s="80"/>
      <c r="M45" s="65"/>
    </row>
    <row r="46" spans="3:14">
      <c r="C46" s="80">
        <f>'HOW TO-&gt;'!$A$116</f>
        <v>0</v>
      </c>
      <c r="D46" s="80">
        <f>'HOW TO-&gt;'!$B$116</f>
        <v>0</v>
      </c>
      <c r="E46" s="65">
        <f>'HOW TO-&gt;'!$C$116</f>
        <v>0</v>
      </c>
      <c r="F46" s="61"/>
      <c r="G46" s="61"/>
      <c r="H46" s="61"/>
      <c r="I46" s="61"/>
      <c r="J46" s="61"/>
      <c r="K46" s="61"/>
      <c r="L46" s="61"/>
      <c r="M46" s="61"/>
      <c r="N46" s="61"/>
    </row>
    <row r="47" spans="3:14">
      <c r="C47" s="80" t="str">
        <f>'HOW TO-&gt;'!$A$117</f>
        <v xml:space="preserve">MAIN LINE  </v>
      </c>
      <c r="D47" s="80" t="str">
        <f>'HOW TO-&gt;'!$B$117</f>
        <v>6011 2424</v>
      </c>
      <c r="E47" s="65">
        <f>'HOW TO-&gt;'!$C$117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3:14">
      <c r="C48" s="80">
        <f>'HOW TO-&gt;'!$A$118</f>
        <v>0</v>
      </c>
      <c r="D48" s="80">
        <f>'HOW TO-&gt;'!$B$118</f>
        <v>0</v>
      </c>
      <c r="E48" s="65">
        <f>'HOW TO-&gt;'!$C$118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23" activePane="bottomLeft" state="frozen"/>
      <selection pane="bottomLeft" activeCell="F40" sqref="F40"/>
    </sheetView>
  </sheetViews>
  <sheetFormatPr defaultRowHeight="12.75"/>
  <cols>
    <col min="1" max="1" width="3.42578125" style="509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09"/>
      <c r="B2" s="1450" t="s">
        <v>1707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4323</v>
      </c>
      <c r="G3" s="9"/>
      <c r="H3" s="9"/>
      <c r="I3" s="9"/>
      <c r="J3" s="9"/>
    </row>
    <row r="4" spans="1:231">
      <c r="B4" s="510"/>
      <c r="C4" s="510"/>
      <c r="D4" s="510"/>
      <c r="E4" s="510"/>
      <c r="F4" s="510"/>
      <c r="G4" s="510"/>
      <c r="H4" s="510"/>
      <c r="I4" s="510"/>
      <c r="J4" s="510"/>
    </row>
    <row r="5" spans="1:231" s="14" customFormat="1" ht="19.5">
      <c r="A5" s="511"/>
      <c r="B5" s="1451"/>
      <c r="C5" s="1452"/>
      <c r="D5" s="1452"/>
      <c r="E5" s="1453"/>
      <c r="F5" s="1453"/>
      <c r="G5" s="1453"/>
      <c r="H5" s="1453"/>
      <c r="I5" s="1453"/>
      <c r="J5" s="1453"/>
      <c r="K5" s="1453"/>
      <c r="L5" s="1453"/>
      <c r="M5" s="71"/>
      <c r="N5" s="71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31"/>
      <c r="B6" s="2748"/>
      <c r="C6" s="2749"/>
      <c r="D6" s="2750" t="s">
        <v>98</v>
      </c>
      <c r="E6" s="2751" t="s">
        <v>3894</v>
      </c>
      <c r="F6" s="2751" t="s">
        <v>4324</v>
      </c>
      <c r="G6" s="2751" t="s">
        <v>2004</v>
      </c>
      <c r="H6" s="2751" t="s">
        <v>4036</v>
      </c>
      <c r="I6" s="2774" t="s">
        <v>1103</v>
      </c>
      <c r="J6" s="2751" t="s">
        <v>4037</v>
      </c>
      <c r="K6" s="2751" t="s">
        <v>1622</v>
      </c>
      <c r="L6" s="1485"/>
      <c r="M6" s="71"/>
      <c r="N6" s="71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31"/>
      <c r="B7" s="2775" t="s">
        <v>4325</v>
      </c>
      <c r="C7" s="2755" t="s">
        <v>4038</v>
      </c>
      <c r="D7" s="2756" t="s">
        <v>2574</v>
      </c>
      <c r="E7" s="2776" t="s">
        <v>3028</v>
      </c>
      <c r="F7" s="2751"/>
      <c r="G7" s="2751"/>
      <c r="H7" s="2776" t="s">
        <v>2839</v>
      </c>
      <c r="I7" s="2776" t="s">
        <v>3118</v>
      </c>
      <c r="J7" s="2776" t="s">
        <v>4326</v>
      </c>
      <c r="K7" s="2776" t="s">
        <v>4327</v>
      </c>
      <c r="L7" s="1453"/>
      <c r="M7" s="71"/>
      <c r="N7" s="71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6"/>
      <c r="B8" s="2759" t="s">
        <v>1893</v>
      </c>
      <c r="C8" s="2760" t="s">
        <v>3902</v>
      </c>
      <c r="D8" s="2686">
        <v>45329</v>
      </c>
      <c r="E8" s="1969">
        <v>45339</v>
      </c>
      <c r="F8" s="2777" t="s">
        <v>2692</v>
      </c>
      <c r="G8" s="2691" t="s">
        <v>4328</v>
      </c>
      <c r="H8" s="2691">
        <v>45345</v>
      </c>
      <c r="I8" s="2762">
        <v>45371</v>
      </c>
      <c r="J8" s="2762">
        <v>45376</v>
      </c>
      <c r="K8" s="2762">
        <v>45379</v>
      </c>
      <c r="L8" s="1453"/>
      <c r="M8" s="71"/>
      <c r="N8" s="71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6"/>
      <c r="B9" s="2692" t="s">
        <v>3904</v>
      </c>
      <c r="C9" s="2693" t="s">
        <v>3905</v>
      </c>
      <c r="D9" s="2694">
        <v>45328</v>
      </c>
      <c r="E9" s="2695">
        <v>45338</v>
      </c>
      <c r="F9" s="1241"/>
      <c r="G9" s="2699"/>
      <c r="H9" s="2699"/>
      <c r="I9" s="2699"/>
      <c r="J9" s="2699"/>
      <c r="K9" s="2699"/>
      <c r="L9" s="1453"/>
      <c r="M9" s="71"/>
      <c r="N9" s="71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31"/>
      <c r="B10" s="3027" t="s">
        <v>3931</v>
      </c>
      <c r="C10" s="3028" t="s">
        <v>1951</v>
      </c>
      <c r="D10" s="3029">
        <v>45581</v>
      </c>
      <c r="E10" s="2706" t="s">
        <v>393</v>
      </c>
      <c r="F10" s="3030" t="s">
        <v>3929</v>
      </c>
      <c r="G10" s="2688" t="s">
        <v>4329</v>
      </c>
      <c r="H10" s="2690">
        <v>45604</v>
      </c>
      <c r="I10" s="2762">
        <v>45630</v>
      </c>
      <c r="J10" s="2762">
        <v>45635</v>
      </c>
      <c r="K10" s="2762">
        <v>45638</v>
      </c>
      <c r="L10" s="1453"/>
      <c r="M10" s="71"/>
      <c r="N10" s="71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31"/>
      <c r="B11" s="3031" t="s">
        <v>559</v>
      </c>
      <c r="C11" s="3032" t="s">
        <v>4330</v>
      </c>
      <c r="D11" s="3033" t="s">
        <v>393</v>
      </c>
      <c r="E11" s="3034" t="s">
        <v>393</v>
      </c>
      <c r="F11" s="3035"/>
      <c r="G11" s="2699"/>
      <c r="H11" s="3026"/>
      <c r="I11" s="2762"/>
      <c r="J11" s="2762"/>
      <c r="K11" s="2762"/>
      <c r="L11" s="1453"/>
      <c r="M11" s="71"/>
      <c r="N11" s="7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6"/>
      <c r="B12" s="2684" t="s">
        <v>1805</v>
      </c>
      <c r="C12" s="2685" t="s">
        <v>1988</v>
      </c>
      <c r="D12" s="2685">
        <v>45673</v>
      </c>
      <c r="E12" s="2703">
        <v>45684</v>
      </c>
      <c r="F12" s="2704" t="s">
        <v>406</v>
      </c>
      <c r="G12" s="2688" t="s">
        <v>4331</v>
      </c>
      <c r="H12" s="2691">
        <v>45681</v>
      </c>
      <c r="I12" s="3144">
        <v>45707</v>
      </c>
      <c r="J12" s="2762">
        <v>45712</v>
      </c>
      <c r="K12" s="2762">
        <v>45715</v>
      </c>
      <c r="L12" s="1453"/>
      <c r="M12" s="71"/>
      <c r="N12" s="7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6"/>
      <c r="B13" s="2711"/>
      <c r="C13" s="2705"/>
      <c r="D13" s="2705"/>
      <c r="E13" s="1673"/>
      <c r="F13" s="2766"/>
      <c r="G13" s="2699"/>
      <c r="H13" s="2699"/>
      <c r="I13" s="2699"/>
      <c r="J13" s="2699"/>
      <c r="K13" s="2699"/>
      <c r="L13" s="1453"/>
      <c r="M13" s="71"/>
      <c r="N13" s="71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6"/>
      <c r="B14" s="2684" t="s">
        <v>1994</v>
      </c>
      <c r="C14" s="2685" t="s">
        <v>1995</v>
      </c>
      <c r="D14" s="2685">
        <v>45681</v>
      </c>
      <c r="E14" s="2703">
        <v>45692</v>
      </c>
      <c r="F14" s="2707" t="s">
        <v>4332</v>
      </c>
      <c r="G14" s="2688" t="s">
        <v>4333</v>
      </c>
      <c r="H14" s="2688">
        <v>45695</v>
      </c>
      <c r="I14" s="2769">
        <v>45721</v>
      </c>
      <c r="J14" s="2769">
        <v>45726</v>
      </c>
      <c r="K14" s="2769">
        <v>45729</v>
      </c>
      <c r="L14" s="1453"/>
      <c r="M14" s="71"/>
      <c r="N14" s="71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6"/>
      <c r="B15" s="2711"/>
      <c r="C15" s="2705"/>
      <c r="D15" s="2705"/>
      <c r="E15" s="1673"/>
      <c r="F15" s="2766"/>
      <c r="G15" s="2699"/>
      <c r="H15" s="2699"/>
      <c r="I15" s="2699"/>
      <c r="J15" s="2699"/>
      <c r="K15" s="2699"/>
      <c r="L15" s="1453"/>
      <c r="M15" s="71"/>
      <c r="N15" s="71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6"/>
      <c r="B16" s="1451"/>
      <c r="C16" s="1452"/>
      <c r="D16" s="1452"/>
      <c r="E16" s="1453"/>
      <c r="F16" s="1453"/>
      <c r="G16" s="1453"/>
      <c r="H16" s="1453"/>
      <c r="I16" s="1453"/>
      <c r="J16" s="1453"/>
      <c r="K16" s="1453"/>
      <c r="L16" s="1453"/>
      <c r="M16" s="71"/>
      <c r="N16" s="71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6"/>
      <c r="B17" s="2748"/>
      <c r="C17" s="2749"/>
      <c r="D17" s="2750" t="s">
        <v>98</v>
      </c>
      <c r="E17" s="2751" t="s">
        <v>3894</v>
      </c>
      <c r="F17" s="2751" t="s">
        <v>4324</v>
      </c>
      <c r="G17" s="2751" t="s">
        <v>2004</v>
      </c>
      <c r="H17" s="2751" t="s">
        <v>4036</v>
      </c>
      <c r="I17" s="2751" t="s">
        <v>660</v>
      </c>
      <c r="J17" s="2774" t="s">
        <v>1103</v>
      </c>
      <c r="K17" s="2751" t="s">
        <v>4037</v>
      </c>
      <c r="L17" s="2751" t="s">
        <v>1622</v>
      </c>
      <c r="M17" s="2751" t="s">
        <v>4334</v>
      </c>
      <c r="N17" s="71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6"/>
      <c r="B18" s="3215" t="s">
        <v>3897</v>
      </c>
      <c r="C18" s="3216" t="s">
        <v>3898</v>
      </c>
      <c r="D18" s="3217" t="s">
        <v>2834</v>
      </c>
      <c r="E18" s="3377"/>
      <c r="F18" s="2751"/>
      <c r="G18" s="2751"/>
      <c r="H18" s="2776" t="s">
        <v>2839</v>
      </c>
      <c r="I18" s="2776" t="s">
        <v>3773</v>
      </c>
      <c r="J18" s="2776" t="s">
        <v>4327</v>
      </c>
      <c r="K18" s="2776" t="s">
        <v>4335</v>
      </c>
      <c r="L18" s="2776" t="s">
        <v>4336</v>
      </c>
      <c r="M18" s="2776" t="s">
        <v>4337</v>
      </c>
      <c r="N18" s="71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4" t="s">
        <v>634</v>
      </c>
      <c r="B19" s="3219" t="s">
        <v>1994</v>
      </c>
      <c r="C19" s="2686" t="s">
        <v>1995</v>
      </c>
      <c r="D19" s="2686">
        <v>45681</v>
      </c>
      <c r="E19" s="1969">
        <v>45692</v>
      </c>
      <c r="F19" s="2704" t="s">
        <v>406</v>
      </c>
      <c r="G19" s="1240" t="s">
        <v>4338</v>
      </c>
      <c r="H19" s="3247">
        <v>45701</v>
      </c>
      <c r="I19" s="3249">
        <v>45727</v>
      </c>
      <c r="J19" s="3249">
        <v>45727</v>
      </c>
      <c r="K19" s="3249">
        <v>45732</v>
      </c>
      <c r="L19" s="3249">
        <v>45735</v>
      </c>
      <c r="M19" s="3249">
        <v>45761</v>
      </c>
      <c r="N19" s="71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6"/>
      <c r="B20" s="2711"/>
      <c r="C20" s="2705"/>
      <c r="D20" s="2705"/>
      <c r="E20" s="1673"/>
      <c r="F20" s="3242"/>
      <c r="G20" s="1241"/>
      <c r="H20" s="1241"/>
      <c r="I20" s="1241"/>
      <c r="J20" s="1241"/>
      <c r="K20" s="1241"/>
      <c r="L20" s="1241"/>
      <c r="M20" s="1241"/>
      <c r="N20" s="71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6"/>
      <c r="B21" s="3366" t="s">
        <v>1994</v>
      </c>
      <c r="C21" s="3222" t="s">
        <v>4312</v>
      </c>
      <c r="D21" s="3222">
        <v>45728</v>
      </c>
      <c r="E21" s="1792">
        <v>45739</v>
      </c>
      <c r="F21" s="3245" t="s">
        <v>2766</v>
      </c>
      <c r="G21" s="1291" t="s">
        <v>4339</v>
      </c>
      <c r="H21" s="1240">
        <v>45743</v>
      </c>
      <c r="I21" s="1291">
        <v>45761</v>
      </c>
      <c r="J21" s="1291">
        <v>45771</v>
      </c>
      <c r="K21" s="1291">
        <v>45776</v>
      </c>
      <c r="L21" s="1291">
        <v>45779</v>
      </c>
      <c r="M21" s="1291">
        <v>45782</v>
      </c>
      <c r="N21" s="71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6"/>
      <c r="B22" s="3367"/>
      <c r="C22" s="3227"/>
      <c r="D22" s="3227"/>
      <c r="E22" s="1673"/>
      <c r="F22" s="3250"/>
      <c r="G22" s="1241"/>
      <c r="H22" s="1241"/>
      <c r="I22" s="1241"/>
      <c r="J22" s="1241"/>
      <c r="K22" s="1241"/>
      <c r="L22" s="1241"/>
      <c r="M22" s="1241"/>
      <c r="N22" s="71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6"/>
      <c r="B23" s="3436" t="s">
        <v>3938</v>
      </c>
      <c r="C23" s="3437" t="s">
        <v>4015</v>
      </c>
      <c r="D23" s="3437">
        <v>45730</v>
      </c>
      <c r="E23" s="3220">
        <f>D23+14</f>
        <v>45744</v>
      </c>
      <c r="F23" s="3229" t="s">
        <v>4340</v>
      </c>
      <c r="G23" s="1291" t="s">
        <v>4341</v>
      </c>
      <c r="H23" s="1240">
        <f>H21+7</f>
        <v>45750</v>
      </c>
      <c r="I23" s="1291">
        <f>H23+18</f>
        <v>45768</v>
      </c>
      <c r="J23" s="1291">
        <f>H23+28</f>
        <v>45778</v>
      </c>
      <c r="K23" s="1291">
        <f>H23+33</f>
        <v>45783</v>
      </c>
      <c r="L23" s="1291">
        <f>H23+36</f>
        <v>45786</v>
      </c>
      <c r="M23" s="1291">
        <f>H23+39</f>
        <v>45789</v>
      </c>
      <c r="N23" s="71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6"/>
      <c r="B24" s="3367"/>
      <c r="C24" s="3227"/>
      <c r="D24" s="3227"/>
      <c r="E24" s="1673"/>
      <c r="F24" s="3250"/>
      <c r="G24" s="1241"/>
      <c r="H24" s="1241"/>
      <c r="I24" s="1241"/>
      <c r="J24" s="1241"/>
      <c r="K24" s="1241"/>
      <c r="L24" s="1241"/>
      <c r="M24" s="1241"/>
      <c r="N24" s="71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6"/>
      <c r="B25" s="3436" t="s">
        <v>1941</v>
      </c>
      <c r="C25" s="3437" t="s">
        <v>4315</v>
      </c>
      <c r="D25" s="3437">
        <v>45735</v>
      </c>
      <c r="E25" s="3220">
        <f>D25+14</f>
        <v>45749</v>
      </c>
      <c r="F25" s="3369" t="s">
        <v>4342</v>
      </c>
      <c r="G25" s="1291" t="s">
        <v>4343</v>
      </c>
      <c r="H25" s="1240">
        <f>H23+7</f>
        <v>45757</v>
      </c>
      <c r="I25" s="1291">
        <f>H25+18</f>
        <v>45775</v>
      </c>
      <c r="J25" s="1291">
        <f>H25+28</f>
        <v>45785</v>
      </c>
      <c r="K25" s="1291">
        <f>H25+33</f>
        <v>45790</v>
      </c>
      <c r="L25" s="1291">
        <f>H25+36</f>
        <v>45793</v>
      </c>
      <c r="M25" s="1291">
        <f>H25+39</f>
        <v>45796</v>
      </c>
      <c r="N25" s="71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6"/>
      <c r="B26" s="3367"/>
      <c r="C26" s="3227"/>
      <c r="D26" s="3227"/>
      <c r="E26" s="1673"/>
      <c r="F26" s="3250"/>
      <c r="G26" s="1241"/>
      <c r="H26" s="1241"/>
      <c r="I26" s="1241"/>
      <c r="J26" s="1241"/>
      <c r="K26" s="1241"/>
      <c r="L26" s="1241"/>
      <c r="M26" s="1241"/>
      <c r="N26" s="71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6"/>
      <c r="B27" s="3366" t="s">
        <v>1793</v>
      </c>
      <c r="C27" s="3222" t="s">
        <v>3928</v>
      </c>
      <c r="D27" s="3222">
        <v>45749</v>
      </c>
      <c r="E27" s="3252">
        <f>D27+13</f>
        <v>45762</v>
      </c>
      <c r="F27" s="3370" t="s">
        <v>4076</v>
      </c>
      <c r="G27" s="1291" t="s">
        <v>4069</v>
      </c>
      <c r="H27" s="1240">
        <v>45764</v>
      </c>
      <c r="I27" s="1291">
        <f>H27+18</f>
        <v>45782</v>
      </c>
      <c r="J27" s="1291">
        <f>H27+28</f>
        <v>45792</v>
      </c>
      <c r="K27" s="1291">
        <f>H27+33</f>
        <v>45797</v>
      </c>
      <c r="L27" s="1291">
        <f>H27+36</f>
        <v>45800</v>
      </c>
      <c r="M27" s="1291">
        <f>H27+39</f>
        <v>45803</v>
      </c>
      <c r="N27" s="71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6"/>
      <c r="B28" s="3367"/>
      <c r="C28" s="3227"/>
      <c r="D28" s="3227"/>
      <c r="E28" s="3368"/>
      <c r="F28" s="3250"/>
      <c r="G28" s="1241"/>
      <c r="H28" s="1241"/>
      <c r="I28" s="1241"/>
      <c r="J28" s="1241"/>
      <c r="K28" s="1241"/>
      <c r="L28" s="1241"/>
      <c r="M28" s="1241"/>
      <c r="N28" s="71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6"/>
      <c r="B29" s="3366" t="s">
        <v>3931</v>
      </c>
      <c r="C29" s="3222" t="s">
        <v>3932</v>
      </c>
      <c r="D29" s="3222">
        <v>45756</v>
      </c>
      <c r="E29" s="3252">
        <f>D29+11</f>
        <v>45767</v>
      </c>
      <c r="F29" s="3370" t="s">
        <v>4344</v>
      </c>
      <c r="G29" s="1291" t="s">
        <v>4345</v>
      </c>
      <c r="H29" s="1240">
        <v>45775</v>
      </c>
      <c r="I29" s="1291">
        <f>H29+18</f>
        <v>45793</v>
      </c>
      <c r="J29" s="1291">
        <f>H29+28</f>
        <v>45803</v>
      </c>
      <c r="K29" s="1291">
        <f>H29+33</f>
        <v>45808</v>
      </c>
      <c r="L29" s="1291">
        <f>H29+36</f>
        <v>45811</v>
      </c>
      <c r="M29" s="1291">
        <f>H29+39</f>
        <v>45814</v>
      </c>
      <c r="N29" s="71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6"/>
      <c r="B30" s="3367"/>
      <c r="C30" s="3227"/>
      <c r="D30" s="3227"/>
      <c r="E30" s="3368"/>
      <c r="F30" s="3250"/>
      <c r="G30" s="1241"/>
      <c r="H30" s="1241"/>
      <c r="I30" s="1241"/>
      <c r="J30" s="1241"/>
      <c r="K30" s="1241"/>
      <c r="L30" s="1241"/>
      <c r="M30" s="1241"/>
      <c r="N30" s="71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6"/>
      <c r="B31" s="3366" t="s">
        <v>1968</v>
      </c>
      <c r="C31" s="3222" t="s">
        <v>4020</v>
      </c>
      <c r="D31" s="3222">
        <v>45765</v>
      </c>
      <c r="E31" s="3252">
        <f>D31+11</f>
        <v>45776</v>
      </c>
      <c r="F31" s="3370" t="s">
        <v>4332</v>
      </c>
      <c r="G31" s="1291" t="s">
        <v>4341</v>
      </c>
      <c r="H31" s="1240">
        <v>45778</v>
      </c>
      <c r="I31" s="1291">
        <f>H31+18</f>
        <v>45796</v>
      </c>
      <c r="J31" s="1291">
        <f>H31+28</f>
        <v>45806</v>
      </c>
      <c r="K31" s="1291">
        <f>H31+33</f>
        <v>45811</v>
      </c>
      <c r="L31" s="1291">
        <f>H31+36</f>
        <v>45814</v>
      </c>
      <c r="M31" s="1291">
        <f>H31+39</f>
        <v>45817</v>
      </c>
      <c r="N31" s="71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6"/>
      <c r="B32" s="3367"/>
      <c r="C32" s="3227"/>
      <c r="D32" s="3227"/>
      <c r="E32" s="3368"/>
      <c r="F32" s="3250"/>
      <c r="G32" s="1241"/>
      <c r="H32" s="1241"/>
      <c r="I32" s="1241"/>
      <c r="J32" s="1241"/>
      <c r="K32" s="1241"/>
      <c r="L32" s="1241"/>
      <c r="M32" s="1241"/>
      <c r="N32" s="71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6"/>
      <c r="B33" s="3366" t="s">
        <v>1805</v>
      </c>
      <c r="C33" s="3222" t="s">
        <v>4022</v>
      </c>
      <c r="D33" s="3222">
        <v>45772</v>
      </c>
      <c r="E33" s="3252">
        <f>D33+14</f>
        <v>45786</v>
      </c>
      <c r="F33" s="3370" t="s">
        <v>4084</v>
      </c>
      <c r="G33" s="1291" t="s">
        <v>4346</v>
      </c>
      <c r="H33" s="1240">
        <v>45785</v>
      </c>
      <c r="I33" s="1291">
        <f>H33+18</f>
        <v>45803</v>
      </c>
      <c r="J33" s="1291">
        <f>H33+28</f>
        <v>45813</v>
      </c>
      <c r="K33" s="1291">
        <f>H33+33</f>
        <v>45818</v>
      </c>
      <c r="L33" s="1291">
        <f>H33+36</f>
        <v>45821</v>
      </c>
      <c r="M33" s="1291">
        <f>H33+39</f>
        <v>45824</v>
      </c>
      <c r="N33" s="71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6"/>
      <c r="B34" s="3367"/>
      <c r="C34" s="3227"/>
      <c r="D34" s="3227"/>
      <c r="E34" s="3368"/>
      <c r="F34" s="3250"/>
      <c r="G34" s="1241"/>
      <c r="H34" s="1241"/>
      <c r="I34" s="1241"/>
      <c r="J34" s="1241"/>
      <c r="K34" s="1241"/>
      <c r="L34" s="1241"/>
      <c r="M34" s="1241"/>
      <c r="N34" s="71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6"/>
      <c r="B35" s="3366" t="s">
        <v>1927</v>
      </c>
      <c r="C35" s="3560" t="s">
        <v>3936</v>
      </c>
      <c r="D35" s="3560">
        <v>45781</v>
      </c>
      <c r="E35" s="3252">
        <f>D35+14+2</f>
        <v>45797</v>
      </c>
      <c r="F35" s="3370" t="s">
        <v>4347</v>
      </c>
      <c r="G35" s="1291" t="s">
        <v>4348</v>
      </c>
      <c r="H35" s="1240">
        <v>45792</v>
      </c>
      <c r="I35" s="1291">
        <f>H35+18</f>
        <v>45810</v>
      </c>
      <c r="J35" s="1291">
        <f>H35+28</f>
        <v>45820</v>
      </c>
      <c r="K35" s="1291">
        <f>H35+33</f>
        <v>45825</v>
      </c>
      <c r="L35" s="1291">
        <f>H35+36</f>
        <v>45828</v>
      </c>
      <c r="M35" s="1291">
        <f>H35+39</f>
        <v>45831</v>
      </c>
      <c r="N35" s="71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6"/>
      <c r="B36" s="3367"/>
      <c r="C36" s="3227"/>
      <c r="D36" s="3227"/>
      <c r="E36" s="3368"/>
      <c r="F36" s="3250"/>
      <c r="G36" s="1241"/>
      <c r="H36" s="1241"/>
      <c r="I36" s="1241"/>
      <c r="J36" s="1241"/>
      <c r="K36" s="1241"/>
      <c r="L36" s="1241"/>
      <c r="M36" s="1241"/>
      <c r="N36" s="71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6"/>
      <c r="B37" s="3774" t="s">
        <v>3938</v>
      </c>
      <c r="C37" s="3775" t="s">
        <v>3939</v>
      </c>
      <c r="D37" s="3775">
        <v>45786</v>
      </c>
      <c r="E37" s="3627">
        <f>D37+14+1</f>
        <v>45801</v>
      </c>
      <c r="F37" s="3628" t="s">
        <v>4197</v>
      </c>
      <c r="G37" s="3629" t="s">
        <v>4349</v>
      </c>
      <c r="H37" s="3630">
        <f>H35+7</f>
        <v>45799</v>
      </c>
      <c r="I37" s="3629">
        <f>H37+18</f>
        <v>45817</v>
      </c>
      <c r="J37" s="3629">
        <f>H37+28</f>
        <v>45827</v>
      </c>
      <c r="K37" s="3629">
        <f>H37+33</f>
        <v>45832</v>
      </c>
      <c r="L37" s="3629">
        <f>H37+36</f>
        <v>45835</v>
      </c>
      <c r="M37" s="3629">
        <f>H37+39</f>
        <v>45838</v>
      </c>
      <c r="N37" s="71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6"/>
      <c r="B38" s="3776" t="s">
        <v>1927</v>
      </c>
      <c r="C38" s="3777" t="s">
        <v>3936</v>
      </c>
      <c r="D38" s="3777">
        <v>45781</v>
      </c>
      <c r="E38" s="3777">
        <v>45765</v>
      </c>
      <c r="F38" s="3633"/>
      <c r="G38" s="3634"/>
      <c r="H38" s="3634"/>
      <c r="I38" s="3634"/>
      <c r="J38" s="3634"/>
      <c r="K38" s="3634"/>
      <c r="L38" s="3634"/>
      <c r="M38" s="3634"/>
      <c r="N38" s="71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6"/>
      <c r="B39" s="3774" t="s">
        <v>1901</v>
      </c>
      <c r="C39" s="3778" t="s">
        <v>3941</v>
      </c>
      <c r="D39" s="3778">
        <v>45786</v>
      </c>
      <c r="E39" s="3778">
        <v>45812</v>
      </c>
      <c r="F39" s="3635" t="s">
        <v>4064</v>
      </c>
      <c r="G39" s="3636" t="s">
        <v>4065</v>
      </c>
      <c r="H39" s="3630">
        <f>H37+7</f>
        <v>45806</v>
      </c>
      <c r="I39" s="3629">
        <f>H39+18</f>
        <v>45824</v>
      </c>
      <c r="J39" s="3629">
        <f>H39+28</f>
        <v>45834</v>
      </c>
      <c r="K39" s="3629">
        <f>H39+33</f>
        <v>45839</v>
      </c>
      <c r="L39" s="3629">
        <f>H39+36</f>
        <v>45842</v>
      </c>
      <c r="M39" s="3629">
        <f>H39+39</f>
        <v>45845</v>
      </c>
      <c r="N39" s="71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6"/>
      <c r="B40" s="3367" t="s">
        <v>3938</v>
      </c>
      <c r="C40" s="3227" t="s">
        <v>3939</v>
      </c>
      <c r="D40" s="3227">
        <v>45787</v>
      </c>
      <c r="E40" s="3777">
        <v>45800</v>
      </c>
      <c r="F40" s="3637"/>
      <c r="G40" s="3638"/>
      <c r="H40" s="3634"/>
      <c r="I40" s="3634"/>
      <c r="J40" s="3634"/>
      <c r="K40" s="3634"/>
      <c r="L40" s="3634"/>
      <c r="M40" s="3634"/>
      <c r="N40" s="71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6"/>
      <c r="B41" s="3366" t="s">
        <v>1793</v>
      </c>
      <c r="C41" s="3222" t="s">
        <v>3943</v>
      </c>
      <c r="D41" s="3222">
        <v>45796</v>
      </c>
      <c r="E41" s="3778">
        <f>D41+14</f>
        <v>45810</v>
      </c>
      <c r="F41" s="3633" t="s">
        <v>2060</v>
      </c>
      <c r="G41" s="3636" t="s">
        <v>4350</v>
      </c>
      <c r="H41" s="3630">
        <f>H39+7</f>
        <v>45813</v>
      </c>
      <c r="I41" s="3629">
        <f>H41+18</f>
        <v>45831</v>
      </c>
      <c r="J41" s="3629">
        <f>H41+28</f>
        <v>45841</v>
      </c>
      <c r="K41" s="3629">
        <f>H41+33</f>
        <v>45846</v>
      </c>
      <c r="L41" s="3629">
        <f>H41+36</f>
        <v>45849</v>
      </c>
      <c r="M41" s="3629">
        <f>H41+39</f>
        <v>45852</v>
      </c>
      <c r="N41" s="71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6"/>
      <c r="B42" s="3776"/>
      <c r="C42" s="3777"/>
      <c r="D42" s="3777"/>
      <c r="E42" s="3777"/>
      <c r="F42" s="3637"/>
      <c r="G42" s="3638"/>
      <c r="H42" s="3634"/>
      <c r="I42" s="3634"/>
      <c r="J42" s="3634"/>
      <c r="K42" s="3634"/>
      <c r="L42" s="3634"/>
      <c r="M42" s="3634"/>
      <c r="N42" s="71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6"/>
      <c r="B43" s="3774" t="s">
        <v>3931</v>
      </c>
      <c r="C43" s="3778" t="s">
        <v>3945</v>
      </c>
      <c r="D43" s="3778">
        <v>45798</v>
      </c>
      <c r="E43" s="3778">
        <f>D43+14+6</f>
        <v>45818</v>
      </c>
      <c r="F43" s="3633" t="s">
        <v>4068</v>
      </c>
      <c r="G43" s="3636" t="s">
        <v>4069</v>
      </c>
      <c r="H43" s="3630">
        <f>H41+7</f>
        <v>45820</v>
      </c>
      <c r="I43" s="3629">
        <f>H43+18</f>
        <v>45838</v>
      </c>
      <c r="J43" s="3629">
        <f>H43+28</f>
        <v>45848</v>
      </c>
      <c r="K43" s="3629">
        <f>H43+33</f>
        <v>45853</v>
      </c>
      <c r="L43" s="3629">
        <f>H43+36</f>
        <v>45856</v>
      </c>
      <c r="M43" s="3629">
        <f>H43+39</f>
        <v>45859</v>
      </c>
      <c r="N43" s="71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6"/>
      <c r="B44" s="3776"/>
      <c r="C44" s="3777"/>
      <c r="D44" s="3777"/>
      <c r="E44" s="3777"/>
      <c r="F44" s="3637"/>
      <c r="G44" s="3638"/>
      <c r="H44" s="3634"/>
      <c r="I44" s="3634"/>
      <c r="J44" s="3634"/>
      <c r="K44" s="3634"/>
      <c r="L44" s="3634"/>
      <c r="M44" s="3634"/>
      <c r="N44" s="71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6"/>
      <c r="B45" s="3774" t="s">
        <v>1968</v>
      </c>
      <c r="C45" s="3778" t="s">
        <v>3948</v>
      </c>
      <c r="D45" s="3778">
        <v>45805</v>
      </c>
      <c r="E45" s="3778">
        <f>D45+14+6</f>
        <v>45825</v>
      </c>
      <c r="F45" s="3633" t="s">
        <v>2060</v>
      </c>
      <c r="G45" s="3636" t="s">
        <v>4351</v>
      </c>
      <c r="H45" s="3630">
        <f>H43+7</f>
        <v>45827</v>
      </c>
      <c r="I45" s="3629">
        <f>H45+18</f>
        <v>45845</v>
      </c>
      <c r="J45" s="3629">
        <f>H45+28</f>
        <v>45855</v>
      </c>
      <c r="K45" s="3629">
        <f>H45+33</f>
        <v>45860</v>
      </c>
      <c r="L45" s="3629">
        <f>H45+36</f>
        <v>45863</v>
      </c>
      <c r="M45" s="3629">
        <f>H45+39</f>
        <v>45866</v>
      </c>
      <c r="N45" s="71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6"/>
      <c r="B46" s="3776"/>
      <c r="C46" s="3777"/>
      <c r="D46" s="3777"/>
      <c r="E46" s="3777"/>
      <c r="F46" s="3637"/>
      <c r="G46" s="3638"/>
      <c r="H46" s="3634"/>
      <c r="I46" s="3634"/>
      <c r="J46" s="3634"/>
      <c r="K46" s="3634"/>
      <c r="L46" s="3634"/>
      <c r="M46" s="3634"/>
      <c r="N46" s="71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6"/>
      <c r="B47" s="3779" t="s">
        <v>559</v>
      </c>
      <c r="C47" s="3778" t="s">
        <v>3951</v>
      </c>
      <c r="D47" s="3778">
        <v>45812</v>
      </c>
      <c r="E47" s="3778">
        <f>D47+14</f>
        <v>45826</v>
      </c>
      <c r="F47" s="3633" t="s">
        <v>4340</v>
      </c>
      <c r="G47" s="3636" t="s">
        <v>4352</v>
      </c>
      <c r="H47" s="3630">
        <f>H45+7</f>
        <v>45834</v>
      </c>
      <c r="I47" s="3629">
        <f>H47+18</f>
        <v>45852</v>
      </c>
      <c r="J47" s="3629">
        <f>H47+28</f>
        <v>45862</v>
      </c>
      <c r="K47" s="3629">
        <f>H47+33</f>
        <v>45867</v>
      </c>
      <c r="L47" s="3629">
        <f>H47+36</f>
        <v>45870</v>
      </c>
      <c r="M47" s="3629">
        <f>H47+39</f>
        <v>45873</v>
      </c>
      <c r="N47" s="71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6"/>
      <c r="B48" s="3780"/>
      <c r="C48" s="3777"/>
      <c r="D48" s="3777"/>
      <c r="E48" s="3777"/>
      <c r="F48" s="3637"/>
      <c r="G48" s="3638"/>
      <c r="H48" s="3634"/>
      <c r="I48" s="3634"/>
      <c r="J48" s="3634"/>
      <c r="K48" s="3634"/>
      <c r="L48" s="3634"/>
      <c r="M48" s="3634"/>
      <c r="N48" s="71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6"/>
      <c r="B49" s="3639" t="s">
        <v>1805</v>
      </c>
      <c r="C49" s="3627" t="s">
        <v>3954</v>
      </c>
      <c r="D49" s="3627">
        <v>45819</v>
      </c>
      <c r="E49" s="3630">
        <f>D49+14</f>
        <v>45833</v>
      </c>
      <c r="F49" s="3635" t="s">
        <v>4342</v>
      </c>
      <c r="G49" s="3636" t="s">
        <v>4353</v>
      </c>
      <c r="H49" s="3630">
        <f>H47+7</f>
        <v>45841</v>
      </c>
      <c r="I49" s="3629">
        <f>H49+18</f>
        <v>45859</v>
      </c>
      <c r="J49" s="3629">
        <f>H49+28</f>
        <v>45869</v>
      </c>
      <c r="K49" s="3629">
        <f>H49+33</f>
        <v>45874</v>
      </c>
      <c r="L49" s="3629">
        <f>H49+36</f>
        <v>45877</v>
      </c>
      <c r="M49" s="3629">
        <f>H49+39</f>
        <v>45880</v>
      </c>
      <c r="N49" s="71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6"/>
      <c r="B50" s="3631"/>
      <c r="C50" s="3632"/>
      <c r="D50" s="3632"/>
      <c r="E50" s="3634"/>
      <c r="F50" s="3637"/>
      <c r="G50" s="3638"/>
      <c r="H50" s="3634"/>
      <c r="I50" s="3634"/>
      <c r="J50" s="3634"/>
      <c r="K50" s="3634"/>
      <c r="L50" s="3634"/>
      <c r="M50" s="3634"/>
      <c r="N50" s="71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6"/>
      <c r="B51" s="3626" t="s">
        <v>1927</v>
      </c>
      <c r="C51" s="3627" t="s">
        <v>3958</v>
      </c>
      <c r="D51" s="3627">
        <f>D49+7</f>
        <v>45826</v>
      </c>
      <c r="E51" s="3630">
        <f>D51+14</f>
        <v>45840</v>
      </c>
      <c r="F51" s="3635" t="s">
        <v>4076</v>
      </c>
      <c r="G51" s="3636" t="s">
        <v>4077</v>
      </c>
      <c r="H51" s="3630">
        <f>H49+7</f>
        <v>45848</v>
      </c>
      <c r="I51" s="3629">
        <f>H51+18</f>
        <v>45866</v>
      </c>
      <c r="J51" s="3629">
        <f>H51+28</f>
        <v>45876</v>
      </c>
      <c r="K51" s="3629">
        <f>H51+33</f>
        <v>45881</v>
      </c>
      <c r="L51" s="3629">
        <f>H51+36</f>
        <v>45884</v>
      </c>
      <c r="M51" s="3629">
        <f>H51+39</f>
        <v>45887</v>
      </c>
      <c r="N51" s="71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6"/>
      <c r="B52" s="3631"/>
      <c r="C52" s="3632"/>
      <c r="D52" s="3632"/>
      <c r="E52" s="3634"/>
      <c r="F52" s="3637"/>
      <c r="G52" s="3638"/>
      <c r="H52" s="3634"/>
      <c r="I52" s="3634"/>
      <c r="J52" s="3634"/>
      <c r="K52" s="3634"/>
      <c r="L52" s="3634"/>
      <c r="M52" s="3634"/>
      <c r="N52" s="71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6"/>
      <c r="B53" s="3626" t="s">
        <v>3938</v>
      </c>
      <c r="C53" s="3627" t="s">
        <v>3961</v>
      </c>
      <c r="D53" s="3627">
        <f>D51+7</f>
        <v>45833</v>
      </c>
      <c r="E53" s="3630">
        <f>D53+14</f>
        <v>45847</v>
      </c>
      <c r="F53" s="3635" t="s">
        <v>4344</v>
      </c>
      <c r="G53" s="3636" t="s">
        <v>4354</v>
      </c>
      <c r="H53" s="3630">
        <f>H51+7</f>
        <v>45855</v>
      </c>
      <c r="I53" s="3629">
        <f>H53+18</f>
        <v>45873</v>
      </c>
      <c r="J53" s="3629">
        <f>H53+28</f>
        <v>45883</v>
      </c>
      <c r="K53" s="3629">
        <f>H53+33</f>
        <v>45888</v>
      </c>
      <c r="L53" s="3629">
        <f>H53+36</f>
        <v>45891</v>
      </c>
      <c r="M53" s="3629">
        <f>H53+39</f>
        <v>45894</v>
      </c>
      <c r="N53" s="71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6"/>
      <c r="B54" s="3631"/>
      <c r="C54" s="3632"/>
      <c r="D54" s="3632"/>
      <c r="E54" s="3634"/>
      <c r="F54" s="3637"/>
      <c r="G54" s="3638"/>
      <c r="H54" s="3634"/>
      <c r="I54" s="3634"/>
      <c r="J54" s="3634"/>
      <c r="K54" s="3634"/>
      <c r="L54" s="3634"/>
      <c r="M54" s="3634"/>
      <c r="N54" s="71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6"/>
      <c r="B55" s="3626" t="s">
        <v>1793</v>
      </c>
      <c r="C55" s="3627" t="s">
        <v>3963</v>
      </c>
      <c r="D55" s="3627">
        <f>D53+7</f>
        <v>45840</v>
      </c>
      <c r="E55" s="3630">
        <f>D55+14</f>
        <v>45854</v>
      </c>
      <c r="F55" s="3635" t="s">
        <v>4332</v>
      </c>
      <c r="G55" s="3636" t="s">
        <v>4352</v>
      </c>
      <c r="H55" s="3630">
        <f>H53+7</f>
        <v>45862</v>
      </c>
      <c r="I55" s="3629">
        <f>H55+18</f>
        <v>45880</v>
      </c>
      <c r="J55" s="3629">
        <f>H55+28</f>
        <v>45890</v>
      </c>
      <c r="K55" s="3629">
        <f>H55+33</f>
        <v>45895</v>
      </c>
      <c r="L55" s="3629">
        <f>H55+36</f>
        <v>45898</v>
      </c>
      <c r="M55" s="3629">
        <f>H55+39</f>
        <v>45901</v>
      </c>
      <c r="N55" s="71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6"/>
      <c r="B56" s="3631"/>
      <c r="C56" s="3632"/>
      <c r="D56" s="3632"/>
      <c r="E56" s="3634"/>
      <c r="F56" s="3637"/>
      <c r="G56" s="3638"/>
      <c r="H56" s="3634"/>
      <c r="I56" s="3634"/>
      <c r="J56" s="3634"/>
      <c r="K56" s="3634"/>
      <c r="L56" s="3634"/>
      <c r="M56" s="3634"/>
      <c r="N56" s="71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6"/>
      <c r="B57" s="3626" t="s">
        <v>1901</v>
      </c>
      <c r="C57" s="3627" t="s">
        <v>3965</v>
      </c>
      <c r="D57" s="3627">
        <f>D55+7</f>
        <v>45847</v>
      </c>
      <c r="E57" s="3630">
        <f>D57+14</f>
        <v>45861</v>
      </c>
      <c r="F57" s="3635" t="s">
        <v>4084</v>
      </c>
      <c r="G57" s="3636" t="s">
        <v>4355</v>
      </c>
      <c r="H57" s="3630">
        <f>H55+7</f>
        <v>45869</v>
      </c>
      <c r="I57" s="3629">
        <f>H57+18</f>
        <v>45887</v>
      </c>
      <c r="J57" s="3629">
        <f>H57+28</f>
        <v>45897</v>
      </c>
      <c r="K57" s="3629">
        <f>H57+33</f>
        <v>45902</v>
      </c>
      <c r="L57" s="3629">
        <f>H57+36</f>
        <v>45905</v>
      </c>
      <c r="M57" s="3629">
        <f>H57+39</f>
        <v>45908</v>
      </c>
      <c r="N57" s="71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6"/>
      <c r="B58" s="3367"/>
      <c r="C58" s="3227"/>
      <c r="D58" s="3227"/>
      <c r="E58" s="1673"/>
      <c r="F58" s="3250"/>
      <c r="G58" s="3414"/>
      <c r="H58" s="1241"/>
      <c r="I58" s="1241"/>
      <c r="J58" s="1241"/>
      <c r="K58" s="1241"/>
      <c r="L58" s="1241"/>
      <c r="M58" s="1241"/>
      <c r="N58" s="71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6"/>
      <c r="B59" s="4048" t="s">
        <v>611</v>
      </c>
      <c r="C59" s="4048"/>
      <c r="D59" s="4048"/>
      <c r="E59" s="4048"/>
      <c r="F59" s="4048"/>
      <c r="G59" s="4048"/>
      <c r="H59" s="4048"/>
      <c r="I59" s="1654"/>
      <c r="J59" s="1654"/>
      <c r="K59" s="1655"/>
      <c r="L59" s="1453"/>
      <c r="M59" s="1453"/>
      <c r="N59" s="71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1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12"/>
      <c r="B61" s="253" t="s">
        <v>0</v>
      </c>
      <c r="C61" s="70"/>
      <c r="D61" s="1487" t="s">
        <v>2062</v>
      </c>
      <c r="E61" s="71"/>
      <c r="F61" s="71" t="s">
        <v>36</v>
      </c>
      <c r="G61" s="71"/>
      <c r="H61" s="70"/>
      <c r="I61" s="70"/>
      <c r="J61" s="71" t="s">
        <v>61</v>
      </c>
      <c r="K61" s="71" t="str">
        <f>'HOW TO-&gt;'!$B$134</f>
        <v>6011 2413</v>
      </c>
      <c r="L61" s="71"/>
      <c r="M61" s="61"/>
      <c r="N61" s="7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12"/>
      <c r="B62" s="82" t="s">
        <v>1</v>
      </c>
      <c r="C62" s="70"/>
      <c r="D62" s="308" t="s">
        <v>612</v>
      </c>
      <c r="E62" s="71"/>
      <c r="F62" s="70" t="s">
        <v>613</v>
      </c>
      <c r="G62" s="70"/>
      <c r="H62" s="308" t="s">
        <v>39</v>
      </c>
      <c r="I62" s="70"/>
      <c r="J62" s="70" t="s">
        <v>63</v>
      </c>
      <c r="K62" s="70"/>
      <c r="L62" s="273" t="s">
        <v>64</v>
      </c>
      <c r="M62" s="61"/>
      <c r="N62" s="7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12"/>
      <c r="B63" s="82"/>
      <c r="C63" s="70"/>
      <c r="D63" s="308"/>
      <c r="E63" s="61"/>
      <c r="F63" s="70"/>
      <c r="G63" s="70"/>
      <c r="H63" s="308"/>
      <c r="I63" s="70"/>
      <c r="J63" s="70" t="str">
        <f>'HOW TO-&gt;'!$A$136</f>
        <v>PERMIT</v>
      </c>
      <c r="K63" s="70"/>
      <c r="L63" s="3325" t="str">
        <f>'HOW TO-&gt;'!$C$136</f>
        <v>SG094-SinPermit@msc.com</v>
      </c>
      <c r="M63" s="61"/>
      <c r="N63" s="61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3"/>
      <c r="B64" s="80" t="str">
        <f>'HOW TO-&gt;'!$A$105</f>
        <v>ZANT CHONG</v>
      </c>
      <c r="C64" s="80" t="str">
        <f>'HOW TO-&gt;'!$B$105</f>
        <v>6011 2429</v>
      </c>
      <c r="D64" s="65" t="str">
        <f>'HOW TO-&gt;'!$C$105</f>
        <v>zant.chong@msc.com</v>
      </c>
      <c r="E64" s="61"/>
      <c r="F64" s="80" t="str">
        <f>'HOW TO-&gt;'!$A$122</f>
        <v>ROBERT CHIA</v>
      </c>
      <c r="G64" s="80" t="str">
        <f>'HOW TO-&gt;'!$B$122</f>
        <v>6011 0564</v>
      </c>
      <c r="H64" s="65" t="str">
        <f>'HOW TO-&gt;'!$C$122</f>
        <v>robert.chia@msc.com</v>
      </c>
      <c r="I64" s="61"/>
      <c r="J64" s="80" t="str">
        <f>'HOW TO-&gt;'!$A$137</f>
        <v>RAYNAR ANG</v>
      </c>
      <c r="K64" s="80" t="str">
        <f>'HOW TO-&gt;'!$B$137</f>
        <v>6011 2358</v>
      </c>
      <c r="L64" s="65" t="str">
        <f>'HOW TO-&gt;'!$C$137</f>
        <v>raynar.ang@msc.com</v>
      </c>
      <c r="M64" s="61"/>
      <c r="N64" s="61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12"/>
      <c r="B65" s="80" t="str">
        <f>'HOW TO-&gt;'!$A$106</f>
        <v>PHOEBE HUANG</v>
      </c>
      <c r="C65" s="80" t="str">
        <f>'HOW TO-&gt;'!$B$106</f>
        <v>6011 0562</v>
      </c>
      <c r="D65" s="65" t="str">
        <f>'HOW TO-&gt;'!$C$106</f>
        <v>phoebe.huang@msc.com</v>
      </c>
      <c r="E65" s="61"/>
      <c r="F65" s="80" t="str">
        <f>'HOW TO-&gt;'!$A$123</f>
        <v>S. Y. LIEW</v>
      </c>
      <c r="G65" s="80" t="str">
        <f>'HOW TO-&gt;'!$B$123</f>
        <v>6011 2348</v>
      </c>
      <c r="H65" s="65" t="str">
        <f>'HOW TO-&gt;'!$C$123</f>
        <v>seoyi.liew@msc.com</v>
      </c>
      <c r="I65" s="61"/>
      <c r="J65" s="80" t="str">
        <f>'HOW TO-&gt;'!$A$138</f>
        <v>KAI SIANG</v>
      </c>
      <c r="K65" s="80" t="str">
        <f>'HOW TO-&gt;'!$B$138</f>
        <v>6011 2356</v>
      </c>
      <c r="L65" s="65" t="str">
        <f>'HOW TO-&gt;'!$C$138</f>
        <v>kaisiang.lim@msc.com</v>
      </c>
      <c r="M65" s="61"/>
      <c r="N65" s="61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12"/>
      <c r="B66" s="80" t="str">
        <f>'HOW TO-&gt;'!$A$107</f>
        <v>SHERWIN LIM</v>
      </c>
      <c r="C66" s="80" t="str">
        <f>'HOW TO-&gt;'!$B$107</f>
        <v>6011 2395</v>
      </c>
      <c r="D66" s="65" t="str">
        <f>'HOW TO-&gt;'!$C$107</f>
        <v>sherwin.lim@msc.com</v>
      </c>
      <c r="E66" s="61"/>
      <c r="F66" s="80" t="str">
        <f>'HOW TO-&gt;'!$A$124</f>
        <v>SHARON KOH</v>
      </c>
      <c r="G66" s="80" t="str">
        <f>'HOW TO-&gt;'!$B$124</f>
        <v>6011 2349</v>
      </c>
      <c r="H66" s="65" t="str">
        <f>'HOW TO-&gt;'!$C$124</f>
        <v>sharon.koh@msc.com</v>
      </c>
      <c r="I66" s="61"/>
      <c r="J66" s="80" t="str">
        <f>'HOW TO-&gt;'!$A$139</f>
        <v>DEWI</v>
      </c>
      <c r="K66" s="80" t="str">
        <f>'HOW TO-&gt;'!$B$139</f>
        <v>6011 2354</v>
      </c>
      <c r="L66" s="65" t="str">
        <f>'HOW TO-&gt;'!$C$139</f>
        <v>dewi.ratnah@msc.com</v>
      </c>
      <c r="M66" s="61"/>
      <c r="N66" s="61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12"/>
      <c r="B67" s="80" t="str">
        <f>'HOW TO-&gt;'!$A$108</f>
        <v>NATALIE LEW</v>
      </c>
      <c r="C67" s="80" t="str">
        <f>'HOW TO-&gt;'!$B$108</f>
        <v>6011 2399</v>
      </c>
      <c r="D67" s="65" t="str">
        <f>'HOW TO-&gt;'!$C$108</f>
        <v>natalie.lew@msc.com</v>
      </c>
      <c r="E67" s="61"/>
      <c r="F67" s="80" t="str">
        <f>'HOW TO-&gt;'!$A$125</f>
        <v>ANGELIA LAU</v>
      </c>
      <c r="G67" s="80" t="str">
        <f>'HOW TO-&gt;'!$B$125</f>
        <v>6011 2346</v>
      </c>
      <c r="H67" s="65" t="str">
        <f>'HOW TO-&gt;'!$C$125</f>
        <v>angelia.lau@msc.com</v>
      </c>
      <c r="I67" s="61"/>
      <c r="J67" s="80" t="str">
        <f>'HOW TO-&gt;'!$A$140</f>
        <v>YU TING</v>
      </c>
      <c r="K67" s="80" t="str">
        <f>'HOW TO-&gt;'!$B$140</f>
        <v>6011 2359</v>
      </c>
      <c r="L67" s="65" t="str">
        <f>'HOW TO-&gt;'!$C$140</f>
        <v>yuting.luo@msc.com</v>
      </c>
      <c r="M67" s="61"/>
      <c r="N67" s="61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12"/>
      <c r="B68" s="80">
        <f>'HOW TO-&gt;'!$A$109</f>
        <v>0</v>
      </c>
      <c r="C68" s="80" t="str">
        <f>'HOW TO-&gt;'!$B$109</f>
        <v>6011 2352</v>
      </c>
      <c r="D68" s="65">
        <f>'HOW TO-&gt;'!$C$109</f>
        <v>0</v>
      </c>
      <c r="E68" s="61"/>
      <c r="F68" s="80" t="str">
        <f>'HOW TO-&gt;'!$A$126</f>
        <v>NOOR AFNINDAH</v>
      </c>
      <c r="G68" s="80" t="str">
        <f>'HOW TO-&gt;'!$B$126</f>
        <v>6011 2347</v>
      </c>
      <c r="H68" s="65" t="str">
        <f>'HOW TO-&gt;'!$C$126</f>
        <v>noor.afnindah@msc.com</v>
      </c>
      <c r="I68" s="61"/>
      <c r="J68" s="80" t="str">
        <f>'HOW TO-&gt;'!$A$141</f>
        <v>-</v>
      </c>
      <c r="K68" s="80" t="str">
        <f>'HOW TO-&gt;'!$B$141</f>
        <v>6011 0567</v>
      </c>
      <c r="L68" s="65" t="str">
        <f>'HOW TO-&gt;'!$C$141</f>
        <v>-</v>
      </c>
      <c r="M68" s="61"/>
      <c r="N68" s="61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12"/>
      <c r="B69" s="80" t="str">
        <f>'HOW TO-&gt;'!$A$110</f>
        <v>LIM AI PHEN</v>
      </c>
      <c r="C69" s="80" t="str">
        <f>'HOW TO-&gt;'!$B$110</f>
        <v>6011 9646</v>
      </c>
      <c r="D69" s="65" t="str">
        <f>'HOW TO-&gt;'!$C$110</f>
        <v>aiphen.lim@msc.com</v>
      </c>
      <c r="E69" s="61"/>
      <c r="F69" s="80" t="str">
        <f>'HOW TO-&gt;'!$A$127</f>
        <v>NG CHING WEI</v>
      </c>
      <c r="G69" s="80" t="str">
        <f>'HOW TO-&gt;'!$B$127</f>
        <v>6011 2404</v>
      </c>
      <c r="H69" s="65" t="str">
        <f>'HOW TO-&gt;'!$C$127</f>
        <v>chingwei.ng@msc.com</v>
      </c>
      <c r="I69" s="61"/>
      <c r="J69" s="80" t="str">
        <f>'HOW TO-&gt;'!$A$142</f>
        <v>SHAN SHAN</v>
      </c>
      <c r="K69" s="80" t="str">
        <f>'HOW TO-&gt;'!$B$142</f>
        <v>6011 2353</v>
      </c>
      <c r="L69" s="65" t="str">
        <f>'HOW TO-&gt;'!$C$142</f>
        <v>shanshan.chin@msc.com</v>
      </c>
      <c r="M69" s="61"/>
      <c r="N69" s="61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12"/>
      <c r="B70" s="80" t="str">
        <f>'HOW TO-&gt;'!$A$111</f>
        <v>DARIUS ONG</v>
      </c>
      <c r="C70" s="80" t="str">
        <f>'HOW TO-&gt;'!$B$111</f>
        <v>6011 2396</v>
      </c>
      <c r="D70" s="65" t="str">
        <f>'HOW TO-&gt;'!$C$111</f>
        <v>darius.ong@msc.com</v>
      </c>
      <c r="E70" s="61"/>
      <c r="F70" s="80">
        <f>'HOW TO-&gt;'!$A$128</f>
        <v>0</v>
      </c>
      <c r="G70" s="80">
        <f>'HOW TO-&gt;'!$B$128</f>
        <v>0</v>
      </c>
      <c r="H70" s="65">
        <f>'HOW TO-&gt;'!$C$128</f>
        <v>0</v>
      </c>
      <c r="I70" s="61"/>
      <c r="J70" s="80" t="str">
        <f>'HOW TO-&gt;'!$A$143</f>
        <v>EUNICE</v>
      </c>
      <c r="K70" s="80" t="str">
        <f>'HOW TO-&gt;'!$B$143</f>
        <v>6011 2355</v>
      </c>
      <c r="L70" s="65" t="str">
        <f>'HOW TO-&gt;'!$C$143</f>
        <v>eunice.chan@msc.com</v>
      </c>
      <c r="M70" s="61"/>
      <c r="N70" s="61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12"/>
      <c r="B71" s="80" t="str">
        <f>'HOW TO-&gt;'!$A$112</f>
        <v>LAWRENCE ANG (CROSS-TRADE)</v>
      </c>
      <c r="C71" s="80" t="str">
        <f>'HOW TO-&gt;'!$B$112</f>
        <v>6011 2400</v>
      </c>
      <c r="D71" s="65" t="str">
        <f>'HOW TO-&gt;'!$C$112</f>
        <v>lawrence.ang@msc.com</v>
      </c>
      <c r="E71" s="61"/>
      <c r="F71" s="80" t="str">
        <f>'HOW TO-&gt;'!$A$129</f>
        <v>.</v>
      </c>
      <c r="G71" s="80" t="str">
        <f>'HOW TO-&gt;'!$B$129</f>
        <v>.</v>
      </c>
      <c r="H71" s="65" t="str">
        <f>'HOW TO-&gt;'!$C$129</f>
        <v>.</v>
      </c>
      <c r="I71" s="61"/>
      <c r="J71" s="80" t="str">
        <f>'HOW TO-&gt;'!$A$144</f>
        <v>HAZEL</v>
      </c>
      <c r="K71" s="80" t="str">
        <f>'HOW TO-&gt;'!$B$144</f>
        <v>6011 2435</v>
      </c>
      <c r="L71" s="65" t="str">
        <f>'HOW TO-&gt;'!$C$144</f>
        <v>hazel.toh@msc.com</v>
      </c>
      <c r="M71" s="61"/>
      <c r="N71" s="6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12"/>
      <c r="B72" s="80" t="str">
        <f>'HOW TO-&gt;'!$A$113</f>
        <v>ASHTON YAN</v>
      </c>
      <c r="C72" s="80" t="str">
        <f>'HOW TO-&gt;'!$B$113</f>
        <v>6011 2398</v>
      </c>
      <c r="D72" s="65" t="str">
        <f>'HOW TO-&gt;'!$C$113</f>
        <v>ashton.yan@msc.com</v>
      </c>
      <c r="E72" s="61"/>
      <c r="F72" s="80">
        <f>'HOW TO-&gt;'!$A$130</f>
        <v>0</v>
      </c>
      <c r="G72" s="80">
        <f>'HOW TO-&gt;'!$B$130</f>
        <v>0</v>
      </c>
      <c r="H72" s="65">
        <f>'HOW TO-&gt;'!$C$130</f>
        <v>0</v>
      </c>
      <c r="I72" s="61"/>
      <c r="J72" s="80">
        <f>'HOW TO-&gt;'!$A$145</f>
        <v>0</v>
      </c>
      <c r="K72" s="80">
        <f>'HOW TO-&gt;'!$B$145</f>
        <v>0</v>
      </c>
      <c r="L72" s="65">
        <f>'HOW TO-&gt;'!$C$145</f>
        <v>0</v>
      </c>
      <c r="M72" s="61"/>
      <c r="N72" s="61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80" t="str">
        <f>'HOW TO-&gt;'!$A$114</f>
        <v>LUIS LIM</v>
      </c>
      <c r="C73" s="80" t="str">
        <f>'HOW TO-&gt;'!$B$114</f>
        <v>6011 7900</v>
      </c>
      <c r="D73" s="65" t="str">
        <f>'HOW TO-&gt;'!$C$114</f>
        <v>luis.lim@msc.com</v>
      </c>
      <c r="E73" s="61"/>
      <c r="F73" s="61"/>
      <c r="G73" s="84"/>
      <c r="H73" s="273"/>
      <c r="I73" s="61"/>
      <c r="J73" s="80">
        <f>'HOW TO-&gt;'!$A$146</f>
        <v>0</v>
      </c>
      <c r="K73" s="80">
        <f>'HOW TO-&gt;'!$B$146</f>
        <v>0</v>
      </c>
      <c r="L73" s="65">
        <f>'HOW TO-&gt;'!$C$146</f>
        <v>0</v>
      </c>
      <c r="M73" s="61"/>
      <c r="N73" s="61"/>
    </row>
    <row r="74" spans="1:231">
      <c r="B74" s="80" t="str">
        <f>'HOW TO-&gt;'!$A$115</f>
        <v>CHARMAINE LIM</v>
      </c>
      <c r="C74" s="80" t="str">
        <f>'HOW TO-&gt;'!$B$115</f>
        <v>6011 0561</v>
      </c>
      <c r="D74" s="65" t="str">
        <f>'HOW TO-&gt;'!$C$115</f>
        <v>charmaine.lim@msc.com</v>
      </c>
      <c r="E74" s="61"/>
      <c r="F74" s="61"/>
      <c r="G74" s="84"/>
      <c r="H74" s="84"/>
      <c r="I74" s="273"/>
      <c r="J74" s="80"/>
      <c r="K74" s="80"/>
      <c r="L74" s="65"/>
      <c r="M74" s="61"/>
      <c r="N74" s="61"/>
    </row>
    <row r="75" spans="1:231">
      <c r="B75" s="80">
        <f>'HOW TO-&gt;'!$A$116</f>
        <v>0</v>
      </c>
      <c r="C75" s="80">
        <f>'HOW TO-&gt;'!$B$116</f>
        <v>0</v>
      </c>
      <c r="D75" s="65">
        <f>'HOW TO-&gt;'!$C$116</f>
        <v>0</v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231">
      <c r="B76" s="80" t="str">
        <f>'HOW TO-&gt;'!$A$117</f>
        <v xml:space="preserve">MAIN LINE  </v>
      </c>
      <c r="C76" s="80" t="str">
        <f>'HOW TO-&gt;'!$B$117</f>
        <v>6011 2424</v>
      </c>
      <c r="D76" s="65">
        <f>'HOW TO-&gt;'!$C$117</f>
        <v>0</v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231">
      <c r="B77" s="80">
        <f>'HOW TO-&gt;'!$A$118</f>
        <v>0</v>
      </c>
      <c r="C77" s="80">
        <f>'HOW TO-&gt;'!$B$118</f>
        <v>0</v>
      </c>
      <c r="D77" s="65">
        <f>'HOW TO-&gt;'!$C$118</f>
        <v>0</v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231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231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231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2:14">
      <c r="B81" s="61" t="s">
        <v>4356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2:14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2:14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2:1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2:14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2:14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2:14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2:14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2:14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2:14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6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B2:O102"/>
  <sheetViews>
    <sheetView zoomScale="85" zoomScaleNormal="85" workbookViewId="0">
      <pane ySplit="43" topLeftCell="A66" activePane="bottomLeft" state="frozen"/>
      <selection pane="bottomLeft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95</v>
      </c>
    </row>
    <row r="3" spans="2:14" s="37" customFormat="1" ht="22.5" customHeight="1">
      <c r="B3" s="7"/>
    </row>
    <row r="4" spans="2:14" s="61" customFormat="1">
      <c r="B4" s="66"/>
      <c r="C4" s="66"/>
      <c r="D4" s="9" t="s">
        <v>4357</v>
      </c>
      <c r="E4" s="66"/>
      <c r="F4" s="66"/>
      <c r="G4" s="66"/>
      <c r="H4" s="66"/>
      <c r="I4" s="66"/>
      <c r="J4" s="66"/>
    </row>
    <row r="5" spans="2:14" s="61" customFormat="1" ht="12" thickBot="1">
      <c r="B5" s="84"/>
      <c r="C5" s="84"/>
      <c r="D5" s="84"/>
      <c r="E5" s="84"/>
      <c r="F5" s="84"/>
      <c r="G5" s="84"/>
      <c r="H5" s="84"/>
      <c r="I5" s="897"/>
      <c r="J5" s="66"/>
    </row>
    <row r="6" spans="2:14" s="71" customFormat="1" ht="24" hidden="1" thickTop="1">
      <c r="B6" s="1566"/>
      <c r="C6" s="1567"/>
      <c r="D6" s="1568" t="s">
        <v>98</v>
      </c>
      <c r="E6" s="1569" t="s">
        <v>659</v>
      </c>
      <c r="F6" s="1697" t="s">
        <v>4358</v>
      </c>
      <c r="G6" s="1698" t="s">
        <v>101</v>
      </c>
      <c r="H6" s="1589" t="s">
        <v>4359</v>
      </c>
      <c r="I6" s="2291" t="s">
        <v>1259</v>
      </c>
      <c r="J6" s="2291" t="s">
        <v>894</v>
      </c>
      <c r="K6" s="2291" t="s">
        <v>855</v>
      </c>
      <c r="L6" s="2291" t="s">
        <v>1550</v>
      </c>
      <c r="M6" s="2291" t="s">
        <v>1123</v>
      </c>
      <c r="N6" s="2296" t="s">
        <v>4360</v>
      </c>
    </row>
    <row r="7" spans="2:14" s="71" customFormat="1" ht="12" hidden="1" thickBot="1">
      <c r="B7" s="1932" t="s">
        <v>3897</v>
      </c>
      <c r="C7" s="1574" t="s">
        <v>4038</v>
      </c>
      <c r="D7" s="1575" t="s">
        <v>2574</v>
      </c>
      <c r="E7" s="1576"/>
      <c r="F7" s="1695"/>
      <c r="G7" s="1643"/>
      <c r="H7" s="1696" t="s">
        <v>2839</v>
      </c>
      <c r="I7" s="1696" t="s">
        <v>2907</v>
      </c>
      <c r="J7" s="1696" t="s">
        <v>2781</v>
      </c>
      <c r="K7" s="1696" t="s">
        <v>3785</v>
      </c>
      <c r="L7" s="1696" t="s">
        <v>3119</v>
      </c>
      <c r="M7" s="1696" t="s">
        <v>4335</v>
      </c>
    </row>
    <row r="8" spans="2:14" ht="13.5" hidden="1" thickTop="1">
      <c r="B8" s="1831" t="s">
        <v>2060</v>
      </c>
      <c r="C8" s="935" t="s">
        <v>4046</v>
      </c>
      <c r="D8" s="935">
        <v>45469</v>
      </c>
      <c r="E8" s="1565" t="s">
        <v>393</v>
      </c>
      <c r="F8" s="2041" t="s">
        <v>2488</v>
      </c>
      <c r="G8" s="1128" t="s">
        <v>4361</v>
      </c>
      <c r="H8" s="931">
        <v>45494</v>
      </c>
      <c r="I8" s="1587" t="s">
        <v>393</v>
      </c>
      <c r="J8" s="931">
        <v>45518</v>
      </c>
      <c r="K8" s="931">
        <v>45522</v>
      </c>
      <c r="L8" s="931">
        <v>45531</v>
      </c>
      <c r="M8" s="931">
        <v>45535</v>
      </c>
    </row>
    <row r="9" spans="2:14" ht="13.5" hidden="1" thickBot="1">
      <c r="B9" s="1166"/>
      <c r="C9" s="1167"/>
      <c r="D9" s="1167"/>
      <c r="E9" s="1555"/>
      <c r="F9" s="1838"/>
      <c r="G9" s="1837"/>
      <c r="H9" s="1663"/>
      <c r="I9" s="1663"/>
      <c r="J9" s="1663"/>
      <c r="K9" s="1663"/>
      <c r="L9" s="1663"/>
      <c r="M9" s="1663"/>
    </row>
    <row r="10" spans="2:14" ht="24.75" hidden="1" thickTop="1">
      <c r="B10" s="1566"/>
      <c r="C10" s="2781"/>
      <c r="D10" s="2782" t="s">
        <v>98</v>
      </c>
      <c r="E10" s="2783" t="s">
        <v>659</v>
      </c>
      <c r="F10" s="2784" t="s">
        <v>4358</v>
      </c>
      <c r="G10" s="2785" t="s">
        <v>101</v>
      </c>
      <c r="H10" s="2786" t="s">
        <v>4359</v>
      </c>
      <c r="I10" s="2787" t="s">
        <v>933</v>
      </c>
      <c r="J10" s="2787" t="s">
        <v>894</v>
      </c>
      <c r="K10" s="2787" t="s">
        <v>855</v>
      </c>
      <c r="L10" s="2787" t="s">
        <v>1550</v>
      </c>
      <c r="M10" s="2787" t="s">
        <v>1605</v>
      </c>
    </row>
    <row r="11" spans="2:14" ht="24" hidden="1" thickBot="1">
      <c r="B11" s="1932" t="s">
        <v>4325</v>
      </c>
      <c r="C11" s="2788" t="s">
        <v>4038</v>
      </c>
      <c r="D11" s="2789" t="s">
        <v>2574</v>
      </c>
      <c r="E11" s="2790"/>
      <c r="F11" s="2791"/>
      <c r="G11" s="2792"/>
      <c r="H11" s="2793" t="s">
        <v>2839</v>
      </c>
      <c r="I11" s="2794" t="s">
        <v>2907</v>
      </c>
      <c r="J11" s="2794" t="s">
        <v>2781</v>
      </c>
      <c r="K11" s="2794" t="s">
        <v>3785</v>
      </c>
      <c r="L11" s="2794" t="s">
        <v>3119</v>
      </c>
      <c r="M11" s="2794" t="s">
        <v>4335</v>
      </c>
      <c r="N11" s="2296" t="s">
        <v>4360</v>
      </c>
    </row>
    <row r="12" spans="2:14" ht="13.5" hidden="1" thickTop="1">
      <c r="B12" s="934" t="s">
        <v>1867</v>
      </c>
      <c r="C12" s="935" t="s">
        <v>4362</v>
      </c>
      <c r="D12" s="935">
        <v>45507</v>
      </c>
      <c r="E12" s="1104">
        <v>45518</v>
      </c>
      <c r="F12" s="1981" t="s">
        <v>406</v>
      </c>
      <c r="G12" s="1128" t="s">
        <v>4363</v>
      </c>
      <c r="H12" s="1207">
        <v>45534</v>
      </c>
      <c r="I12" s="1207">
        <v>45554</v>
      </c>
      <c r="J12" s="1207">
        <v>45557</v>
      </c>
      <c r="K12" s="1207">
        <v>45563</v>
      </c>
      <c r="L12" s="1207">
        <v>45574</v>
      </c>
      <c r="M12" s="1207">
        <v>45578</v>
      </c>
    </row>
    <row r="13" spans="2:14" ht="13.5" hidden="1" thickBot="1">
      <c r="B13" s="1166"/>
      <c r="C13" s="1167"/>
      <c r="D13" s="1167"/>
      <c r="E13" s="1555"/>
      <c r="F13" s="1838"/>
      <c r="G13" s="1837"/>
      <c r="H13" s="1663"/>
      <c r="I13" s="1663"/>
      <c r="J13" s="1663"/>
      <c r="K13" s="1663"/>
      <c r="L13" s="1663"/>
      <c r="M13" s="1663"/>
    </row>
    <row r="14" spans="2:14" ht="13.5" hidden="1" thickTop="1">
      <c r="B14" s="934" t="s">
        <v>1893</v>
      </c>
      <c r="C14" s="935" t="s">
        <v>1919</v>
      </c>
      <c r="D14" s="935">
        <v>45512</v>
      </c>
      <c r="E14" s="1104">
        <v>45523</v>
      </c>
      <c r="F14" s="1675" t="s">
        <v>2481</v>
      </c>
      <c r="G14" s="1128" t="s">
        <v>4364</v>
      </c>
      <c r="H14" s="931">
        <v>45536</v>
      </c>
      <c r="I14" s="931">
        <v>45556</v>
      </c>
      <c r="J14" s="931">
        <v>45559</v>
      </c>
      <c r="K14" s="931">
        <v>45565</v>
      </c>
      <c r="L14" s="931">
        <v>45576</v>
      </c>
      <c r="M14" s="931">
        <v>45580</v>
      </c>
    </row>
    <row r="15" spans="2:14" ht="13.5" hidden="1" thickBot="1">
      <c r="B15" s="1166"/>
      <c r="C15" s="1167"/>
      <c r="D15" s="1167"/>
      <c r="E15" s="1555"/>
      <c r="F15" s="1838"/>
      <c r="G15" s="1837"/>
      <c r="H15" s="1663"/>
      <c r="I15" s="2590"/>
      <c r="J15" s="1663"/>
      <c r="K15" s="1663"/>
      <c r="L15" s="1663"/>
      <c r="M15" s="1663"/>
    </row>
    <row r="16" spans="2:14" ht="29.25" hidden="1" customHeight="1" thickTop="1">
      <c r="B16" s="1566"/>
      <c r="C16" s="2781"/>
      <c r="D16" s="2782" t="s">
        <v>98</v>
      </c>
      <c r="E16" s="2783" t="s">
        <v>659</v>
      </c>
      <c r="F16" s="2784" t="s">
        <v>4358</v>
      </c>
      <c r="G16" s="2785" t="s">
        <v>101</v>
      </c>
      <c r="H16" s="2786" t="s">
        <v>4359</v>
      </c>
      <c r="I16" s="2871" t="s">
        <v>933</v>
      </c>
      <c r="J16" s="2787" t="s">
        <v>894</v>
      </c>
      <c r="K16" s="2871" t="s">
        <v>855</v>
      </c>
      <c r="L16" s="2787" t="s">
        <v>1550</v>
      </c>
      <c r="M16" s="2787" t="s">
        <v>1605</v>
      </c>
      <c r="N16" s="2787" t="s">
        <v>1568</v>
      </c>
    </row>
    <row r="17" spans="2:15" ht="24" hidden="1" thickBot="1">
      <c r="B17" s="1932" t="s">
        <v>4325</v>
      </c>
      <c r="C17" s="2788" t="s">
        <v>4038</v>
      </c>
      <c r="D17" s="2789" t="s">
        <v>2574</v>
      </c>
      <c r="E17" s="2790"/>
      <c r="F17" s="2791"/>
      <c r="G17" s="2792"/>
      <c r="H17" s="2793" t="s">
        <v>2839</v>
      </c>
      <c r="I17" s="2794" t="s">
        <v>2907</v>
      </c>
      <c r="J17" s="2794" t="s">
        <v>2781</v>
      </c>
      <c r="K17" s="2794" t="s">
        <v>3785</v>
      </c>
      <c r="L17" s="2794" t="s">
        <v>3119</v>
      </c>
      <c r="M17" s="2794" t="s">
        <v>4335</v>
      </c>
      <c r="N17" s="2794" t="s">
        <v>2740</v>
      </c>
      <c r="O17" s="2296" t="s">
        <v>4360</v>
      </c>
    </row>
    <row r="18" spans="2:15" ht="13.5" hidden="1" thickTop="1">
      <c r="B18" s="2684" t="s">
        <v>1805</v>
      </c>
      <c r="C18" s="2685" t="s">
        <v>4365</v>
      </c>
      <c r="D18" s="2760">
        <v>45532</v>
      </c>
      <c r="E18" s="2703">
        <v>45543</v>
      </c>
      <c r="F18" s="2707" t="s">
        <v>2990</v>
      </c>
      <c r="G18" s="2778" t="s">
        <v>4366</v>
      </c>
      <c r="H18" s="2710">
        <v>45555</v>
      </c>
      <c r="I18" s="2710">
        <v>45575</v>
      </c>
      <c r="J18" s="2710">
        <v>45578</v>
      </c>
      <c r="K18" s="2861">
        <v>45584</v>
      </c>
      <c r="L18" s="2710">
        <v>45595</v>
      </c>
      <c r="M18" s="2710">
        <v>45599</v>
      </c>
      <c r="N18" s="2710">
        <v>45606</v>
      </c>
    </row>
    <row r="19" spans="2:15" ht="13.5" hidden="1" thickBot="1">
      <c r="B19" s="2711"/>
      <c r="C19" s="2705"/>
      <c r="D19" s="2705"/>
      <c r="E19" s="1673"/>
      <c r="F19" s="2766"/>
      <c r="G19" s="2779"/>
      <c r="H19" s="2780"/>
      <c r="I19" s="2590" t="s">
        <v>4367</v>
      </c>
      <c r="J19" s="2780"/>
      <c r="K19" s="2862"/>
      <c r="L19" s="2780"/>
      <c r="M19" s="2780"/>
      <c r="N19" s="2780"/>
    </row>
    <row r="20" spans="2:15" ht="29.25" hidden="1" customHeight="1" thickTop="1">
      <c r="B20" s="1566"/>
      <c r="C20" s="2781"/>
      <c r="D20" s="2782" t="s">
        <v>98</v>
      </c>
      <c r="E20" s="2783" t="s">
        <v>659</v>
      </c>
      <c r="F20" s="2784" t="s">
        <v>4358</v>
      </c>
      <c r="G20" s="2785" t="s">
        <v>101</v>
      </c>
      <c r="H20" s="2786" t="s">
        <v>4359</v>
      </c>
      <c r="I20" s="2787" t="s">
        <v>894</v>
      </c>
      <c r="J20" s="2787" t="s">
        <v>1605</v>
      </c>
      <c r="K20" s="2859" t="s">
        <v>1550</v>
      </c>
      <c r="L20" s="2867"/>
      <c r="M20" s="2863"/>
      <c r="N20" s="2863"/>
    </row>
    <row r="21" spans="2:15" ht="24" hidden="1" thickBot="1">
      <c r="B21" s="1932" t="s">
        <v>4325</v>
      </c>
      <c r="C21" s="2788" t="s">
        <v>4038</v>
      </c>
      <c r="D21" s="2789" t="s">
        <v>2574</v>
      </c>
      <c r="E21" s="2790"/>
      <c r="F21" s="2791"/>
      <c r="G21" s="2792"/>
      <c r="H21" s="2793" t="s">
        <v>2839</v>
      </c>
      <c r="I21" s="2794" t="s">
        <v>3250</v>
      </c>
      <c r="J21" s="2794" t="s">
        <v>2737</v>
      </c>
      <c r="K21" s="2860" t="s">
        <v>4040</v>
      </c>
      <c r="L21" s="2296" t="s">
        <v>4360</v>
      </c>
      <c r="M21" s="2864"/>
      <c r="N21" s="2864"/>
    </row>
    <row r="22" spans="2:15" ht="13.5" hidden="1" thickTop="1">
      <c r="B22" s="2684" t="s">
        <v>3931</v>
      </c>
      <c r="C22" s="2685" t="s">
        <v>4368</v>
      </c>
      <c r="D22" s="2760">
        <v>45539</v>
      </c>
      <c r="E22" s="2703">
        <v>45552</v>
      </c>
      <c r="F22" s="2704" t="s">
        <v>406</v>
      </c>
      <c r="G22" s="2778" t="s">
        <v>4369</v>
      </c>
      <c r="H22" s="2691">
        <v>45557</v>
      </c>
      <c r="I22" s="2691">
        <v>45579</v>
      </c>
      <c r="J22" s="2691">
        <v>45594</v>
      </c>
      <c r="K22" s="2967">
        <v>45597</v>
      </c>
      <c r="L22" s="2805"/>
      <c r="M22" s="2865"/>
      <c r="N22" s="2865"/>
    </row>
    <row r="23" spans="2:15" ht="13.5" hidden="1" thickBot="1">
      <c r="B23" s="2711"/>
      <c r="C23" s="2705"/>
      <c r="D23" s="2705"/>
      <c r="E23" s="1673"/>
      <c r="F23" s="2766"/>
      <c r="G23" s="2779"/>
      <c r="H23" s="2780">
        <v>45584</v>
      </c>
      <c r="I23" s="2869"/>
      <c r="J23" s="2780"/>
      <c r="K23" s="2862"/>
      <c r="L23" s="2868"/>
      <c r="M23" s="2866"/>
      <c r="N23" s="2866"/>
    </row>
    <row r="24" spans="2:15" ht="13.5" hidden="1" thickTop="1">
      <c r="B24" s="2684" t="s">
        <v>1867</v>
      </c>
      <c r="C24" s="2685" t="s">
        <v>1937</v>
      </c>
      <c r="D24" s="2685">
        <v>45550</v>
      </c>
      <c r="E24" s="2703">
        <v>45561</v>
      </c>
      <c r="F24" s="2707" t="s">
        <v>4370</v>
      </c>
      <c r="G24" s="2778" t="s">
        <v>4371</v>
      </c>
      <c r="H24" s="2706" t="s">
        <v>393</v>
      </c>
      <c r="I24" s="2710">
        <v>45592</v>
      </c>
      <c r="J24" s="2710">
        <v>45593</v>
      </c>
      <c r="K24" s="2861">
        <v>45599</v>
      </c>
      <c r="L24" s="2805"/>
      <c r="M24" s="2865"/>
      <c r="N24" s="2865"/>
    </row>
    <row r="25" spans="2:15" ht="13.5" hidden="1" thickBot="1">
      <c r="B25" s="2711"/>
      <c r="C25" s="2705"/>
      <c r="D25" s="2705"/>
      <c r="E25" s="1673"/>
      <c r="F25" s="2766"/>
      <c r="G25" s="2779"/>
      <c r="H25" s="2780"/>
      <c r="I25" s="2980" t="s">
        <v>4372</v>
      </c>
      <c r="J25" s="2780"/>
      <c r="K25" s="2862"/>
      <c r="L25" s="2868"/>
      <c r="M25" s="2866"/>
      <c r="N25" s="2866"/>
    </row>
    <row r="26" spans="2:15" ht="13.5" hidden="1" thickTop="1">
      <c r="B26" s="2684" t="s">
        <v>1941</v>
      </c>
      <c r="C26" s="2685" t="s">
        <v>1942</v>
      </c>
      <c r="D26" s="2760">
        <v>45558</v>
      </c>
      <c r="E26" s="2703">
        <f>D26+11</f>
        <v>45569</v>
      </c>
      <c r="F26" s="2707" t="s">
        <v>4370</v>
      </c>
      <c r="G26" s="2778" t="s">
        <v>4371</v>
      </c>
      <c r="H26" s="2706" t="s">
        <v>393</v>
      </c>
      <c r="I26" s="2710">
        <v>45592</v>
      </c>
      <c r="J26" s="2710">
        <v>45593</v>
      </c>
      <c r="K26" s="2861">
        <v>45599</v>
      </c>
      <c r="L26" s="2805"/>
      <c r="M26" s="2865"/>
      <c r="N26" s="2865"/>
    </row>
    <row r="27" spans="2:15" ht="13.5" hidden="1" thickBot="1">
      <c r="B27" s="2711"/>
      <c r="C27" s="2705"/>
      <c r="D27" s="2705"/>
      <c r="E27" s="1673"/>
      <c r="F27" s="2766"/>
      <c r="G27" s="2779"/>
      <c r="H27" s="2780"/>
      <c r="I27" s="2980" t="s">
        <v>4372</v>
      </c>
      <c r="J27" s="2780"/>
      <c r="K27" s="2862"/>
      <c r="L27" s="2868"/>
      <c r="M27" s="2866"/>
      <c r="N27" s="2866"/>
    </row>
    <row r="28" spans="2:15" ht="13.5" hidden="1" thickTop="1">
      <c r="B28" s="2684" t="s">
        <v>1793</v>
      </c>
      <c r="C28" s="2685" t="s">
        <v>3918</v>
      </c>
      <c r="D28" s="2685">
        <v>45563</v>
      </c>
      <c r="E28" s="2703">
        <f>D28+11+3</f>
        <v>45577</v>
      </c>
      <c r="F28" s="2704" t="s">
        <v>406</v>
      </c>
      <c r="G28" s="2778" t="s">
        <v>4373</v>
      </c>
      <c r="H28" s="2691" t="e">
        <f>H26+7</f>
        <v>#VALUE!</v>
      </c>
      <c r="I28" s="2691" t="e">
        <f>H28+22</f>
        <v>#VALUE!</v>
      </c>
      <c r="J28" s="2691" t="e">
        <f>H28+23</f>
        <v>#VALUE!</v>
      </c>
      <c r="K28" s="2967" t="e">
        <f>H28+29</f>
        <v>#VALUE!</v>
      </c>
      <c r="L28" s="2805"/>
      <c r="M28" s="2865"/>
      <c r="N28" s="2865"/>
    </row>
    <row r="29" spans="2:15" ht="13.5" hidden="1" thickBot="1">
      <c r="B29" s="2720"/>
      <c r="C29" s="2705"/>
      <c r="D29" s="2705"/>
      <c r="E29" s="1673"/>
      <c r="F29" s="2766"/>
      <c r="G29" s="2779"/>
      <c r="H29" s="2780"/>
      <c r="I29" s="2590"/>
      <c r="J29" s="2780"/>
      <c r="K29" s="2862"/>
      <c r="L29" s="2868"/>
      <c r="M29" s="2866"/>
      <c r="N29" s="2866"/>
    </row>
    <row r="30" spans="2:15" ht="24.75" hidden="1" thickTop="1">
      <c r="B30" s="1566"/>
      <c r="C30" s="2781"/>
      <c r="D30" s="2782" t="s">
        <v>98</v>
      </c>
      <c r="E30" s="2783" t="s">
        <v>659</v>
      </c>
      <c r="F30" s="2784" t="s">
        <v>4358</v>
      </c>
      <c r="G30" s="2785" t="s">
        <v>101</v>
      </c>
      <c r="H30" s="2786" t="s">
        <v>4359</v>
      </c>
      <c r="I30" s="3063" t="s">
        <v>894</v>
      </c>
      <c r="J30" s="3063" t="s">
        <v>855</v>
      </c>
      <c r="K30" s="2859" t="s">
        <v>1605</v>
      </c>
      <c r="L30" s="2787" t="s">
        <v>1550</v>
      </c>
      <c r="M30" s="2866"/>
      <c r="N30" s="2866"/>
    </row>
    <row r="31" spans="2:15" ht="24" hidden="1" thickBot="1">
      <c r="B31" s="1932" t="s">
        <v>4325</v>
      </c>
      <c r="C31" s="2788" t="s">
        <v>4038</v>
      </c>
      <c r="D31" s="2789" t="s">
        <v>2574</v>
      </c>
      <c r="E31" s="2790"/>
      <c r="F31" s="2791"/>
      <c r="G31" s="2792"/>
      <c r="H31" s="2793" t="s">
        <v>2839</v>
      </c>
      <c r="I31" s="2794" t="s">
        <v>2008</v>
      </c>
      <c r="J31" s="2794" t="s">
        <v>3251</v>
      </c>
      <c r="K31" s="2860" t="s">
        <v>4337</v>
      </c>
      <c r="L31" s="2794" t="s">
        <v>4374</v>
      </c>
      <c r="M31" s="2296" t="s">
        <v>4360</v>
      </c>
      <c r="N31" s="2866"/>
    </row>
    <row r="32" spans="2:15" ht="13.5" hidden="1" thickTop="1">
      <c r="B32" s="2684" t="s">
        <v>1994</v>
      </c>
      <c r="C32" s="2685" t="s">
        <v>4000</v>
      </c>
      <c r="D32" s="2685">
        <v>45637</v>
      </c>
      <c r="E32" s="2703">
        <v>45648</v>
      </c>
      <c r="F32" s="2843" t="s">
        <v>2759</v>
      </c>
      <c r="G32" s="3045" t="s">
        <v>4375</v>
      </c>
      <c r="H32" s="2710">
        <v>45655</v>
      </c>
      <c r="I32" s="2710">
        <v>45677</v>
      </c>
      <c r="J32" s="2710">
        <v>45683</v>
      </c>
      <c r="K32" s="2861">
        <v>45692</v>
      </c>
      <c r="L32" s="2703">
        <v>45695</v>
      </c>
      <c r="M32" s="2866"/>
      <c r="N32" s="2866"/>
    </row>
    <row r="33" spans="2:15" ht="13.5" hidden="1" thickBot="1">
      <c r="B33" s="2711"/>
      <c r="C33" s="2705"/>
      <c r="D33" s="2705"/>
      <c r="E33" s="1673"/>
      <c r="F33" s="3039"/>
      <c r="G33" s="2779"/>
      <c r="H33" s="2780"/>
      <c r="I33" s="2780"/>
      <c r="J33" s="2780"/>
      <c r="K33" s="2862"/>
      <c r="L33" s="2780"/>
      <c r="M33" s="2866"/>
      <c r="N33" s="2866"/>
    </row>
    <row r="34" spans="2:15" ht="24.75" hidden="1" thickTop="1">
      <c r="B34" s="1566"/>
      <c r="C34" s="2781"/>
      <c r="D34" s="2782" t="s">
        <v>98</v>
      </c>
      <c r="E34" s="2783" t="s">
        <v>659</v>
      </c>
      <c r="F34" s="2784" t="s">
        <v>4358</v>
      </c>
      <c r="G34" s="2785" t="s">
        <v>101</v>
      </c>
      <c r="H34" s="2786" t="s">
        <v>4359</v>
      </c>
      <c r="I34" s="3063" t="s">
        <v>894</v>
      </c>
      <c r="J34" s="3063" t="s">
        <v>855</v>
      </c>
      <c r="K34" s="3132" t="s">
        <v>1550</v>
      </c>
      <c r="L34" s="3133" t="s">
        <v>1605</v>
      </c>
      <c r="M34" s="3133" t="s">
        <v>1568</v>
      </c>
      <c r="N34" s="2866"/>
    </row>
    <row r="35" spans="2:15" ht="17.25" hidden="1" customHeight="1" thickBot="1">
      <c r="B35" s="3215" t="s">
        <v>3897</v>
      </c>
      <c r="C35" s="3216" t="s">
        <v>3898</v>
      </c>
      <c r="D35" s="3217" t="s">
        <v>2834</v>
      </c>
      <c r="E35" s="2790"/>
      <c r="F35" s="2791"/>
      <c r="G35" s="2792"/>
      <c r="H35" s="2793" t="s">
        <v>2839</v>
      </c>
      <c r="I35" s="2794" t="s">
        <v>2008</v>
      </c>
      <c r="J35" s="2794" t="s">
        <v>3251</v>
      </c>
      <c r="K35" s="2860" t="s">
        <v>4337</v>
      </c>
      <c r="L35" s="2794" t="s">
        <v>4374</v>
      </c>
      <c r="M35" s="2794" t="s">
        <v>4374</v>
      </c>
      <c r="N35" s="3173" t="s">
        <v>4360</v>
      </c>
    </row>
    <row r="36" spans="2:15" ht="13.5" hidden="1" thickTop="1">
      <c r="B36" s="3219" t="s">
        <v>1990</v>
      </c>
      <c r="C36" s="2686" t="s">
        <v>1991</v>
      </c>
      <c r="D36" s="2686">
        <v>45679</v>
      </c>
      <c r="E36" s="1969">
        <v>45690</v>
      </c>
      <c r="F36" s="3261" t="s">
        <v>406</v>
      </c>
      <c r="G36" s="3251" t="s">
        <v>4376</v>
      </c>
      <c r="H36" s="3247">
        <v>45690</v>
      </c>
      <c r="I36" s="3247">
        <v>45712</v>
      </c>
      <c r="J36" s="3247">
        <v>45718</v>
      </c>
      <c r="K36" s="3257">
        <v>45727</v>
      </c>
      <c r="L36" s="3258">
        <v>45730</v>
      </c>
      <c r="M36" s="3258">
        <v>45752</v>
      </c>
      <c r="N36" s="3253"/>
    </row>
    <row r="37" spans="2:15" ht="13.5" hidden="1" thickBot="1">
      <c r="B37" s="2711"/>
      <c r="C37" s="2705"/>
      <c r="D37" s="2705"/>
      <c r="E37" s="1673"/>
      <c r="F37" s="3250"/>
      <c r="G37" s="3254"/>
      <c r="H37" s="3255"/>
      <c r="I37" s="3255"/>
      <c r="J37" s="3255"/>
      <c r="K37" s="3256"/>
      <c r="L37" s="3255"/>
      <c r="M37" s="3255"/>
      <c r="N37" s="3253"/>
    </row>
    <row r="38" spans="2:15" ht="13.5" hidden="1" thickTop="1">
      <c r="B38" s="3219" t="s">
        <v>1941</v>
      </c>
      <c r="C38" s="2686" t="s">
        <v>1999</v>
      </c>
      <c r="D38" s="2686">
        <v>45693</v>
      </c>
      <c r="E38" s="1969">
        <v>45704</v>
      </c>
      <c r="F38" s="2704" t="s">
        <v>3929</v>
      </c>
      <c r="G38" s="3251" t="s">
        <v>4377</v>
      </c>
      <c r="H38" s="3247">
        <v>45711</v>
      </c>
      <c r="I38" s="3247">
        <v>45733</v>
      </c>
      <c r="J38" s="3247">
        <v>45740</v>
      </c>
      <c r="K38" s="3257">
        <v>45751</v>
      </c>
      <c r="L38" s="3258">
        <v>45754</v>
      </c>
      <c r="M38" s="3258">
        <v>45761</v>
      </c>
      <c r="N38" s="3253"/>
    </row>
    <row r="39" spans="2:15" ht="13.5" hidden="1" thickBot="1">
      <c r="B39" s="2711"/>
      <c r="C39" s="2705"/>
      <c r="D39" s="2705"/>
      <c r="E39" s="1673"/>
      <c r="F39" s="3250"/>
      <c r="G39" s="3254"/>
      <c r="H39" s="3255"/>
      <c r="I39" s="3255"/>
      <c r="J39" s="3255"/>
      <c r="K39" s="3256"/>
      <c r="L39" s="3255"/>
      <c r="M39" s="3255"/>
      <c r="N39" s="3253"/>
    </row>
    <row r="40" spans="2:15" ht="13.5" hidden="1" thickTop="1">
      <c r="B40" s="3219" t="s">
        <v>1793</v>
      </c>
      <c r="C40" s="2686" t="s">
        <v>3926</v>
      </c>
      <c r="D40" s="2686">
        <v>45701</v>
      </c>
      <c r="E40" s="1969">
        <v>45711</v>
      </c>
      <c r="F40" s="3229" t="s">
        <v>4378</v>
      </c>
      <c r="G40" s="3251" t="s">
        <v>4379</v>
      </c>
      <c r="H40" s="1792">
        <v>45718</v>
      </c>
      <c r="I40" s="1792">
        <v>45740</v>
      </c>
      <c r="J40" s="1792">
        <v>45747</v>
      </c>
      <c r="K40" s="3252">
        <v>45758</v>
      </c>
      <c r="L40" s="1969">
        <v>45761</v>
      </c>
      <c r="M40" s="1969">
        <v>45768</v>
      </c>
      <c r="N40" s="3253"/>
    </row>
    <row r="41" spans="2:15" ht="13.5" hidden="1" thickBot="1">
      <c r="B41" s="2711"/>
      <c r="C41" s="2705"/>
      <c r="D41" s="2705"/>
      <c r="E41" s="1673"/>
      <c r="F41" s="3250"/>
      <c r="G41" s="3254"/>
      <c r="H41" s="3255"/>
      <c r="I41" s="3255"/>
      <c r="J41" s="3255"/>
      <c r="K41" s="3256"/>
      <c r="L41" s="3255"/>
      <c r="M41" s="3255"/>
      <c r="N41" s="3253"/>
    </row>
    <row r="42" spans="2:15" ht="24.75" thickTop="1">
      <c r="B42" s="1566"/>
      <c r="C42" s="2781"/>
      <c r="D42" s="2782" t="s">
        <v>98</v>
      </c>
      <c r="E42" s="2783" t="s">
        <v>659</v>
      </c>
      <c r="F42" s="2784" t="s">
        <v>4358</v>
      </c>
      <c r="G42" s="2785" t="s">
        <v>101</v>
      </c>
      <c r="H42" s="2786" t="s">
        <v>4359</v>
      </c>
      <c r="I42" s="3063" t="s">
        <v>894</v>
      </c>
      <c r="J42" s="3063" t="s">
        <v>855</v>
      </c>
      <c r="K42" s="2786" t="s">
        <v>1258</v>
      </c>
      <c r="L42" s="3132" t="s">
        <v>1550</v>
      </c>
      <c r="M42" s="3133" t="s">
        <v>1605</v>
      </c>
      <c r="N42" s="3132" t="s">
        <v>1568</v>
      </c>
    </row>
    <row r="43" spans="2:15" ht="24" thickBot="1">
      <c r="B43" s="3215" t="s">
        <v>3897</v>
      </c>
      <c r="C43" s="3216" t="s">
        <v>3934</v>
      </c>
      <c r="D43" s="3217" t="s">
        <v>2834</v>
      </c>
      <c r="E43" s="2790"/>
      <c r="F43" s="2791"/>
      <c r="G43" s="3801" t="s">
        <v>4380</v>
      </c>
      <c r="H43" s="2793" t="s">
        <v>2839</v>
      </c>
      <c r="I43" s="2794" t="s">
        <v>2008</v>
      </c>
      <c r="J43" s="2794" t="s">
        <v>3251</v>
      </c>
      <c r="K43" s="2860" t="s">
        <v>4337</v>
      </c>
      <c r="L43" s="2860" t="s">
        <v>4337</v>
      </c>
      <c r="M43" s="2860" t="s">
        <v>4374</v>
      </c>
      <c r="N43" s="2794" t="s">
        <v>4374</v>
      </c>
      <c r="O43" s="3173" t="s">
        <v>4360</v>
      </c>
    </row>
    <row r="44" spans="2:15" ht="13.5" hidden="1" thickTop="1">
      <c r="B44" s="3366" t="s">
        <v>3931</v>
      </c>
      <c r="C44" s="3222" t="s">
        <v>3932</v>
      </c>
      <c r="D44" s="3222">
        <v>45756</v>
      </c>
      <c r="E44" s="3252">
        <v>45767</v>
      </c>
      <c r="F44" s="3372" t="s">
        <v>3929</v>
      </c>
      <c r="G44" s="3251" t="s">
        <v>4381</v>
      </c>
      <c r="H44" s="3505">
        <v>45767</v>
      </c>
      <c r="I44" s="3505">
        <v>45789</v>
      </c>
      <c r="J44" s="3505">
        <v>45794</v>
      </c>
      <c r="K44" s="3505">
        <v>45802</v>
      </c>
      <c r="L44" s="3505">
        <v>45807</v>
      </c>
      <c r="M44" s="3505">
        <v>45811</v>
      </c>
      <c r="N44" s="3505">
        <v>45819</v>
      </c>
    </row>
    <row r="45" spans="2:15" ht="13.5" hidden="1" thickBot="1">
      <c r="B45" s="3367"/>
      <c r="C45" s="3227"/>
      <c r="D45" s="3227"/>
      <c r="E45" s="3368"/>
      <c r="F45" s="3242"/>
      <c r="G45" s="3365"/>
      <c r="H45" s="3255"/>
      <c r="I45" s="3255"/>
      <c r="J45" s="3255"/>
      <c r="K45" s="3256"/>
      <c r="L45" s="3256"/>
      <c r="M45" s="3256"/>
      <c r="N45" s="3255"/>
    </row>
    <row r="46" spans="2:15" ht="13.5" thickTop="1">
      <c r="B46" s="3366" t="s">
        <v>1927</v>
      </c>
      <c r="C46" s="3560" t="s">
        <v>3936</v>
      </c>
      <c r="D46" s="3560">
        <v>45783</v>
      </c>
      <c r="E46" s="3252">
        <v>45794</v>
      </c>
      <c r="F46" s="3370" t="s">
        <v>4382</v>
      </c>
      <c r="G46" s="3251" t="s">
        <v>4383</v>
      </c>
      <c r="H46" s="1792">
        <v>45788</v>
      </c>
      <c r="I46" s="1792">
        <v>45810</v>
      </c>
      <c r="J46" s="1792">
        <v>45815</v>
      </c>
      <c r="K46" s="1792">
        <v>45823</v>
      </c>
      <c r="L46" s="1792">
        <v>45828</v>
      </c>
      <c r="M46" s="1792">
        <v>45832</v>
      </c>
      <c r="N46" s="1792">
        <v>45840</v>
      </c>
    </row>
    <row r="47" spans="2:15" ht="13.5" thickBot="1">
      <c r="B47" s="3367"/>
      <c r="C47" s="3227"/>
      <c r="D47" s="3227"/>
      <c r="E47" s="3368"/>
      <c r="F47" s="3250"/>
      <c r="G47" s="3365"/>
      <c r="H47" s="3255"/>
      <c r="I47" s="3255"/>
      <c r="J47" s="3255"/>
      <c r="K47" s="3256"/>
      <c r="L47" s="3256"/>
      <c r="M47" s="3256"/>
      <c r="N47" s="3255"/>
    </row>
    <row r="48" spans="2:15" ht="13.5" thickTop="1">
      <c r="B48" s="3366" t="s">
        <v>3938</v>
      </c>
      <c r="C48" s="3560" t="s">
        <v>3939</v>
      </c>
      <c r="D48" s="3560">
        <v>45789</v>
      </c>
      <c r="E48" s="3551">
        <f>D48+14+1</f>
        <v>45804</v>
      </c>
      <c r="F48" s="3370" t="s">
        <v>4384</v>
      </c>
      <c r="G48" s="3251" t="s">
        <v>4385</v>
      </c>
      <c r="H48" s="1792">
        <f>H46+7</f>
        <v>45795</v>
      </c>
      <c r="I48" s="1792">
        <f>H48+22</f>
        <v>45817</v>
      </c>
      <c r="J48" s="1792">
        <f>H48+27</f>
        <v>45822</v>
      </c>
      <c r="K48" s="1792">
        <f>H48+35</f>
        <v>45830</v>
      </c>
      <c r="L48" s="1792">
        <f>H48+40</f>
        <v>45835</v>
      </c>
      <c r="M48" s="1792">
        <f>H48+44</f>
        <v>45839</v>
      </c>
      <c r="N48" s="1792">
        <f>H48+52</f>
        <v>45847</v>
      </c>
    </row>
    <row r="49" spans="2:15" ht="13.5" thickBot="1">
      <c r="B49" s="3367" t="s">
        <v>1927</v>
      </c>
      <c r="C49" s="3227" t="s">
        <v>3936</v>
      </c>
      <c r="D49" s="3227">
        <v>45783</v>
      </c>
      <c r="E49" s="3368">
        <v>45794</v>
      </c>
      <c r="F49" s="3250"/>
      <c r="G49" s="3365"/>
      <c r="H49" s="3255"/>
      <c r="I49" s="3255"/>
      <c r="J49" s="3255"/>
      <c r="K49" s="3256"/>
      <c r="L49" s="3256"/>
      <c r="M49" s="3256"/>
      <c r="N49" s="3255"/>
    </row>
    <row r="50" spans="2:15" ht="13.5" thickTop="1">
      <c r="B50" s="3366"/>
      <c r="C50" s="3222"/>
      <c r="D50" s="3222"/>
      <c r="E50" s="3252"/>
      <c r="F50" s="3370" t="s">
        <v>4386</v>
      </c>
      <c r="G50" s="3251" t="s">
        <v>4387</v>
      </c>
      <c r="H50" s="1792">
        <f>H48+7</f>
        <v>45802</v>
      </c>
      <c r="I50" s="1792">
        <f>H50+22</f>
        <v>45824</v>
      </c>
      <c r="J50" s="1792">
        <f>H50+27</f>
        <v>45829</v>
      </c>
      <c r="K50" s="1792">
        <f>H50+35</f>
        <v>45837</v>
      </c>
      <c r="L50" s="1792">
        <f>H50+40</f>
        <v>45842</v>
      </c>
      <c r="M50" s="1792">
        <f>H50+44</f>
        <v>45846</v>
      </c>
      <c r="N50" s="1792">
        <f>H50+52</f>
        <v>45854</v>
      </c>
    </row>
    <row r="51" spans="2:15" ht="13.5" thickBot="1">
      <c r="B51" s="3367" t="s">
        <v>3938</v>
      </c>
      <c r="C51" s="3227" t="s">
        <v>3939</v>
      </c>
      <c r="D51" s="3227">
        <v>45789</v>
      </c>
      <c r="E51" s="3368">
        <v>45800</v>
      </c>
      <c r="F51" s="3250"/>
      <c r="G51" s="3365"/>
      <c r="H51" s="3255"/>
      <c r="I51" s="3255"/>
      <c r="J51" s="3255"/>
      <c r="K51" s="3256"/>
      <c r="L51" s="3256"/>
      <c r="M51" s="3256"/>
      <c r="N51" s="3255"/>
    </row>
    <row r="52" spans="2:15" ht="13.5" thickTop="1">
      <c r="B52" s="3366" t="s">
        <v>1793</v>
      </c>
      <c r="C52" s="3222" t="s">
        <v>3943</v>
      </c>
      <c r="D52" s="3222">
        <v>45800</v>
      </c>
      <c r="E52" s="3252">
        <f>D52+10</f>
        <v>45810</v>
      </c>
      <c r="F52" s="3395" t="s">
        <v>4388</v>
      </c>
      <c r="G52" s="3251" t="s">
        <v>4389</v>
      </c>
      <c r="H52" s="1792">
        <f>H50+7</f>
        <v>45809</v>
      </c>
      <c r="I52" s="1792">
        <f>H52+22</f>
        <v>45831</v>
      </c>
      <c r="J52" s="1792">
        <f>H52+27</f>
        <v>45836</v>
      </c>
      <c r="K52" s="1792">
        <f>H52+35</f>
        <v>45844</v>
      </c>
      <c r="L52" s="1792">
        <f>H52+40</f>
        <v>45849</v>
      </c>
      <c r="M52" s="1792">
        <f>H52+44</f>
        <v>45853</v>
      </c>
      <c r="N52" s="1792">
        <f>H52+52</f>
        <v>45861</v>
      </c>
    </row>
    <row r="53" spans="2:15" ht="13.5" thickBot="1">
      <c r="B53" s="3367"/>
      <c r="C53" s="3227"/>
      <c r="D53" s="3227"/>
      <c r="E53" s="3368"/>
      <c r="F53" s="3250"/>
      <c r="G53" s="3365"/>
      <c r="H53" s="3255"/>
      <c r="I53" s="3255"/>
      <c r="J53" s="3255"/>
      <c r="K53" s="3256"/>
      <c r="L53" s="3256"/>
      <c r="M53" s="3256"/>
      <c r="N53" s="3255"/>
    </row>
    <row r="54" spans="2:15" ht="14.25" thickTop="1" thickBot="1">
      <c r="B54" s="84"/>
      <c r="C54" s="84"/>
      <c r="D54" s="84"/>
      <c r="E54" s="84"/>
      <c r="F54" s="84"/>
      <c r="G54" s="84"/>
      <c r="H54" s="84"/>
      <c r="I54" s="897"/>
      <c r="J54" s="66"/>
      <c r="K54" s="61"/>
      <c r="L54" s="61"/>
      <c r="M54" s="61"/>
      <c r="N54" s="61"/>
      <c r="O54" s="61"/>
    </row>
    <row r="55" spans="2:15" ht="24.75" thickTop="1">
      <c r="B55" s="1566"/>
      <c r="C55" s="2781"/>
      <c r="D55" s="2782" t="s">
        <v>98</v>
      </c>
      <c r="E55" s="2783" t="s">
        <v>659</v>
      </c>
      <c r="F55" s="2784" t="s">
        <v>4358</v>
      </c>
      <c r="G55" s="2785" t="s">
        <v>101</v>
      </c>
      <c r="H55" s="2786" t="s">
        <v>4359</v>
      </c>
      <c r="I55" s="3063" t="s">
        <v>894</v>
      </c>
      <c r="J55" s="3063" t="s">
        <v>855</v>
      </c>
      <c r="K55" s="2786" t="s">
        <v>1258</v>
      </c>
      <c r="L55" s="3132" t="s">
        <v>1605</v>
      </c>
      <c r="M55" s="3132" t="s">
        <v>1550</v>
      </c>
      <c r="N55" s="3821"/>
    </row>
    <row r="56" spans="2:15" ht="24" thickBot="1">
      <c r="B56" s="3215" t="s">
        <v>3897</v>
      </c>
      <c r="C56" s="3216" t="s">
        <v>3898</v>
      </c>
      <c r="D56" s="3217" t="s">
        <v>2834</v>
      </c>
      <c r="E56" s="2790"/>
      <c r="F56" s="2791"/>
      <c r="G56" s="3801" t="s">
        <v>1714</v>
      </c>
      <c r="H56" s="2793" t="s">
        <v>2839</v>
      </c>
      <c r="I56" s="2794" t="s">
        <v>2008</v>
      </c>
      <c r="J56" s="2794" t="s">
        <v>3251</v>
      </c>
      <c r="K56" s="2860" t="s">
        <v>4337</v>
      </c>
      <c r="L56" s="2860" t="s">
        <v>4337</v>
      </c>
      <c r="M56" s="2794" t="s">
        <v>4374</v>
      </c>
      <c r="N56" s="3173" t="s">
        <v>4360</v>
      </c>
    </row>
    <row r="57" spans="2:15" ht="13.5" thickTop="1">
      <c r="B57" s="3366" t="s">
        <v>3931</v>
      </c>
      <c r="C57" s="3222" t="s">
        <v>3945</v>
      </c>
      <c r="D57" s="3222">
        <v>45802</v>
      </c>
      <c r="E57" s="3252">
        <f>D57+17</f>
        <v>45819</v>
      </c>
      <c r="F57" s="3370" t="s">
        <v>2759</v>
      </c>
      <c r="G57" s="3251" t="s">
        <v>4390</v>
      </c>
      <c r="H57" s="1792">
        <v>45818</v>
      </c>
      <c r="I57" s="1792">
        <f>H57+22</f>
        <v>45840</v>
      </c>
      <c r="J57" s="1792">
        <f>H57+27</f>
        <v>45845</v>
      </c>
      <c r="K57" s="1792">
        <f>H57+35</f>
        <v>45853</v>
      </c>
      <c r="L57" s="1792">
        <f>H57+40</f>
        <v>45858</v>
      </c>
      <c r="M57" s="1792">
        <f>H57+44</f>
        <v>45862</v>
      </c>
      <c r="N57" s="3094"/>
    </row>
    <row r="58" spans="2:15" ht="13.5" thickBot="1">
      <c r="B58" s="3367"/>
      <c r="C58" s="3227"/>
      <c r="D58" s="3227"/>
      <c r="E58" s="3368"/>
      <c r="F58" s="3250"/>
      <c r="G58" s="3365"/>
      <c r="H58" s="3255"/>
      <c r="I58" s="3255"/>
      <c r="J58" s="3255"/>
      <c r="K58" s="3256"/>
      <c r="L58" s="3256"/>
      <c r="M58" s="3255"/>
      <c r="N58" s="3253"/>
    </row>
    <row r="59" spans="2:15" ht="13.5" thickTop="1">
      <c r="B59" s="3366" t="s">
        <v>1968</v>
      </c>
      <c r="C59" s="3222" t="s">
        <v>3948</v>
      </c>
      <c r="D59" s="3222">
        <v>45812</v>
      </c>
      <c r="E59" s="3252">
        <f>D59+14+4</f>
        <v>45830</v>
      </c>
      <c r="F59" s="3370" t="s">
        <v>4391</v>
      </c>
      <c r="G59" s="3251" t="s">
        <v>4392</v>
      </c>
      <c r="H59" s="1792">
        <f>H57+7</f>
        <v>45825</v>
      </c>
      <c r="I59" s="3247">
        <f>H59+22</f>
        <v>45847</v>
      </c>
      <c r="J59" s="3247">
        <f>H59+27</f>
        <v>45852</v>
      </c>
      <c r="K59" s="1792">
        <f>H59+35</f>
        <v>45860</v>
      </c>
      <c r="L59" s="1792">
        <f>H59+40</f>
        <v>45865</v>
      </c>
      <c r="M59" s="1792">
        <f>H59+44</f>
        <v>45869</v>
      </c>
      <c r="N59" s="3094"/>
    </row>
    <row r="60" spans="2:15" ht="13.5" thickBot="1">
      <c r="B60" s="3367"/>
      <c r="C60" s="3227"/>
      <c r="D60" s="3227"/>
      <c r="E60" s="3368"/>
      <c r="F60" s="3250"/>
      <c r="G60" s="3365"/>
      <c r="H60" s="3255"/>
      <c r="I60" s="3255"/>
      <c r="J60" s="3255"/>
      <c r="K60" s="3256"/>
      <c r="L60" s="3256"/>
      <c r="M60" s="3255"/>
      <c r="N60" s="3253"/>
    </row>
    <row r="61" spans="2:15" ht="13.5" thickTop="1">
      <c r="B61" s="3590" t="s">
        <v>559</v>
      </c>
      <c r="C61" s="3222" t="s">
        <v>3951</v>
      </c>
      <c r="D61" s="3222">
        <v>45818</v>
      </c>
      <c r="E61" s="3252">
        <f>D61+14</f>
        <v>45832</v>
      </c>
      <c r="F61" s="3370" t="s">
        <v>4393</v>
      </c>
      <c r="G61" s="3251" t="s">
        <v>4394</v>
      </c>
      <c r="H61" s="1792">
        <f>H59+7</f>
        <v>45832</v>
      </c>
      <c r="I61" s="1792">
        <f>H61+22</f>
        <v>45854</v>
      </c>
      <c r="J61" s="1792">
        <f>H61+27</f>
        <v>45859</v>
      </c>
      <c r="K61" s="3247">
        <f>H61+35</f>
        <v>45867</v>
      </c>
      <c r="L61" s="3247">
        <f>H61+40</f>
        <v>45872</v>
      </c>
      <c r="M61" s="3247">
        <f>H61+44</f>
        <v>45876</v>
      </c>
      <c r="N61" s="3094"/>
    </row>
    <row r="62" spans="2:15" ht="13.5" thickBot="1">
      <c r="B62" s="3591"/>
      <c r="C62" s="3227"/>
      <c r="D62" s="3227"/>
      <c r="E62" s="3368"/>
      <c r="F62" s="3250"/>
      <c r="G62" s="3365"/>
      <c r="H62" s="3255"/>
      <c r="I62" s="3255"/>
      <c r="J62" s="3255"/>
      <c r="K62" s="3256"/>
      <c r="L62" s="3256"/>
      <c r="M62" s="3255"/>
      <c r="N62" s="3253"/>
    </row>
    <row r="63" spans="2:15" ht="13.5" thickTop="1">
      <c r="B63" s="3590" t="s">
        <v>1805</v>
      </c>
      <c r="C63" s="3222" t="s">
        <v>3954</v>
      </c>
      <c r="D63" s="3222">
        <v>45827</v>
      </c>
      <c r="E63" s="3252">
        <f>D63+14</f>
        <v>45841</v>
      </c>
      <c r="F63" s="3370" t="s">
        <v>2376</v>
      </c>
      <c r="G63" s="3251" t="s">
        <v>4395</v>
      </c>
      <c r="H63" s="1792">
        <f>H61+7</f>
        <v>45839</v>
      </c>
      <c r="I63" s="1792">
        <f>H63+22</f>
        <v>45861</v>
      </c>
      <c r="J63" s="1792">
        <f>H63+27</f>
        <v>45866</v>
      </c>
      <c r="K63" s="1792">
        <f>H63+35</f>
        <v>45874</v>
      </c>
      <c r="L63" s="1792">
        <f>H63+40</f>
        <v>45879</v>
      </c>
      <c r="M63" s="1792">
        <f>H63+44</f>
        <v>45883</v>
      </c>
      <c r="N63" s="3094"/>
    </row>
    <row r="64" spans="2:15" ht="13.5" thickBot="1">
      <c r="B64" s="3367"/>
      <c r="C64" s="3227"/>
      <c r="D64" s="3227"/>
      <c r="E64" s="3368"/>
      <c r="F64" s="3250"/>
      <c r="G64" s="3365"/>
      <c r="H64" s="3255"/>
      <c r="I64" s="3255"/>
      <c r="J64" s="3255"/>
      <c r="K64" s="3256"/>
      <c r="L64" s="3256"/>
      <c r="M64" s="3255"/>
      <c r="N64" s="3253"/>
    </row>
    <row r="65" spans="2:14" ht="13.5" thickTop="1">
      <c r="B65" s="3366" t="s">
        <v>3957</v>
      </c>
      <c r="C65" s="3222" t="s">
        <v>3958</v>
      </c>
      <c r="D65" s="3257">
        <v>45830</v>
      </c>
      <c r="E65" s="3257">
        <f>D65+14+3</f>
        <v>45847</v>
      </c>
      <c r="F65" s="3370" t="s">
        <v>3920</v>
      </c>
      <c r="G65" s="3251" t="s">
        <v>4396</v>
      </c>
      <c r="H65" s="1792">
        <f>H63+7</f>
        <v>45846</v>
      </c>
      <c r="I65" s="1792">
        <f>H65+22</f>
        <v>45868</v>
      </c>
      <c r="J65" s="1792">
        <f>H65+27</f>
        <v>45873</v>
      </c>
      <c r="K65" s="1792">
        <f>H65+35</f>
        <v>45881</v>
      </c>
      <c r="L65" s="1792">
        <f>H65+40</f>
        <v>45886</v>
      </c>
      <c r="M65" s="1792">
        <f>H65+44</f>
        <v>45890</v>
      </c>
      <c r="N65" s="3094"/>
    </row>
    <row r="66" spans="2:14" ht="13.5" thickBot="1">
      <c r="B66" s="3367"/>
      <c r="C66" s="3227"/>
      <c r="D66" s="3227"/>
      <c r="E66" s="3368"/>
      <c r="F66" s="3250"/>
      <c r="G66" s="3365"/>
      <c r="H66" s="3255"/>
      <c r="I66" s="3255"/>
      <c r="J66" s="3255"/>
      <c r="K66" s="3256"/>
      <c r="L66" s="3256"/>
      <c r="M66" s="3255"/>
      <c r="N66" s="3253"/>
    </row>
    <row r="67" spans="2:14" ht="13.5" thickTop="1">
      <c r="B67" s="3366" t="s">
        <v>3938</v>
      </c>
      <c r="C67" s="3222" t="s">
        <v>3961</v>
      </c>
      <c r="D67" s="3222">
        <v>45833</v>
      </c>
      <c r="E67" s="3252">
        <f>D67+14</f>
        <v>45847</v>
      </c>
      <c r="F67" s="3370" t="s">
        <v>4397</v>
      </c>
      <c r="G67" s="3251" t="s">
        <v>4398</v>
      </c>
      <c r="H67" s="1792">
        <f>H65+7</f>
        <v>45853</v>
      </c>
      <c r="I67" s="1792">
        <f>H67+22</f>
        <v>45875</v>
      </c>
      <c r="J67" s="1792">
        <f>H67+27</f>
        <v>45880</v>
      </c>
      <c r="K67" s="1792">
        <f>H67+35</f>
        <v>45888</v>
      </c>
      <c r="L67" s="1792">
        <f>H67+40</f>
        <v>45893</v>
      </c>
      <c r="M67" s="1792">
        <f>H67+44</f>
        <v>45897</v>
      </c>
      <c r="N67" s="3094"/>
    </row>
    <row r="68" spans="2:14" ht="13.5" thickBot="1">
      <c r="B68" s="3367"/>
      <c r="C68" s="3227"/>
      <c r="D68" s="3227"/>
      <c r="E68" s="3368"/>
      <c r="F68" s="3250"/>
      <c r="G68" s="3365"/>
      <c r="H68" s="3255"/>
      <c r="I68" s="3255"/>
      <c r="J68" s="3255"/>
      <c r="K68" s="3256"/>
      <c r="L68" s="3256"/>
      <c r="M68" s="3255"/>
      <c r="N68" s="3253"/>
    </row>
    <row r="69" spans="2:14" ht="13.5" thickTop="1">
      <c r="B69" s="3366" t="s">
        <v>1793</v>
      </c>
      <c r="C69" s="3222" t="s">
        <v>3963</v>
      </c>
      <c r="D69" s="3222">
        <v>45840</v>
      </c>
      <c r="E69" s="3252">
        <f>D69+14</f>
        <v>45854</v>
      </c>
      <c r="F69" s="3369" t="s">
        <v>4399</v>
      </c>
      <c r="G69" s="3251" t="s">
        <v>4400</v>
      </c>
      <c r="H69" s="1792">
        <f>H67+7</f>
        <v>45860</v>
      </c>
      <c r="I69" s="1792">
        <f>H69+22</f>
        <v>45882</v>
      </c>
      <c r="J69" s="1792">
        <f>H69+27</f>
        <v>45887</v>
      </c>
      <c r="K69" s="1792">
        <f>H69+35</f>
        <v>45895</v>
      </c>
      <c r="L69" s="1792">
        <f>H69+40</f>
        <v>45900</v>
      </c>
      <c r="M69" s="1792">
        <f>H69+44</f>
        <v>45904</v>
      </c>
      <c r="N69" s="3094"/>
    </row>
    <row r="70" spans="2:14" ht="13.5" thickBot="1">
      <c r="B70" s="3367"/>
      <c r="C70" s="3227"/>
      <c r="D70" s="3227"/>
      <c r="E70" s="3368"/>
      <c r="F70" s="3250"/>
      <c r="G70" s="3365"/>
      <c r="H70" s="3255"/>
      <c r="I70" s="3255"/>
      <c r="J70" s="3255"/>
      <c r="K70" s="3256"/>
      <c r="L70" s="3256"/>
      <c r="M70" s="3255"/>
      <c r="N70" s="3253"/>
    </row>
    <row r="71" spans="2:14" ht="13.5" thickTop="1">
      <c r="B71" s="3366" t="s">
        <v>1901</v>
      </c>
      <c r="C71" s="3222" t="s">
        <v>3965</v>
      </c>
      <c r="D71" s="3222">
        <v>45847</v>
      </c>
      <c r="E71" s="3252">
        <f>D71+14</f>
        <v>45861</v>
      </c>
      <c r="F71" s="3370" t="s">
        <v>4401</v>
      </c>
      <c r="G71" s="3251" t="s">
        <v>4402</v>
      </c>
      <c r="H71" s="1792">
        <f>H69+7</f>
        <v>45867</v>
      </c>
      <c r="I71" s="1792">
        <f>H71+22</f>
        <v>45889</v>
      </c>
      <c r="J71" s="1792">
        <f>H71+27</f>
        <v>45894</v>
      </c>
      <c r="K71" s="1792">
        <f>H71+35</f>
        <v>45902</v>
      </c>
      <c r="L71" s="1792">
        <f>H71+40</f>
        <v>45907</v>
      </c>
      <c r="M71" s="1792">
        <f>H71+44</f>
        <v>45911</v>
      </c>
      <c r="N71" s="3094"/>
    </row>
    <row r="72" spans="2:14" ht="13.5" thickBot="1">
      <c r="B72" s="3367"/>
      <c r="C72" s="3227"/>
      <c r="D72" s="3227"/>
      <c r="E72" s="3368"/>
      <c r="F72" s="3250"/>
      <c r="G72" s="3365"/>
      <c r="H72" s="3255"/>
      <c r="I72" s="3255"/>
      <c r="J72" s="3255"/>
      <c r="K72" s="3256"/>
      <c r="L72" s="3256"/>
      <c r="M72" s="3255"/>
      <c r="N72" s="3253"/>
    </row>
    <row r="73" spans="2:14" ht="13.5" thickTop="1">
      <c r="B73" s="3366" t="s">
        <v>3931</v>
      </c>
      <c r="C73" s="3222" t="s">
        <v>3967</v>
      </c>
      <c r="D73" s="3222">
        <v>45854</v>
      </c>
      <c r="E73" s="3252">
        <f>D73+14</f>
        <v>45868</v>
      </c>
      <c r="F73" s="3370" t="s">
        <v>4403</v>
      </c>
      <c r="G73" s="3251" t="s">
        <v>4404</v>
      </c>
      <c r="H73" s="1792">
        <f>H71+7</f>
        <v>45874</v>
      </c>
      <c r="I73" s="1792">
        <f>H73+22</f>
        <v>45896</v>
      </c>
      <c r="J73" s="1792">
        <f>H73+27</f>
        <v>45901</v>
      </c>
      <c r="K73" s="1792">
        <f>H73+35</f>
        <v>45909</v>
      </c>
      <c r="L73" s="1792">
        <f>H73+40</f>
        <v>45914</v>
      </c>
      <c r="M73" s="1792">
        <f>H73+44</f>
        <v>45918</v>
      </c>
      <c r="N73" s="3094"/>
    </row>
    <row r="74" spans="2:14" ht="13.5" thickBot="1">
      <c r="B74" s="3367"/>
      <c r="C74" s="3227"/>
      <c r="D74" s="3227"/>
      <c r="E74" s="3368"/>
      <c r="F74" s="3250"/>
      <c r="G74" s="3365"/>
      <c r="H74" s="3255"/>
      <c r="I74" s="3255"/>
      <c r="J74" s="3255"/>
      <c r="K74" s="3256"/>
      <c r="L74" s="3256"/>
      <c r="M74" s="3255"/>
      <c r="N74" s="3253"/>
    </row>
    <row r="75" spans="2:14" ht="13.5" thickTop="1">
      <c r="B75" s="3366" t="s">
        <v>1968</v>
      </c>
      <c r="C75" s="3222" t="s">
        <v>3969</v>
      </c>
      <c r="D75" s="3222">
        <f>D73+7</f>
        <v>45861</v>
      </c>
      <c r="E75" s="3252">
        <f>D75+14</f>
        <v>45875</v>
      </c>
      <c r="F75" s="3370" t="s">
        <v>4382</v>
      </c>
      <c r="G75" s="3251" t="s">
        <v>4405</v>
      </c>
      <c r="H75" s="1792">
        <f>H73+7</f>
        <v>45881</v>
      </c>
      <c r="I75" s="1792">
        <f>H75+22</f>
        <v>45903</v>
      </c>
      <c r="J75" s="1792">
        <f>H75+27</f>
        <v>45908</v>
      </c>
      <c r="K75" s="1792">
        <f>H75+35</f>
        <v>45916</v>
      </c>
      <c r="L75" s="1792">
        <f>H75+40</f>
        <v>45921</v>
      </c>
      <c r="M75" s="1792">
        <f>H75+44</f>
        <v>45925</v>
      </c>
      <c r="N75" s="3094"/>
    </row>
    <row r="76" spans="2:14" ht="13.5" thickBot="1">
      <c r="B76" s="3367"/>
      <c r="C76" s="3227"/>
      <c r="D76" s="3227"/>
      <c r="E76" s="3368"/>
      <c r="F76" s="3250"/>
      <c r="G76" s="3365"/>
      <c r="H76" s="3255"/>
      <c r="I76" s="3255"/>
      <c r="J76" s="3255"/>
      <c r="K76" s="3256"/>
      <c r="L76" s="3256"/>
      <c r="M76" s="3255"/>
      <c r="N76" s="3253"/>
    </row>
    <row r="77" spans="2:14" ht="13.5" thickTop="1">
      <c r="B77" s="3892" t="s">
        <v>406</v>
      </c>
      <c r="C77" s="3222" t="s">
        <v>3972</v>
      </c>
      <c r="D77" s="3257">
        <f>D75+7</f>
        <v>45868</v>
      </c>
      <c r="E77" s="3257">
        <f>D77+14</f>
        <v>45882</v>
      </c>
      <c r="F77" s="3370" t="s">
        <v>4384</v>
      </c>
      <c r="G77" s="3251" t="s">
        <v>4406</v>
      </c>
      <c r="H77" s="1792">
        <f>H75+7</f>
        <v>45888</v>
      </c>
      <c r="I77" s="1792">
        <f>H77+22</f>
        <v>45910</v>
      </c>
      <c r="J77" s="1792">
        <f>H77+27</f>
        <v>45915</v>
      </c>
      <c r="K77" s="1792">
        <f>H77+35</f>
        <v>45923</v>
      </c>
      <c r="L77" s="1792">
        <f>H77+40</f>
        <v>45928</v>
      </c>
      <c r="M77" s="1792">
        <f>H77+44</f>
        <v>45932</v>
      </c>
      <c r="N77" s="3094"/>
    </row>
    <row r="78" spans="2:14" ht="13.5" thickBot="1">
      <c r="B78" s="3906" t="s">
        <v>3975</v>
      </c>
      <c r="C78" s="3907" t="s">
        <v>3976</v>
      </c>
      <c r="D78" s="3907">
        <v>45868</v>
      </c>
      <c r="E78" s="3908">
        <f>D78+11</f>
        <v>45879</v>
      </c>
      <c r="F78" s="3250"/>
      <c r="G78" s="3365"/>
      <c r="H78" s="3255"/>
      <c r="I78" s="3255"/>
      <c r="J78" s="3255"/>
      <c r="K78" s="3256"/>
      <c r="L78" s="3256"/>
      <c r="M78" s="3255"/>
      <c r="N78" s="3253"/>
    </row>
    <row r="79" spans="2:14" ht="13.5" thickTop="1">
      <c r="B79" s="3366" t="s">
        <v>1805</v>
      </c>
      <c r="C79" s="3222" t="s">
        <v>3977</v>
      </c>
      <c r="D79" s="3222">
        <f>D77+7</f>
        <v>45875</v>
      </c>
      <c r="E79" s="3252">
        <f>D79+14</f>
        <v>45889</v>
      </c>
      <c r="F79" s="3370" t="s">
        <v>4386</v>
      </c>
      <c r="G79" s="3251" t="s">
        <v>4407</v>
      </c>
      <c r="H79" s="1792">
        <f>H77+7</f>
        <v>45895</v>
      </c>
      <c r="I79" s="1792">
        <f>H79+22</f>
        <v>45917</v>
      </c>
      <c r="J79" s="1792">
        <f>H79+27</f>
        <v>45922</v>
      </c>
      <c r="K79" s="1792">
        <f>H79+35</f>
        <v>45930</v>
      </c>
      <c r="L79" s="1792">
        <f>H79+40</f>
        <v>45935</v>
      </c>
      <c r="M79" s="1792">
        <f>H79+44</f>
        <v>45939</v>
      </c>
      <c r="N79" s="3094"/>
    </row>
    <row r="80" spans="2:14" ht="13.5" thickBot="1">
      <c r="B80" s="3367"/>
      <c r="C80" s="3227"/>
      <c r="D80" s="3227"/>
      <c r="E80" s="3368"/>
      <c r="F80" s="3250"/>
      <c r="G80" s="3365"/>
      <c r="H80" s="3255"/>
      <c r="I80" s="3255"/>
      <c r="J80" s="3255"/>
      <c r="K80" s="3256"/>
      <c r="L80" s="3256"/>
      <c r="M80" s="3255"/>
      <c r="N80" s="3253"/>
    </row>
    <row r="81" spans="2:14" ht="13.5" thickTop="1">
      <c r="B81" s="3366" t="s">
        <v>1927</v>
      </c>
      <c r="C81" s="3222" t="s">
        <v>3980</v>
      </c>
      <c r="D81" s="3222">
        <f>D79+7</f>
        <v>45882</v>
      </c>
      <c r="E81" s="3252">
        <f>D81+14</f>
        <v>45896</v>
      </c>
      <c r="F81" s="3369" t="s">
        <v>4388</v>
      </c>
      <c r="G81" s="3251" t="s">
        <v>4408</v>
      </c>
      <c r="H81" s="1792">
        <f>H79+7</f>
        <v>45902</v>
      </c>
      <c r="I81" s="1792">
        <f>H81+22</f>
        <v>45924</v>
      </c>
      <c r="J81" s="1792">
        <f>H81+27</f>
        <v>45929</v>
      </c>
      <c r="K81" s="1792">
        <f>H81+35</f>
        <v>45937</v>
      </c>
      <c r="L81" s="1792">
        <f>H81+40</f>
        <v>45942</v>
      </c>
      <c r="M81" s="1792">
        <f>H81+44</f>
        <v>45946</v>
      </c>
      <c r="N81" s="3094"/>
    </row>
    <row r="82" spans="2:14" ht="13.5" thickBot="1">
      <c r="B82" s="3367"/>
      <c r="C82" s="3227"/>
      <c r="D82" s="3227"/>
      <c r="E82" s="3368"/>
      <c r="F82" s="3250"/>
      <c r="G82" s="3365"/>
      <c r="H82" s="3255"/>
      <c r="I82" s="3255"/>
      <c r="J82" s="3255"/>
      <c r="K82" s="3256"/>
      <c r="L82" s="3256"/>
      <c r="M82" s="3255"/>
      <c r="N82" s="3253"/>
    </row>
    <row r="83" spans="2:14" s="71" customFormat="1" ht="19.5" thickTop="1">
      <c r="B83" s="1654" t="s">
        <v>611</v>
      </c>
      <c r="C83" s="1654"/>
      <c r="D83" s="1654"/>
      <c r="E83" s="1654"/>
      <c r="F83" s="1654"/>
      <c r="G83" s="1654"/>
      <c r="H83" s="1654"/>
      <c r="I83" s="1654"/>
      <c r="J83" s="1654"/>
      <c r="K83" s="1654"/>
      <c r="L83" s="1654"/>
      <c r="M83" s="1655"/>
      <c r="N83" s="1579"/>
    </row>
    <row r="84" spans="2:14" s="70" customFormat="1" ht="11.25">
      <c r="B84" s="253"/>
      <c r="E84" s="254"/>
      <c r="F84" s="71"/>
      <c r="G84" s="71"/>
      <c r="H84" s="71"/>
      <c r="K84" s="71"/>
      <c r="L84" s="71"/>
      <c r="M84" s="71"/>
    </row>
    <row r="85" spans="2:14" s="70" customFormat="1" ht="11.25">
      <c r="B85" s="253" t="s">
        <v>0</v>
      </c>
      <c r="D85" s="1487" t="s">
        <v>2062</v>
      </c>
      <c r="E85" s="71"/>
      <c r="F85" s="71" t="s">
        <v>36</v>
      </c>
      <c r="G85" s="71"/>
      <c r="J85" s="71" t="s">
        <v>61</v>
      </c>
      <c r="K85" s="71" t="str">
        <f>'HOW TO-&gt;'!$B$134</f>
        <v>6011 2413</v>
      </c>
      <c r="L85" s="71"/>
      <c r="M85" s="61"/>
    </row>
    <row r="86" spans="2:14" s="70" customFormat="1" ht="11.25">
      <c r="B86" s="82" t="s">
        <v>1</v>
      </c>
      <c r="D86" s="308" t="s">
        <v>612</v>
      </c>
      <c r="E86" s="71"/>
      <c r="F86" s="70" t="s">
        <v>613</v>
      </c>
      <c r="H86" s="308" t="s">
        <v>39</v>
      </c>
      <c r="J86" s="70" t="s">
        <v>63</v>
      </c>
      <c r="L86" s="273" t="s">
        <v>64</v>
      </c>
      <c r="M86" s="61"/>
    </row>
    <row r="87" spans="2:14" s="61" customFormat="1" ht="11.25">
      <c r="B87" s="82"/>
      <c r="C87" s="70"/>
      <c r="D87" s="308"/>
      <c r="F87" s="70"/>
      <c r="G87" s="70"/>
      <c r="H87" s="308"/>
      <c r="I87" s="70"/>
      <c r="J87" s="70" t="str">
        <f>'HOW TO-&gt;'!$A$136</f>
        <v>PERMIT</v>
      </c>
      <c r="K87" s="70"/>
      <c r="L87" s="3325" t="str">
        <f>'HOW TO-&gt;'!$C$136</f>
        <v>SG094-SinPermit@msc.com</v>
      </c>
    </row>
    <row r="88" spans="2:14" s="61" customFormat="1" ht="11.25">
      <c r="B88" s="80" t="str">
        <f>'HOW TO-&gt;'!$A$105</f>
        <v>ZANT CHONG</v>
      </c>
      <c r="C88" s="80" t="str">
        <f>'HOW TO-&gt;'!$B$105</f>
        <v>6011 2429</v>
      </c>
      <c r="D88" s="65" t="str">
        <f>'HOW TO-&gt;'!$C$105</f>
        <v>zant.chong@msc.com</v>
      </c>
      <c r="F88" s="80" t="str">
        <f>'HOW TO-&gt;'!$A$122</f>
        <v>ROBERT CHIA</v>
      </c>
      <c r="G88" s="80" t="str">
        <f>'HOW TO-&gt;'!$B$122</f>
        <v>6011 0564</v>
      </c>
      <c r="H88" s="65" t="str">
        <f>'HOW TO-&gt;'!$C$122</f>
        <v>robert.chia@msc.com</v>
      </c>
      <c r="J88" s="80" t="str">
        <f>'HOW TO-&gt;'!$A$137</f>
        <v>RAYNAR ANG</v>
      </c>
      <c r="K88" s="80" t="str">
        <f>'HOW TO-&gt;'!$B$137</f>
        <v>6011 2358</v>
      </c>
      <c r="L88" s="65" t="str">
        <f>'HOW TO-&gt;'!$C$137</f>
        <v>raynar.ang@msc.com</v>
      </c>
    </row>
    <row r="89" spans="2:14" s="61" customFormat="1" ht="11.25">
      <c r="B89" s="80" t="str">
        <f>'HOW TO-&gt;'!$A$106</f>
        <v>PHOEBE HUANG</v>
      </c>
      <c r="C89" s="80" t="str">
        <f>'HOW TO-&gt;'!$B$106</f>
        <v>6011 0562</v>
      </c>
      <c r="D89" s="65" t="str">
        <f>'HOW TO-&gt;'!$C$106</f>
        <v>phoebe.huang@msc.com</v>
      </c>
      <c r="F89" s="80" t="str">
        <f>'HOW TO-&gt;'!$A$123</f>
        <v>S. Y. LIEW</v>
      </c>
      <c r="G89" s="80" t="str">
        <f>'HOW TO-&gt;'!$B$123</f>
        <v>6011 2348</v>
      </c>
      <c r="H89" s="65" t="str">
        <f>'HOW TO-&gt;'!$C$123</f>
        <v>seoyi.liew@msc.com</v>
      </c>
      <c r="J89" s="80" t="str">
        <f>'HOW TO-&gt;'!$A$138</f>
        <v>KAI SIANG</v>
      </c>
      <c r="K89" s="80" t="str">
        <f>'HOW TO-&gt;'!$B$138</f>
        <v>6011 2356</v>
      </c>
      <c r="L89" s="65" t="str">
        <f>'HOW TO-&gt;'!$C$138</f>
        <v>kaisiang.lim@msc.com</v>
      </c>
    </row>
    <row r="90" spans="2:14" s="61" customFormat="1" ht="11.25">
      <c r="B90" s="80" t="str">
        <f>'HOW TO-&gt;'!$A$107</f>
        <v>SHERWIN LIM</v>
      </c>
      <c r="C90" s="80" t="str">
        <f>'HOW TO-&gt;'!$B$107</f>
        <v>6011 2395</v>
      </c>
      <c r="D90" s="65" t="str">
        <f>'HOW TO-&gt;'!$C$107</f>
        <v>sherwin.lim@msc.com</v>
      </c>
      <c r="F90" s="80" t="str">
        <f>'HOW TO-&gt;'!$A$124</f>
        <v>SHARON KOH</v>
      </c>
      <c r="G90" s="80" t="str">
        <f>'HOW TO-&gt;'!$B$124</f>
        <v>6011 2349</v>
      </c>
      <c r="H90" s="65" t="str">
        <f>'HOW TO-&gt;'!$C$124</f>
        <v>sharon.koh@msc.com</v>
      </c>
      <c r="J90" s="80" t="str">
        <f>'HOW TO-&gt;'!$A$139</f>
        <v>DEWI</v>
      </c>
      <c r="K90" s="80" t="str">
        <f>'HOW TO-&gt;'!$B$139</f>
        <v>6011 2354</v>
      </c>
      <c r="L90" s="65" t="str">
        <f>'HOW TO-&gt;'!$C$139</f>
        <v>dewi.ratnah@msc.com</v>
      </c>
    </row>
    <row r="91" spans="2:14" s="61" customFormat="1" ht="11.25">
      <c r="B91" s="80" t="str">
        <f>'HOW TO-&gt;'!$A$108</f>
        <v>NATALIE LEW</v>
      </c>
      <c r="C91" s="80" t="str">
        <f>'HOW TO-&gt;'!$B$108</f>
        <v>6011 2399</v>
      </c>
      <c r="D91" s="65" t="str">
        <f>'HOW TO-&gt;'!$C$108</f>
        <v>natalie.lew@msc.com</v>
      </c>
      <c r="F91" s="80" t="str">
        <f>'HOW TO-&gt;'!$A$125</f>
        <v>ANGELIA LAU</v>
      </c>
      <c r="G91" s="80" t="str">
        <f>'HOW TO-&gt;'!$B$125</f>
        <v>6011 2346</v>
      </c>
      <c r="H91" s="65" t="str">
        <f>'HOW TO-&gt;'!$C$125</f>
        <v>angelia.lau@msc.com</v>
      </c>
      <c r="J91" s="80" t="str">
        <f>'HOW TO-&gt;'!$A$140</f>
        <v>YU TING</v>
      </c>
      <c r="K91" s="80" t="str">
        <f>'HOW TO-&gt;'!$B$140</f>
        <v>6011 2359</v>
      </c>
      <c r="L91" s="65" t="str">
        <f>'HOW TO-&gt;'!$C$140</f>
        <v>yuting.luo@msc.com</v>
      </c>
    </row>
    <row r="92" spans="2:14" s="61" customFormat="1" ht="11.25">
      <c r="B92" s="80">
        <f>'HOW TO-&gt;'!$A$109</f>
        <v>0</v>
      </c>
      <c r="C92" s="80" t="str">
        <f>'HOW TO-&gt;'!$B$109</f>
        <v>6011 2352</v>
      </c>
      <c r="D92" s="65">
        <f>'HOW TO-&gt;'!$C$109</f>
        <v>0</v>
      </c>
      <c r="F92" s="80" t="str">
        <f>'HOW TO-&gt;'!$A$126</f>
        <v>NOOR AFNINDAH</v>
      </c>
      <c r="G92" s="80" t="str">
        <f>'HOW TO-&gt;'!$B$126</f>
        <v>6011 2347</v>
      </c>
      <c r="H92" s="65" t="str">
        <f>'HOW TO-&gt;'!$C$126</f>
        <v>noor.afnindah@msc.com</v>
      </c>
      <c r="J92" s="80" t="str">
        <f>'HOW TO-&gt;'!$A$141</f>
        <v>-</v>
      </c>
      <c r="K92" s="80" t="str">
        <f>'HOW TO-&gt;'!$B$141</f>
        <v>6011 0567</v>
      </c>
      <c r="L92" s="65" t="str">
        <f>'HOW TO-&gt;'!$C$141</f>
        <v>-</v>
      </c>
    </row>
    <row r="93" spans="2:14" s="61" customFormat="1" ht="11.25">
      <c r="B93" s="80" t="str">
        <f>'HOW TO-&gt;'!$A$110</f>
        <v>LIM AI PHEN</v>
      </c>
      <c r="C93" s="80" t="str">
        <f>'HOW TO-&gt;'!$B$110</f>
        <v>6011 9646</v>
      </c>
      <c r="D93" s="65" t="str">
        <f>'HOW TO-&gt;'!$C$110</f>
        <v>aiphen.lim@msc.com</v>
      </c>
      <c r="F93" s="80" t="str">
        <f>'HOW TO-&gt;'!$A$127</f>
        <v>NG CHING WEI</v>
      </c>
      <c r="G93" s="80" t="str">
        <f>'HOW TO-&gt;'!$B$127</f>
        <v>6011 2404</v>
      </c>
      <c r="H93" s="65" t="str">
        <f>'HOW TO-&gt;'!$C$127</f>
        <v>chingwei.ng@msc.com</v>
      </c>
      <c r="J93" s="80" t="str">
        <f>'HOW TO-&gt;'!$A$142</f>
        <v>SHAN SHAN</v>
      </c>
      <c r="K93" s="80" t="str">
        <f>'HOW TO-&gt;'!$B$142</f>
        <v>6011 2353</v>
      </c>
      <c r="L93" s="65" t="str">
        <f>'HOW TO-&gt;'!$C$142</f>
        <v>shanshan.chin@msc.com</v>
      </c>
    </row>
    <row r="94" spans="2:14" s="61" customFormat="1" ht="11.25">
      <c r="B94" s="80" t="str">
        <f>'HOW TO-&gt;'!$A$111</f>
        <v>DARIUS ONG</v>
      </c>
      <c r="C94" s="80" t="str">
        <f>'HOW TO-&gt;'!$B$111</f>
        <v>6011 2396</v>
      </c>
      <c r="D94" s="65" t="str">
        <f>'HOW TO-&gt;'!$C$111</f>
        <v>darius.ong@msc.com</v>
      </c>
      <c r="F94" s="80">
        <f>'HOW TO-&gt;'!$A$128</f>
        <v>0</v>
      </c>
      <c r="G94" s="80">
        <f>'HOW TO-&gt;'!$B$128</f>
        <v>0</v>
      </c>
      <c r="H94" s="65">
        <f>'HOW TO-&gt;'!$C$128</f>
        <v>0</v>
      </c>
      <c r="J94" s="80" t="str">
        <f>'HOW TO-&gt;'!$A$143</f>
        <v>EUNICE</v>
      </c>
      <c r="K94" s="80" t="str">
        <f>'HOW TO-&gt;'!$B$143</f>
        <v>6011 2355</v>
      </c>
      <c r="L94" s="65" t="str">
        <f>'HOW TO-&gt;'!$C$143</f>
        <v>eunice.chan@msc.com</v>
      </c>
    </row>
    <row r="95" spans="2:14" s="61" customFormat="1" ht="11.25">
      <c r="B95" s="80" t="str">
        <f>'HOW TO-&gt;'!$A$112</f>
        <v>LAWRENCE ANG (CROSS-TRADE)</v>
      </c>
      <c r="C95" s="80" t="str">
        <f>'HOW TO-&gt;'!$B$112</f>
        <v>6011 2400</v>
      </c>
      <c r="D95" s="65" t="str">
        <f>'HOW TO-&gt;'!$C$112</f>
        <v>lawrence.ang@msc.com</v>
      </c>
      <c r="F95" s="80" t="str">
        <f>'HOW TO-&gt;'!$A$129</f>
        <v>.</v>
      </c>
      <c r="G95" s="80" t="str">
        <f>'HOW TO-&gt;'!$B$129</f>
        <v>.</v>
      </c>
      <c r="H95" s="65" t="str">
        <f>'HOW TO-&gt;'!$C$129</f>
        <v>.</v>
      </c>
      <c r="J95" s="80" t="str">
        <f>'HOW TO-&gt;'!$A$144</f>
        <v>HAZEL</v>
      </c>
      <c r="K95" s="80" t="str">
        <f>'HOW TO-&gt;'!$B$144</f>
        <v>6011 2435</v>
      </c>
      <c r="L95" s="65" t="str">
        <f>'HOW TO-&gt;'!$C$144</f>
        <v>hazel.toh@msc.com</v>
      </c>
    </row>
    <row r="96" spans="2:14" s="61" customFormat="1" ht="11.25">
      <c r="B96" s="80" t="str">
        <f>'HOW TO-&gt;'!$A$113</f>
        <v>ASHTON YAN</v>
      </c>
      <c r="C96" s="80" t="str">
        <f>'HOW TO-&gt;'!$B$113</f>
        <v>6011 2398</v>
      </c>
      <c r="D96" s="65" t="str">
        <f>'HOW TO-&gt;'!$C$113</f>
        <v>ashton.yan@msc.com</v>
      </c>
      <c r="F96" s="80">
        <f>'HOW TO-&gt;'!$A$130</f>
        <v>0</v>
      </c>
      <c r="G96" s="80">
        <f>'HOW TO-&gt;'!$B$130</f>
        <v>0</v>
      </c>
      <c r="H96" s="65">
        <f>'HOW TO-&gt;'!$C$130</f>
        <v>0</v>
      </c>
      <c r="J96" s="80">
        <f>'HOW TO-&gt;'!$A$145</f>
        <v>0</v>
      </c>
      <c r="K96" s="80">
        <f>'HOW TO-&gt;'!$B$145</f>
        <v>0</v>
      </c>
      <c r="L96" s="65">
        <f>'HOW TO-&gt;'!$C$145</f>
        <v>0</v>
      </c>
    </row>
    <row r="97" spans="2:13" s="61" customFormat="1" ht="11.25">
      <c r="B97" s="80" t="str">
        <f>'HOW TO-&gt;'!$A$114</f>
        <v>LUIS LIM</v>
      </c>
      <c r="C97" s="80" t="str">
        <f>'HOW TO-&gt;'!$B$114</f>
        <v>6011 7900</v>
      </c>
      <c r="D97" s="65" t="str">
        <f>'HOW TO-&gt;'!$C$114</f>
        <v>luis.lim@msc.com</v>
      </c>
      <c r="G97" s="84"/>
      <c r="H97" s="273"/>
      <c r="J97" s="80">
        <f>'HOW TO-&gt;'!$A$146</f>
        <v>0</v>
      </c>
      <c r="K97" s="80">
        <f>'HOW TO-&gt;'!$B$146</f>
        <v>0</v>
      </c>
      <c r="L97" s="65">
        <f>'HOW TO-&gt;'!$C$146</f>
        <v>0</v>
      </c>
    </row>
    <row r="98" spans="2:13" s="61" customFormat="1" ht="11.25">
      <c r="B98" s="80" t="str">
        <f>'HOW TO-&gt;'!$A$115</f>
        <v>CHARMAINE LIM</v>
      </c>
      <c r="C98" s="80" t="str">
        <f>'HOW TO-&gt;'!$B$115</f>
        <v>6011 0561</v>
      </c>
      <c r="D98" s="65" t="str">
        <f>'HOW TO-&gt;'!$C$115</f>
        <v>charmaine.lim@msc.com</v>
      </c>
      <c r="G98" s="84"/>
      <c r="H98" s="84"/>
      <c r="I98" s="273"/>
      <c r="J98" s="80"/>
      <c r="K98" s="80"/>
      <c r="L98" s="65"/>
    </row>
    <row r="99" spans="2:13">
      <c r="B99" s="80">
        <f>'HOW TO-&gt;'!$A$116</f>
        <v>0</v>
      </c>
      <c r="C99" s="80">
        <f>'HOW TO-&gt;'!$B$116</f>
        <v>0</v>
      </c>
      <c r="D99" s="65">
        <f>'HOW TO-&gt;'!$C$116</f>
        <v>0</v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80" t="str">
        <f>'HOW TO-&gt;'!$A$117</f>
        <v xml:space="preserve">MAIN LINE  </v>
      </c>
      <c r="C100" s="80" t="str">
        <f>'HOW TO-&gt;'!$B$117</f>
        <v>6011 2424</v>
      </c>
      <c r="D100" s="65">
        <f>'HOW TO-&gt;'!$C$117</f>
        <v>0</v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80">
        <f>'HOW TO-&gt;'!$A$118</f>
        <v>0</v>
      </c>
      <c r="C101" s="80">
        <f>'HOW TO-&gt;'!$B$118</f>
        <v>0</v>
      </c>
      <c r="D101" s="65">
        <f>'HOW TO-&gt;'!$C$118</f>
        <v>0</v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2:1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</sheetData>
  <sheetProtection sheet="1" formatCells="0"/>
  <customSheetViews>
    <customSheetView guid="{25211047-2AA7-431D-8637-AA6183637E8E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D86" display="mktg-dept@msca.com.sg" xr:uid="{401ABDAA-5D4D-47A2-A206-A06004F5B0AE}"/>
    <hyperlink ref="D85" r:id="rId17" display="mailto:SG094-Sales@msc.com" xr:uid="{4ED78B8B-EED7-4E99-A9D7-F5199DA21E87}"/>
    <hyperlink ref="L86" display="sinexp@msca.com.sg" xr:uid="{2D85F523-1BFA-44AD-8A17-FAEFB49E6082}"/>
    <hyperlink ref="H86" display="custsvc@msca.com.sg" xr:uid="{A49AEBD6-2AE7-4637-AC46-5590830F703E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107"/>
  <sheetViews>
    <sheetView zoomScale="80" zoomScaleNormal="80" workbookViewId="0">
      <pane ySplit="26" topLeftCell="A27" activePane="bottomLeft" state="frozen"/>
      <selection pane="bottomLeft" activeCell="K45" sqref="K45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5" width="12.5703125" style="5" customWidth="1"/>
    <col min="6" max="6" width="24.85546875" style="5" customWidth="1"/>
    <col min="7" max="7" width="8" style="5" customWidth="1"/>
    <col min="8" max="8" width="10.85546875" style="5" customWidth="1"/>
    <col min="9" max="9" width="14.5703125" style="5" customWidth="1"/>
    <col min="10" max="10" width="19.7109375" style="5" customWidth="1"/>
    <col min="11" max="11" width="18.140625" style="5" customWidth="1"/>
    <col min="12" max="13" width="15.8554687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5" t="s">
        <v>95</v>
      </c>
      <c r="C2" s="45"/>
    </row>
    <row r="3" spans="1:230" ht="11.25" customHeight="1">
      <c r="C3" s="46"/>
      <c r="F3" s="46"/>
      <c r="G3" s="46"/>
      <c r="H3" s="46"/>
      <c r="I3" s="46"/>
      <c r="J3" s="46"/>
      <c r="K3" s="37"/>
      <c r="L3" s="37"/>
    </row>
    <row r="4" spans="1:230" ht="21.75" customHeight="1">
      <c r="A4" s="10"/>
      <c r="C4" s="47"/>
      <c r="E4" s="46"/>
      <c r="F4" s="9" t="s">
        <v>4409</v>
      </c>
      <c r="G4" s="47"/>
      <c r="H4" s="47"/>
      <c r="I4" s="47"/>
      <c r="J4" s="47"/>
      <c r="K4" s="37"/>
      <c r="L4" s="37"/>
    </row>
    <row r="5" spans="1:230" s="14" customFormat="1" ht="26.25" customHeight="1">
      <c r="A5" s="112"/>
      <c r="B5" s="5"/>
      <c r="C5" s="5"/>
      <c r="D5" s="5"/>
      <c r="E5" s="46"/>
      <c r="F5" s="46"/>
      <c r="G5" s="46"/>
      <c r="H5" s="46"/>
      <c r="I5" s="46"/>
      <c r="J5" s="46"/>
      <c r="K5" s="46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hidden="1" customHeight="1">
      <c r="A6" s="103"/>
      <c r="B6" s="1451" t="s">
        <v>4410</v>
      </c>
      <c r="C6" s="61"/>
      <c r="D6" s="61"/>
      <c r="E6" s="61"/>
      <c r="F6" s="61"/>
      <c r="G6" s="61"/>
      <c r="H6" s="61"/>
      <c r="I6" s="66"/>
      <c r="J6" s="66"/>
      <c r="K6" s="66"/>
      <c r="L6" s="66"/>
      <c r="M6" s="6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3"/>
      <c r="B7" s="2795"/>
      <c r="C7" s="2781"/>
      <c r="D7" s="2782" t="s">
        <v>98</v>
      </c>
      <c r="E7" s="2796" t="s">
        <v>3894</v>
      </c>
      <c r="F7" s="2797" t="s">
        <v>4411</v>
      </c>
      <c r="G7" s="2797" t="s">
        <v>2004</v>
      </c>
      <c r="H7" s="2798" t="s">
        <v>659</v>
      </c>
      <c r="I7" s="2798" t="s">
        <v>1169</v>
      </c>
      <c r="J7" s="2798" t="s">
        <v>909</v>
      </c>
      <c r="K7" s="2799" t="s">
        <v>1571</v>
      </c>
      <c r="L7" s="2786" t="s">
        <v>1359</v>
      </c>
      <c r="M7" s="2296" t="s">
        <v>4360</v>
      </c>
      <c r="N7" s="1588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3"/>
      <c r="B8" s="2775" t="s">
        <v>4325</v>
      </c>
      <c r="C8" s="2788" t="s">
        <v>4038</v>
      </c>
      <c r="D8" s="2789" t="s">
        <v>2574</v>
      </c>
      <c r="E8" s="2757" t="s">
        <v>4412</v>
      </c>
      <c r="F8" s="2752"/>
      <c r="G8" s="2752"/>
      <c r="H8" s="2758" t="s">
        <v>2839</v>
      </c>
      <c r="I8" s="2758" t="s">
        <v>3250</v>
      </c>
      <c r="J8" s="2758" t="s">
        <v>3251</v>
      </c>
      <c r="K8" s="2800" t="s">
        <v>4039</v>
      </c>
      <c r="L8" s="2758" t="s">
        <v>4413</v>
      </c>
      <c r="M8" s="1590"/>
      <c r="N8" s="158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3"/>
      <c r="B9" s="2759" t="s">
        <v>1893</v>
      </c>
      <c r="C9" s="2760" t="s">
        <v>3902</v>
      </c>
      <c r="D9" s="2686">
        <v>45329</v>
      </c>
      <c r="E9" s="1969">
        <v>45339</v>
      </c>
      <c r="F9" s="2761" t="s">
        <v>406</v>
      </c>
      <c r="G9" s="2691" t="s">
        <v>4414</v>
      </c>
      <c r="H9" s="2691">
        <v>45346</v>
      </c>
      <c r="I9" s="2762">
        <v>45368</v>
      </c>
      <c r="J9" s="2762">
        <v>45372</v>
      </c>
      <c r="K9" s="2801">
        <v>45374</v>
      </c>
      <c r="L9" s="2762">
        <v>45378</v>
      </c>
      <c r="M9" s="1214"/>
      <c r="N9" s="1586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3"/>
      <c r="B10" s="2692" t="s">
        <v>3904</v>
      </c>
      <c r="C10" s="2693" t="s">
        <v>3905</v>
      </c>
      <c r="D10" s="2694">
        <v>45328</v>
      </c>
      <c r="E10" s="2695">
        <v>45338</v>
      </c>
      <c r="F10" s="2802"/>
      <c r="G10" s="2698"/>
      <c r="H10" s="2698"/>
      <c r="I10" s="2698"/>
      <c r="J10" s="2698"/>
      <c r="K10" s="2803"/>
      <c r="L10" s="2698"/>
      <c r="M10" s="1214"/>
      <c r="N10" s="1586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3"/>
      <c r="B11" s="2684" t="s">
        <v>1941</v>
      </c>
      <c r="C11" s="2685" t="s">
        <v>1942</v>
      </c>
      <c r="D11" s="2760">
        <v>45558</v>
      </c>
      <c r="E11" s="2703">
        <v>45569</v>
      </c>
      <c r="F11" s="2704" t="s">
        <v>406</v>
      </c>
      <c r="G11" s="2710" t="s">
        <v>4415</v>
      </c>
      <c r="H11" s="2691">
        <v>45576</v>
      </c>
      <c r="I11" s="2762">
        <v>45598</v>
      </c>
      <c r="J11" s="2762">
        <v>45602</v>
      </c>
      <c r="K11" s="2801">
        <v>45604</v>
      </c>
      <c r="L11" s="2762">
        <v>45608</v>
      </c>
      <c r="M11" s="1214"/>
      <c r="N11" s="1588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3"/>
      <c r="B12" s="2711"/>
      <c r="C12" s="2705"/>
      <c r="D12" s="2705"/>
      <c r="E12" s="1673"/>
      <c r="F12" s="2972" t="s">
        <v>4416</v>
      </c>
      <c r="G12" s="2698"/>
      <c r="H12" s="2698"/>
      <c r="I12" s="2698"/>
      <c r="J12" s="2698"/>
      <c r="K12" s="2803"/>
      <c r="L12" s="2698"/>
      <c r="M12" s="1214"/>
      <c r="N12" s="1588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3"/>
      <c r="B13" s="2684" t="s">
        <v>1994</v>
      </c>
      <c r="C13" s="2685" t="s">
        <v>1995</v>
      </c>
      <c r="D13" s="2685">
        <v>45681</v>
      </c>
      <c r="E13" s="2703">
        <v>45692</v>
      </c>
      <c r="F13" s="2707" t="s">
        <v>4417</v>
      </c>
      <c r="G13" s="2710" t="s">
        <v>4418</v>
      </c>
      <c r="H13" s="2710">
        <v>45695</v>
      </c>
      <c r="I13" s="2804">
        <v>45717</v>
      </c>
      <c r="J13" s="2804">
        <v>45721</v>
      </c>
      <c r="K13" s="2805">
        <v>45723</v>
      </c>
      <c r="L13" s="2804">
        <v>45727</v>
      </c>
      <c r="M13" s="1214"/>
      <c r="N13" s="1586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3"/>
      <c r="B14" s="2711"/>
      <c r="C14" s="2705"/>
      <c r="D14" s="2705"/>
      <c r="E14" s="1673"/>
      <c r="F14" s="2766"/>
      <c r="G14" s="2699"/>
      <c r="H14" s="932"/>
      <c r="I14" s="932"/>
      <c r="J14" s="932"/>
      <c r="K14" s="1591"/>
      <c r="L14" s="932"/>
      <c r="M14" s="1214"/>
      <c r="N14" s="1586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3"/>
      <c r="B15" s="3092"/>
      <c r="C15" s="3093"/>
      <c r="D15" s="3093"/>
      <c r="E15" s="3094"/>
      <c r="F15" s="3184"/>
      <c r="G15" s="3097"/>
      <c r="H15" s="1214"/>
      <c r="I15" s="1214"/>
      <c r="J15" s="1214"/>
      <c r="K15" s="1214"/>
      <c r="L15" s="1214"/>
      <c r="M15" s="1214"/>
      <c r="N15" s="1586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 hidden="1">
      <c r="A16" s="103"/>
      <c r="B16" s="2795"/>
      <c r="C16" s="2781"/>
      <c r="D16" s="2782" t="s">
        <v>98</v>
      </c>
      <c r="E16" s="2796" t="s">
        <v>3894</v>
      </c>
      <c r="F16" s="2797" t="s">
        <v>4411</v>
      </c>
      <c r="G16" s="2797" t="s">
        <v>2004</v>
      </c>
      <c r="H16" s="2798" t="s">
        <v>659</v>
      </c>
      <c r="I16" s="2798" t="s">
        <v>1169</v>
      </c>
      <c r="J16" s="2799" t="s">
        <v>1571</v>
      </c>
      <c r="K16" s="2798" t="s">
        <v>909</v>
      </c>
      <c r="L16" s="2798" t="s">
        <v>1695</v>
      </c>
      <c r="M16" s="2296" t="s">
        <v>4360</v>
      </c>
      <c r="N16" s="1586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hidden="1" thickBot="1">
      <c r="A17" s="103"/>
      <c r="B17" s="3215" t="s">
        <v>3897</v>
      </c>
      <c r="C17" s="3216" t="s">
        <v>3898</v>
      </c>
      <c r="D17" s="3217" t="s">
        <v>2834</v>
      </c>
      <c r="E17" s="2757"/>
      <c r="F17" s="2752"/>
      <c r="G17" s="3802" t="s">
        <v>2979</v>
      </c>
      <c r="H17" s="2758" t="s">
        <v>2839</v>
      </c>
      <c r="I17" s="2758"/>
      <c r="J17" s="2758"/>
      <c r="K17" s="2800"/>
      <c r="L17" s="2758"/>
      <c r="M17" s="1590"/>
      <c r="N17" s="1586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3"/>
      <c r="B18" s="3219" t="s">
        <v>1968</v>
      </c>
      <c r="C18" s="2686" t="s">
        <v>1998</v>
      </c>
      <c r="D18" s="2686">
        <v>45689</v>
      </c>
      <c r="E18" s="1969">
        <v>45700</v>
      </c>
      <c r="F18" s="2704" t="s">
        <v>406</v>
      </c>
      <c r="G18" s="1792"/>
      <c r="H18" s="3247">
        <v>45702</v>
      </c>
      <c r="I18" s="3249">
        <v>45732</v>
      </c>
      <c r="J18" s="3249">
        <v>45733</v>
      </c>
      <c r="K18" s="3259">
        <v>45735</v>
      </c>
      <c r="L18" s="3249">
        <v>45743</v>
      </c>
      <c r="M18" s="1214"/>
      <c r="N18" s="1586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3"/>
      <c r="B19" s="2711"/>
      <c r="C19" s="2705"/>
      <c r="D19" s="2705"/>
      <c r="E19" s="1673"/>
      <c r="F19" s="3242"/>
      <c r="G19" s="1241"/>
      <c r="H19" s="1555"/>
      <c r="I19" s="1555"/>
      <c r="J19" s="1555"/>
      <c r="K19" s="1555"/>
      <c r="L19" s="1555"/>
      <c r="M19" s="1214"/>
      <c r="N19" s="1586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hidden="1" customHeight="1" thickTop="1">
      <c r="A20" s="103"/>
      <c r="B20" s="3366" t="s">
        <v>1968</v>
      </c>
      <c r="C20" s="3222" t="s">
        <v>4020</v>
      </c>
      <c r="D20" s="3222">
        <v>45765</v>
      </c>
      <c r="E20" s="3252">
        <v>45776</v>
      </c>
      <c r="F20" s="3372" t="s">
        <v>3929</v>
      </c>
      <c r="G20" s="1792" t="s">
        <v>4419</v>
      </c>
      <c r="H20" s="3247">
        <v>45772</v>
      </c>
      <c r="I20" s="3249">
        <v>45802</v>
      </c>
      <c r="J20" s="3249">
        <v>45803</v>
      </c>
      <c r="K20" s="3259">
        <v>45805</v>
      </c>
      <c r="L20" s="3249">
        <v>45813</v>
      </c>
      <c r="M20" s="1214"/>
      <c r="N20" s="1586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hidden="1" customHeight="1" thickBot="1">
      <c r="A21" s="103"/>
      <c r="B21" s="3367"/>
      <c r="C21" s="3227"/>
      <c r="D21" s="3227"/>
      <c r="E21" s="3368"/>
      <c r="F21" s="3242"/>
      <c r="G21" s="1241"/>
      <c r="H21" s="1555"/>
      <c r="I21" s="1555"/>
      <c r="J21" s="1555"/>
      <c r="K21" s="1674"/>
      <c r="L21" s="1555"/>
      <c r="M21" s="1214"/>
      <c r="N21" s="1586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hidden="1" customHeight="1" thickTop="1">
      <c r="A22" s="103"/>
      <c r="B22" s="3366" t="s">
        <v>3938</v>
      </c>
      <c r="C22" s="3560" t="s">
        <v>3939</v>
      </c>
      <c r="D22" s="3560">
        <v>45787</v>
      </c>
      <c r="E22" s="1792">
        <v>45801</v>
      </c>
      <c r="F22" s="3369" t="s">
        <v>4417</v>
      </c>
      <c r="G22" s="1792" t="s">
        <v>4420</v>
      </c>
      <c r="H22" s="1792">
        <v>45793</v>
      </c>
      <c r="I22" s="1795">
        <v>45823</v>
      </c>
      <c r="J22" s="1795">
        <v>45824</v>
      </c>
      <c r="K22" s="3231">
        <v>45826</v>
      </c>
      <c r="L22" s="1795">
        <v>45834</v>
      </c>
      <c r="M22" s="1214"/>
      <c r="N22" s="2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hidden="1" customHeight="1" thickBot="1">
      <c r="A23" s="103"/>
      <c r="B23" s="3367"/>
      <c r="C23" s="3227"/>
      <c r="D23" s="3227"/>
      <c r="E23" s="1673"/>
      <c r="F23" s="3242"/>
      <c r="G23" s="1241"/>
      <c r="H23" s="1555"/>
      <c r="I23" s="1555"/>
      <c r="J23" s="1555"/>
      <c r="K23" s="1674"/>
      <c r="L23" s="1555"/>
      <c r="M23" s="1214"/>
      <c r="N23" s="2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>
      <c r="A24" s="103"/>
      <c r="B24" s="1451" t="s">
        <v>4410</v>
      </c>
      <c r="C24" s="61"/>
      <c r="D24" s="61"/>
      <c r="E24" s="61"/>
      <c r="F24" s="61"/>
      <c r="G24" s="61"/>
      <c r="H24" s="61"/>
      <c r="I24" s="66"/>
      <c r="J24" s="66"/>
      <c r="K24" s="66"/>
      <c r="L24" s="66"/>
      <c r="M24" s="61"/>
      <c r="N24" s="2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24">
      <c r="A25" s="103"/>
      <c r="B25" s="2795"/>
      <c r="C25" s="2781"/>
      <c r="D25" s="2782" t="s">
        <v>98</v>
      </c>
      <c r="E25" s="2796" t="s">
        <v>3894</v>
      </c>
      <c r="F25" s="2797" t="s">
        <v>4411</v>
      </c>
      <c r="G25" s="2797" t="s">
        <v>2004</v>
      </c>
      <c r="H25" s="2798" t="s">
        <v>659</v>
      </c>
      <c r="I25" s="2798" t="s">
        <v>1259</v>
      </c>
      <c r="J25" s="2799" t="s">
        <v>1169</v>
      </c>
      <c r="K25" s="2798" t="s">
        <v>4421</v>
      </c>
      <c r="L25" s="2798" t="s">
        <v>784</v>
      </c>
      <c r="M25" s="2799" t="s">
        <v>1571</v>
      </c>
      <c r="N25" s="2798" t="s">
        <v>909</v>
      </c>
      <c r="O25" s="2296" t="s">
        <v>4360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20.25" thickBot="1">
      <c r="A26" s="103"/>
      <c r="B26" s="3215" t="s">
        <v>3897</v>
      </c>
      <c r="C26" s="3216" t="s">
        <v>3934</v>
      </c>
      <c r="D26" s="3217" t="s">
        <v>2834</v>
      </c>
      <c r="E26" s="2757"/>
      <c r="F26" s="2752"/>
      <c r="G26" s="3802" t="s">
        <v>2834</v>
      </c>
      <c r="H26" s="2758" t="s">
        <v>2839</v>
      </c>
      <c r="I26" s="2758"/>
      <c r="J26" s="2758"/>
      <c r="K26" s="2800"/>
      <c r="L26" s="2758"/>
      <c r="M26" s="2758"/>
      <c r="N26" s="2758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customHeight="1" thickTop="1">
      <c r="A27" s="103"/>
      <c r="B27" s="3366" t="s">
        <v>1793</v>
      </c>
      <c r="C27" s="3222" t="s">
        <v>3943</v>
      </c>
      <c r="D27" s="3222">
        <v>45796</v>
      </c>
      <c r="E27" s="3252">
        <v>45808</v>
      </c>
      <c r="F27" s="3370" t="s">
        <v>4422</v>
      </c>
      <c r="G27" s="1792" t="s">
        <v>4423</v>
      </c>
      <c r="H27" s="1792">
        <v>45798</v>
      </c>
      <c r="I27" s="1795">
        <v>45816</v>
      </c>
      <c r="J27" s="1795">
        <v>45824</v>
      </c>
      <c r="K27" s="3231">
        <v>45831</v>
      </c>
      <c r="L27" s="3231">
        <v>45834</v>
      </c>
      <c r="M27" s="3231">
        <v>45837</v>
      </c>
      <c r="N27" s="1795">
        <v>45840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customHeight="1" thickBot="1">
      <c r="A28" s="103"/>
      <c r="B28" s="3367" t="s">
        <v>1927</v>
      </c>
      <c r="C28" s="3227" t="s">
        <v>3936</v>
      </c>
      <c r="D28" s="3227">
        <v>45783</v>
      </c>
      <c r="E28" s="3368">
        <v>45794</v>
      </c>
      <c r="F28" s="3250"/>
      <c r="G28" s="1241"/>
      <c r="H28" s="1555"/>
      <c r="I28" s="1555"/>
      <c r="J28" s="1555"/>
      <c r="K28" s="1674"/>
      <c r="L28" s="1555"/>
      <c r="M28" s="1555"/>
      <c r="N28" s="155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15.75" customHeight="1" thickTop="1">
      <c r="A29" s="103"/>
      <c r="B29" s="3366" t="s">
        <v>1901</v>
      </c>
      <c r="C29" s="3222" t="s">
        <v>4424</v>
      </c>
      <c r="D29" s="3222">
        <v>45798</v>
      </c>
      <c r="E29" s="3252">
        <f>D29+14+6</f>
        <v>45818</v>
      </c>
      <c r="F29" s="3370" t="s">
        <v>4425</v>
      </c>
      <c r="G29" s="1792" t="s">
        <v>4418</v>
      </c>
      <c r="H29" s="1792">
        <f>H27+7</f>
        <v>45805</v>
      </c>
      <c r="I29" s="1795">
        <f>H29+18</f>
        <v>45823</v>
      </c>
      <c r="J29" s="1795">
        <f>H29+26</f>
        <v>45831</v>
      </c>
      <c r="K29" s="3231">
        <f>H29+33</f>
        <v>45838</v>
      </c>
      <c r="L29" s="3231">
        <f>H29+36</f>
        <v>45841</v>
      </c>
      <c r="M29" s="3231">
        <f>H29+39</f>
        <v>45844</v>
      </c>
      <c r="N29" s="1795">
        <f>H29+42</f>
        <v>45847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5.75" customHeight="1" thickBot="1">
      <c r="A30" s="103"/>
      <c r="B30" s="3367" t="s">
        <v>3938</v>
      </c>
      <c r="C30" s="3227" t="s">
        <v>3939</v>
      </c>
      <c r="D30" s="3227">
        <v>45789</v>
      </c>
      <c r="E30" s="3368">
        <v>45801</v>
      </c>
      <c r="F30" s="3250"/>
      <c r="G30" s="1241"/>
      <c r="H30" s="1555"/>
      <c r="I30" s="1555"/>
      <c r="J30" s="1555"/>
      <c r="K30" s="1674"/>
      <c r="L30" s="1555"/>
      <c r="M30" s="1555"/>
      <c r="N30" s="155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Top="1">
      <c r="A31" s="103"/>
      <c r="B31" s="3366" t="s">
        <v>1793</v>
      </c>
      <c r="C31" s="3222" t="s">
        <v>3943</v>
      </c>
      <c r="D31" s="3222">
        <v>45800</v>
      </c>
      <c r="E31" s="3252">
        <f>D31+10</f>
        <v>45810</v>
      </c>
      <c r="F31" s="3370" t="s">
        <v>4426</v>
      </c>
      <c r="G31" s="1792" t="s">
        <v>4418</v>
      </c>
      <c r="H31" s="1792">
        <f>H29+7</f>
        <v>45812</v>
      </c>
      <c r="I31" s="1795">
        <f>H31+18</f>
        <v>45830</v>
      </c>
      <c r="J31" s="1795">
        <f>H31+26</f>
        <v>45838</v>
      </c>
      <c r="K31" s="3231">
        <f>H31+33</f>
        <v>45845</v>
      </c>
      <c r="L31" s="3231">
        <f>H31+36</f>
        <v>45848</v>
      </c>
      <c r="M31" s="3231">
        <f>H31+39</f>
        <v>45851</v>
      </c>
      <c r="N31" s="1795">
        <f>H31+42</f>
        <v>45854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Bot="1">
      <c r="A32" s="103"/>
      <c r="B32" s="3367"/>
      <c r="C32" s="3227"/>
      <c r="D32" s="3227"/>
      <c r="E32" s="3368"/>
      <c r="F32" s="3250"/>
      <c r="G32" s="1241"/>
      <c r="H32" s="1555"/>
      <c r="I32" s="1555"/>
      <c r="J32" s="1555"/>
      <c r="K32" s="1674"/>
      <c r="L32" s="1555"/>
      <c r="M32" s="1555"/>
      <c r="N32" s="155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Top="1">
      <c r="A33" s="103"/>
      <c r="B33" s="3366" t="s">
        <v>3931</v>
      </c>
      <c r="C33" s="3222" t="s">
        <v>3945</v>
      </c>
      <c r="D33" s="3222">
        <v>45802</v>
      </c>
      <c r="E33" s="3252">
        <f>D33+17</f>
        <v>45819</v>
      </c>
      <c r="F33" s="3369" t="s">
        <v>4427</v>
      </c>
      <c r="G33" s="1792" t="s">
        <v>4428</v>
      </c>
      <c r="H33" s="1792">
        <f>H31+7</f>
        <v>45819</v>
      </c>
      <c r="I33" s="3826">
        <f>H33+18</f>
        <v>45837</v>
      </c>
      <c r="J33" s="3826">
        <f>H33+26</f>
        <v>45845</v>
      </c>
      <c r="K33" s="3231">
        <f>H33+33</f>
        <v>45852</v>
      </c>
      <c r="L33" s="3231">
        <f>H33+36</f>
        <v>45855</v>
      </c>
      <c r="M33" s="3231">
        <f>H33+39</f>
        <v>45858</v>
      </c>
      <c r="N33" s="1795">
        <f>H33+42</f>
        <v>45861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Bot="1">
      <c r="A34" s="103"/>
      <c r="B34" s="3367"/>
      <c r="C34" s="3227"/>
      <c r="D34" s="3227"/>
      <c r="E34" s="3368"/>
      <c r="F34" s="3370"/>
      <c r="G34" s="1241"/>
      <c r="H34" s="1555"/>
      <c r="I34" s="1555"/>
      <c r="J34" s="1555"/>
      <c r="K34" s="1674"/>
      <c r="L34" s="1555"/>
      <c r="M34" s="3868"/>
      <c r="N34" s="155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25.5" customHeight="1" thickTop="1">
      <c r="A35" s="103"/>
      <c r="B35" s="2795"/>
      <c r="C35" s="2781"/>
      <c r="D35" s="2782" t="s">
        <v>98</v>
      </c>
      <c r="E35" s="2796" t="s">
        <v>3894</v>
      </c>
      <c r="F35" s="2797" t="s">
        <v>4411</v>
      </c>
      <c r="G35" s="2797" t="s">
        <v>2004</v>
      </c>
      <c r="H35" s="2798" t="s">
        <v>659</v>
      </c>
      <c r="I35" s="2798" t="s">
        <v>1259</v>
      </c>
      <c r="J35" s="2799" t="s">
        <v>1169</v>
      </c>
      <c r="K35" s="2799" t="s">
        <v>1571</v>
      </c>
      <c r="L35" s="2799" t="s">
        <v>909</v>
      </c>
      <c r="M35" s="3871" t="s">
        <v>1359</v>
      </c>
      <c r="N35" s="3869"/>
      <c r="O35" s="2296" t="s">
        <v>4360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3.5" customHeight="1" thickBot="1">
      <c r="A36" s="103"/>
      <c r="B36" s="3215" t="s">
        <v>3897</v>
      </c>
      <c r="C36" s="3216" t="s">
        <v>3934</v>
      </c>
      <c r="D36" s="3217" t="s">
        <v>2834</v>
      </c>
      <c r="E36" s="2757"/>
      <c r="F36" s="2752"/>
      <c r="G36" s="3802" t="s">
        <v>2834</v>
      </c>
      <c r="H36" s="2758" t="s">
        <v>2839</v>
      </c>
      <c r="I36" s="2758"/>
      <c r="J36" s="2758"/>
      <c r="K36" s="2800"/>
      <c r="L36" s="2800"/>
      <c r="M36" s="3872"/>
      <c r="N36" s="3870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Top="1">
      <c r="A37" s="103"/>
      <c r="B37" s="3366" t="s">
        <v>1968</v>
      </c>
      <c r="C37" s="3222" t="s">
        <v>3948</v>
      </c>
      <c r="D37" s="3222">
        <v>45812</v>
      </c>
      <c r="E37" s="3252">
        <f>D37+14+4</f>
        <v>45830</v>
      </c>
      <c r="F37" s="3369" t="s">
        <v>4429</v>
      </c>
      <c r="G37" s="3781" t="s">
        <v>4430</v>
      </c>
      <c r="H37" s="1792">
        <f>H33+7</f>
        <v>45826</v>
      </c>
      <c r="I37" s="3826">
        <f>H37+18</f>
        <v>45844</v>
      </c>
      <c r="J37" s="3826">
        <f>H37+26</f>
        <v>45852</v>
      </c>
      <c r="K37" s="3231">
        <f>H37+33</f>
        <v>45859</v>
      </c>
      <c r="L37" s="3231">
        <f>H37+36</f>
        <v>45862</v>
      </c>
      <c r="M37" s="1792">
        <f>H37+39</f>
        <v>45865</v>
      </c>
      <c r="N37" s="3094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Bot="1">
      <c r="A38" s="103"/>
      <c r="B38" s="3367"/>
      <c r="C38" s="3227"/>
      <c r="D38" s="3227"/>
      <c r="E38" s="3368"/>
      <c r="F38" s="3250"/>
      <c r="G38" s="1241"/>
      <c r="H38" s="1555"/>
      <c r="I38" s="1555"/>
      <c r="J38" s="1555"/>
      <c r="K38" s="1674"/>
      <c r="L38" s="1674"/>
      <c r="M38" s="1555"/>
      <c r="N38" s="1562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Top="1">
      <c r="A39" s="103"/>
      <c r="B39" s="3590" t="s">
        <v>559</v>
      </c>
      <c r="C39" s="3222" t="s">
        <v>3951</v>
      </c>
      <c r="D39" s="3222">
        <v>45818</v>
      </c>
      <c r="E39" s="3252">
        <f>D39+14</f>
        <v>45832</v>
      </c>
      <c r="F39" s="3370" t="s">
        <v>4431</v>
      </c>
      <c r="G39" s="1792" t="s">
        <v>4432</v>
      </c>
      <c r="H39" s="1792">
        <f>H37+7</f>
        <v>45833</v>
      </c>
      <c r="I39" s="1795">
        <f>H39+18</f>
        <v>45851</v>
      </c>
      <c r="J39" s="1795">
        <f>H39+26</f>
        <v>45859</v>
      </c>
      <c r="K39" s="3231">
        <f>H39+31</f>
        <v>45864</v>
      </c>
      <c r="L39" s="3231">
        <f>H39+34</f>
        <v>45867</v>
      </c>
      <c r="M39" s="1795">
        <f>H39+37</f>
        <v>45870</v>
      </c>
      <c r="N39" s="3094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Bot="1">
      <c r="A40" s="103"/>
      <c r="B40" s="3591"/>
      <c r="C40" s="3227"/>
      <c r="D40" s="3227"/>
      <c r="E40" s="3368"/>
      <c r="F40" s="3250"/>
      <c r="G40" s="1241"/>
      <c r="H40" s="1555"/>
      <c r="I40" s="1555"/>
      <c r="J40" s="1555"/>
      <c r="K40" s="1674"/>
      <c r="L40" s="1674"/>
      <c r="M40" s="1555"/>
      <c r="N40" s="1562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Top="1">
      <c r="A41" s="103"/>
      <c r="B41" s="3590" t="s">
        <v>1805</v>
      </c>
      <c r="C41" s="3222" t="s">
        <v>3954</v>
      </c>
      <c r="D41" s="3222">
        <v>45823</v>
      </c>
      <c r="E41" s="3252">
        <f>D41+14</f>
        <v>45837</v>
      </c>
      <c r="F41" s="3370" t="s">
        <v>4433</v>
      </c>
      <c r="G41" s="1792" t="s">
        <v>4420</v>
      </c>
      <c r="H41" s="1792">
        <f>H39+7</f>
        <v>45840</v>
      </c>
      <c r="I41" s="1795">
        <f>H41+18</f>
        <v>45858</v>
      </c>
      <c r="J41" s="1795">
        <f>H41+26</f>
        <v>45866</v>
      </c>
      <c r="K41" s="3231">
        <f>H41+31</f>
        <v>45871</v>
      </c>
      <c r="L41" s="3231">
        <f>H41+34</f>
        <v>45874</v>
      </c>
      <c r="M41" s="1795">
        <f>H41+37</f>
        <v>45877</v>
      </c>
      <c r="N41" s="3094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Bot="1">
      <c r="A42" s="103"/>
      <c r="B42" s="3367"/>
      <c r="C42" s="3227"/>
      <c r="D42" s="3227"/>
      <c r="E42" s="3368"/>
      <c r="F42" s="3242"/>
      <c r="G42" s="1241"/>
      <c r="H42" s="1555"/>
      <c r="I42" s="1555"/>
      <c r="J42" s="1555"/>
      <c r="K42" s="1674"/>
      <c r="L42" s="1674"/>
      <c r="M42" s="1555"/>
      <c r="N42" s="1562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Top="1">
      <c r="A43" s="103"/>
      <c r="B43" s="3366" t="s">
        <v>3957</v>
      </c>
      <c r="C43" s="3222" t="s">
        <v>3958</v>
      </c>
      <c r="D43" s="3257">
        <v>45830</v>
      </c>
      <c r="E43" s="3257">
        <f>D43+14+3</f>
        <v>45847</v>
      </c>
      <c r="F43" s="3369" t="s">
        <v>4434</v>
      </c>
      <c r="G43" s="1792" t="s">
        <v>4419</v>
      </c>
      <c r="H43" s="1792">
        <f>H41+7</f>
        <v>45847</v>
      </c>
      <c r="I43" s="1795">
        <f>H43+18</f>
        <v>45865</v>
      </c>
      <c r="J43" s="1795">
        <f>H43+26</f>
        <v>45873</v>
      </c>
      <c r="K43" s="3231">
        <f>H43+31</f>
        <v>45878</v>
      </c>
      <c r="L43" s="3231">
        <f>H43+34</f>
        <v>45881</v>
      </c>
      <c r="M43" s="1795">
        <f>H43+37</f>
        <v>45884</v>
      </c>
      <c r="N43" s="3094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Bot="1">
      <c r="A44" s="103"/>
      <c r="B44" s="3367"/>
      <c r="C44" s="3227"/>
      <c r="D44" s="3227"/>
      <c r="E44" s="3368"/>
      <c r="F44" s="3242"/>
      <c r="G44" s="1241"/>
      <c r="H44" s="1555"/>
      <c r="I44" s="1555"/>
      <c r="J44" s="1555"/>
      <c r="K44" s="1674"/>
      <c r="L44" s="1674"/>
      <c r="M44" s="1555"/>
      <c r="N44" s="1562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Top="1">
      <c r="A45" s="103"/>
      <c r="B45" s="3366" t="s">
        <v>3938</v>
      </c>
      <c r="C45" s="3222" t="s">
        <v>3961</v>
      </c>
      <c r="D45" s="3222">
        <v>45833</v>
      </c>
      <c r="E45" s="3252">
        <f>D45+14</f>
        <v>45847</v>
      </c>
      <c r="F45" s="3369" t="s">
        <v>4416</v>
      </c>
      <c r="G45" s="1792" t="s">
        <v>4423</v>
      </c>
      <c r="H45" s="1792">
        <f>H43+7</f>
        <v>45854</v>
      </c>
      <c r="I45" s="1795">
        <f>H45+18</f>
        <v>45872</v>
      </c>
      <c r="J45" s="1795">
        <f>H45+26</f>
        <v>45880</v>
      </c>
      <c r="K45" s="3231">
        <f>H45+31</f>
        <v>45885</v>
      </c>
      <c r="L45" s="3231">
        <f>H45+34</f>
        <v>45888</v>
      </c>
      <c r="M45" s="1795">
        <f>H45+37</f>
        <v>45891</v>
      </c>
      <c r="N45" s="3094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Bot="1">
      <c r="A46" s="103"/>
      <c r="B46" s="3367"/>
      <c r="C46" s="3227"/>
      <c r="D46" s="3227"/>
      <c r="E46" s="3368"/>
      <c r="F46" s="3250"/>
      <c r="G46" s="1241"/>
      <c r="H46" s="1555"/>
      <c r="I46" s="1555"/>
      <c r="J46" s="1555"/>
      <c r="K46" s="1674"/>
      <c r="L46" s="1674"/>
      <c r="M46" s="1555"/>
      <c r="N46" s="1562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Top="1">
      <c r="A47" s="103"/>
      <c r="B47" s="3366" t="s">
        <v>1793</v>
      </c>
      <c r="C47" s="3222" t="s">
        <v>3963</v>
      </c>
      <c r="D47" s="3222">
        <v>45840</v>
      </c>
      <c r="E47" s="3252">
        <f>D47+14</f>
        <v>45854</v>
      </c>
      <c r="F47" s="3369" t="s">
        <v>4435</v>
      </c>
      <c r="G47" s="1792" t="s">
        <v>4432</v>
      </c>
      <c r="H47" s="1792">
        <f>H45+7</f>
        <v>45861</v>
      </c>
      <c r="I47" s="1795">
        <f>H47+18</f>
        <v>45879</v>
      </c>
      <c r="J47" s="1795">
        <f>H47+26</f>
        <v>45887</v>
      </c>
      <c r="K47" s="3231">
        <f>H47+31</f>
        <v>45892</v>
      </c>
      <c r="L47" s="3231">
        <f>H47+34</f>
        <v>45895</v>
      </c>
      <c r="M47" s="1795">
        <f>H47+37</f>
        <v>45898</v>
      </c>
      <c r="N47" s="309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Bot="1">
      <c r="A48" s="103"/>
      <c r="B48" s="3367"/>
      <c r="C48" s="3227"/>
      <c r="D48" s="3227"/>
      <c r="E48" s="3368"/>
      <c r="F48" s="3250"/>
      <c r="G48" s="1241"/>
      <c r="H48" s="1555"/>
      <c r="I48" s="1555"/>
      <c r="J48" s="1555"/>
      <c r="K48" s="1674"/>
      <c r="L48" s="1674"/>
      <c r="M48" s="1555"/>
      <c r="N48" s="1562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Top="1">
      <c r="A49" s="103"/>
      <c r="B49" s="3366" t="s">
        <v>1901</v>
      </c>
      <c r="C49" s="3222" t="s">
        <v>3965</v>
      </c>
      <c r="D49" s="3222">
        <v>45847</v>
      </c>
      <c r="E49" s="3252">
        <f>D49+14</f>
        <v>45861</v>
      </c>
      <c r="F49" s="3369" t="s">
        <v>4436</v>
      </c>
      <c r="G49" s="1792" t="s">
        <v>4432</v>
      </c>
      <c r="H49" s="1792">
        <f>H47+7</f>
        <v>45868</v>
      </c>
      <c r="I49" s="1795">
        <f>H49+18</f>
        <v>45886</v>
      </c>
      <c r="J49" s="1795">
        <f>H49+26</f>
        <v>45894</v>
      </c>
      <c r="K49" s="3231">
        <f>H49+31</f>
        <v>45899</v>
      </c>
      <c r="L49" s="3231">
        <f>H49+34</f>
        <v>45902</v>
      </c>
      <c r="M49" s="1795">
        <f>H49+37</f>
        <v>45905</v>
      </c>
      <c r="N49" s="309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Bot="1">
      <c r="A50" s="103"/>
      <c r="B50" s="3367"/>
      <c r="C50" s="3227"/>
      <c r="D50" s="3227"/>
      <c r="E50" s="3368"/>
      <c r="F50" s="3242"/>
      <c r="G50" s="1241"/>
      <c r="H50" s="1555"/>
      <c r="I50" s="1555"/>
      <c r="J50" s="1555"/>
      <c r="K50" s="1674"/>
      <c r="L50" s="1674"/>
      <c r="M50" s="1555"/>
      <c r="N50" s="1562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Top="1">
      <c r="A51" s="103"/>
      <c r="B51" s="3366" t="s">
        <v>3931</v>
      </c>
      <c r="C51" s="3222" t="s">
        <v>3967</v>
      </c>
      <c r="D51" s="3222">
        <v>45854</v>
      </c>
      <c r="E51" s="3252">
        <f>D51+14</f>
        <v>45868</v>
      </c>
      <c r="F51" s="3369" t="s">
        <v>4417</v>
      </c>
      <c r="G51" s="1792" t="s">
        <v>4430</v>
      </c>
      <c r="H51" s="1792">
        <f>H49+7</f>
        <v>45875</v>
      </c>
      <c r="I51" s="1795">
        <f>H51+18</f>
        <v>45893</v>
      </c>
      <c r="J51" s="1795">
        <f>H51+26</f>
        <v>45901</v>
      </c>
      <c r="K51" s="3231">
        <f>H51+31</f>
        <v>45906</v>
      </c>
      <c r="L51" s="3231">
        <f>H51+34</f>
        <v>45909</v>
      </c>
      <c r="M51" s="1795">
        <f>H51+37</f>
        <v>45912</v>
      </c>
      <c r="N51" s="309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Bot="1">
      <c r="A52" s="103"/>
      <c r="B52" s="3367"/>
      <c r="C52" s="3227"/>
      <c r="D52" s="3227"/>
      <c r="E52" s="3368"/>
      <c r="F52" s="3242"/>
      <c r="G52" s="1241"/>
      <c r="H52" s="1555"/>
      <c r="I52" s="1555"/>
      <c r="J52" s="1555"/>
      <c r="K52" s="1674"/>
      <c r="L52" s="1674"/>
      <c r="M52" s="1555"/>
      <c r="N52" s="1562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5.75" customHeight="1" thickTop="1">
      <c r="A53" s="103"/>
      <c r="B53" s="3366" t="s">
        <v>1968</v>
      </c>
      <c r="C53" s="3222" t="s">
        <v>3969</v>
      </c>
      <c r="D53" s="3222">
        <f>D51+7</f>
        <v>45861</v>
      </c>
      <c r="E53" s="3252">
        <f>D53+14</f>
        <v>45875</v>
      </c>
      <c r="F53" s="3370" t="s">
        <v>4422</v>
      </c>
      <c r="G53" s="1792" t="s">
        <v>4418</v>
      </c>
      <c r="H53" s="1792">
        <f>H51+7</f>
        <v>45882</v>
      </c>
      <c r="I53" s="1795">
        <f>H53+18</f>
        <v>45900</v>
      </c>
      <c r="J53" s="1795">
        <f>H53+26</f>
        <v>45908</v>
      </c>
      <c r="K53" s="3231">
        <f>H53+31</f>
        <v>45913</v>
      </c>
      <c r="L53" s="3231">
        <f>H53+34</f>
        <v>45916</v>
      </c>
      <c r="M53" s="1795">
        <f>H53+37</f>
        <v>45919</v>
      </c>
      <c r="N53" s="3094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5.75" customHeight="1" thickBot="1">
      <c r="A54" s="103"/>
      <c r="B54" s="3367"/>
      <c r="C54" s="3227"/>
      <c r="D54" s="3227"/>
      <c r="E54" s="3368"/>
      <c r="F54" s="3242"/>
      <c r="G54" s="1241"/>
      <c r="H54" s="1555"/>
      <c r="I54" s="1555"/>
      <c r="J54" s="1555"/>
      <c r="K54" s="1674"/>
      <c r="L54" s="1674"/>
      <c r="M54" s="1555"/>
      <c r="N54" s="1562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14" customFormat="1" ht="15.75" customHeight="1" thickTop="1">
      <c r="A55" s="103"/>
      <c r="B55" s="3892" t="s">
        <v>406</v>
      </c>
      <c r="C55" s="3222" t="s">
        <v>3972</v>
      </c>
      <c r="D55" s="3257">
        <f>D53+7</f>
        <v>45868</v>
      </c>
      <c r="E55" s="3257">
        <f>D55+14</f>
        <v>45882</v>
      </c>
      <c r="F55" s="3370" t="s">
        <v>4425</v>
      </c>
      <c r="G55" s="1792" t="s">
        <v>4420</v>
      </c>
      <c r="H55" s="1792">
        <f>H53+7</f>
        <v>45889</v>
      </c>
      <c r="I55" s="1795">
        <f>H55+18</f>
        <v>45907</v>
      </c>
      <c r="J55" s="1795">
        <f>H55+26</f>
        <v>45915</v>
      </c>
      <c r="K55" s="3231">
        <f>H55+31</f>
        <v>45920</v>
      </c>
      <c r="L55" s="3231">
        <f>H55+34</f>
        <v>45923</v>
      </c>
      <c r="M55" s="1795">
        <f>H55+37</f>
        <v>45926</v>
      </c>
      <c r="N55" s="3094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</row>
    <row r="56" spans="1:230" s="14" customFormat="1" ht="15.75" customHeight="1" thickBot="1">
      <c r="A56" s="103"/>
      <c r="B56" s="3906" t="s">
        <v>3975</v>
      </c>
      <c r="C56" s="3907" t="s">
        <v>3976</v>
      </c>
      <c r="D56" s="3907">
        <v>45868</v>
      </c>
      <c r="E56" s="3908">
        <f>D56+11</f>
        <v>45879</v>
      </c>
      <c r="F56" s="3250"/>
      <c r="G56" s="1241"/>
      <c r="H56" s="1555"/>
      <c r="I56" s="1555"/>
      <c r="J56" s="1555"/>
      <c r="K56" s="1674"/>
      <c r="L56" s="1674"/>
      <c r="M56" s="1555"/>
      <c r="N56" s="1562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</row>
    <row r="57" spans="1:230" s="14" customFormat="1" ht="15.75" customHeight="1" thickTop="1">
      <c r="A57" s="103"/>
      <c r="B57" s="3366" t="s">
        <v>1805</v>
      </c>
      <c r="C57" s="3222" t="s">
        <v>3977</v>
      </c>
      <c r="D57" s="3222">
        <f>D55+7</f>
        <v>45875</v>
      </c>
      <c r="E57" s="3252">
        <f>D57+14</f>
        <v>45889</v>
      </c>
      <c r="F57" s="3370" t="s">
        <v>4426</v>
      </c>
      <c r="G57" s="1792" t="s">
        <v>4420</v>
      </c>
      <c r="H57" s="1792">
        <f>H55+7</f>
        <v>45896</v>
      </c>
      <c r="I57" s="1795">
        <f>H57+18</f>
        <v>45914</v>
      </c>
      <c r="J57" s="1795">
        <f>H57+26</f>
        <v>45922</v>
      </c>
      <c r="K57" s="3231">
        <f>H57+31</f>
        <v>45927</v>
      </c>
      <c r="L57" s="3231">
        <f>H57+34</f>
        <v>45930</v>
      </c>
      <c r="M57" s="1795">
        <f>H57+37</f>
        <v>45933</v>
      </c>
      <c r="N57" s="3094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</row>
    <row r="58" spans="1:230" s="14" customFormat="1" ht="15.75" customHeight="1" thickBot="1">
      <c r="A58" s="103"/>
      <c r="B58" s="3367"/>
      <c r="C58" s="3227"/>
      <c r="D58" s="3227"/>
      <c r="E58" s="3368"/>
      <c r="F58" s="3250"/>
      <c r="G58" s="1241"/>
      <c r="H58" s="1555"/>
      <c r="I58" s="1555"/>
      <c r="J58" s="1555"/>
      <c r="K58" s="1674"/>
      <c r="L58" s="1674"/>
      <c r="M58" s="1555"/>
      <c r="N58" s="1562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</row>
    <row r="59" spans="1:230" s="14" customFormat="1" ht="15.75" customHeight="1" thickTop="1">
      <c r="A59" s="103"/>
      <c r="B59" s="3366" t="s">
        <v>1927</v>
      </c>
      <c r="C59" s="3222" t="s">
        <v>3980</v>
      </c>
      <c r="D59" s="3222">
        <f>D57+7</f>
        <v>45882</v>
      </c>
      <c r="E59" s="3252">
        <f>D59+14</f>
        <v>45896</v>
      </c>
      <c r="F59" s="3369" t="s">
        <v>4427</v>
      </c>
      <c r="G59" s="1792" t="s">
        <v>4333</v>
      </c>
      <c r="H59" s="1792">
        <f>H57+7</f>
        <v>45903</v>
      </c>
      <c r="I59" s="1795">
        <f>H59+18</f>
        <v>45921</v>
      </c>
      <c r="J59" s="1795">
        <f>H59+26</f>
        <v>45929</v>
      </c>
      <c r="K59" s="3231">
        <f>H59+31</f>
        <v>45934</v>
      </c>
      <c r="L59" s="3231">
        <f>H59+34</f>
        <v>45937</v>
      </c>
      <c r="M59" s="1795">
        <f>H59+37</f>
        <v>45940</v>
      </c>
      <c r="N59" s="3094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</row>
    <row r="60" spans="1:230" s="14" customFormat="1" ht="15.75" customHeight="1" thickBot="1">
      <c r="A60" s="103"/>
      <c r="B60" s="3367"/>
      <c r="C60" s="3227"/>
      <c r="D60" s="3227"/>
      <c r="E60" s="3368"/>
      <c r="F60" s="3242"/>
      <c r="G60" s="1241"/>
      <c r="H60" s="1555"/>
      <c r="I60" s="1555"/>
      <c r="J60" s="1555"/>
      <c r="K60" s="1674"/>
      <c r="L60" s="1674"/>
      <c r="M60" s="1555"/>
      <c r="N60" s="1562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</row>
    <row r="61" spans="1:230" s="14" customFormat="1" ht="17.25" customHeight="1" thickTop="1">
      <c r="A61" s="103"/>
      <c r="B61" s="1654" t="s">
        <v>611</v>
      </c>
      <c r="C61" s="1654"/>
      <c r="D61" s="1654"/>
      <c r="E61" s="1654"/>
      <c r="F61" s="1654"/>
      <c r="G61" s="1654"/>
      <c r="H61" s="1654"/>
      <c r="I61" s="1654"/>
      <c r="J61" s="1654"/>
      <c r="K61" s="1655"/>
      <c r="L61" s="1562"/>
      <c r="M61" s="1562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</row>
    <row r="62" spans="1:230" s="14" customFormat="1" ht="16.5" customHeight="1">
      <c r="A62" s="103"/>
      <c r="B62" s="78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</row>
    <row r="63" spans="1:230" s="30" customFormat="1" ht="14.25">
      <c r="A63" s="25"/>
      <c r="B63" s="253" t="s">
        <v>0</v>
      </c>
      <c r="C63" s="70"/>
      <c r="D63" s="1487" t="s">
        <v>2062</v>
      </c>
      <c r="E63" s="71"/>
      <c r="F63" s="71" t="s">
        <v>36</v>
      </c>
      <c r="G63" s="71"/>
      <c r="H63" s="70"/>
      <c r="I63" s="70"/>
      <c r="J63" s="71" t="s">
        <v>61</v>
      </c>
      <c r="K63" s="71" t="str">
        <f>'HOW TO-&gt;'!$B$134</f>
        <v>6011 2413</v>
      </c>
      <c r="L63" s="71"/>
      <c r="M63" s="61"/>
      <c r="N63" s="5"/>
    </row>
    <row r="64" spans="1:230" s="30" customFormat="1" ht="14.25">
      <c r="A64" s="25"/>
      <c r="B64" s="82" t="s">
        <v>1</v>
      </c>
      <c r="C64" s="70"/>
      <c r="D64" s="308" t="s">
        <v>612</v>
      </c>
      <c r="E64" s="71"/>
      <c r="F64" s="70" t="s">
        <v>613</v>
      </c>
      <c r="G64" s="70"/>
      <c r="H64" s="308" t="s">
        <v>39</v>
      </c>
      <c r="I64" s="70"/>
      <c r="J64" s="70" t="s">
        <v>63</v>
      </c>
      <c r="K64" s="70"/>
      <c r="L64" s="273" t="s">
        <v>64</v>
      </c>
      <c r="M64" s="61"/>
      <c r="N64" s="5"/>
    </row>
    <row r="65" spans="1:14" s="29" customFormat="1" ht="14.25">
      <c r="A65" s="25"/>
      <c r="B65" s="82"/>
      <c r="C65" s="70"/>
      <c r="D65" s="308"/>
      <c r="E65" s="61"/>
      <c r="F65" s="70"/>
      <c r="G65" s="70"/>
      <c r="H65" s="308"/>
      <c r="I65" s="70"/>
      <c r="J65" s="70" t="str">
        <f>'HOW TO-&gt;'!$A$136</f>
        <v>PERMIT</v>
      </c>
      <c r="K65" s="70"/>
      <c r="L65" s="3325" t="str">
        <f>'HOW TO-&gt;'!$C$136</f>
        <v>SG094-SinPermit@msc.com</v>
      </c>
      <c r="M65" s="61"/>
      <c r="N65" s="5"/>
    </row>
    <row r="66" spans="1:14" s="29" customFormat="1" ht="14.25">
      <c r="A66" s="35"/>
      <c r="B66" s="80" t="str">
        <f>'HOW TO-&gt;'!$A$105</f>
        <v>ZANT CHONG</v>
      </c>
      <c r="C66" s="80" t="str">
        <f>'HOW TO-&gt;'!$B$105</f>
        <v>6011 2429</v>
      </c>
      <c r="D66" s="65" t="str">
        <f>'HOW TO-&gt;'!$C$105</f>
        <v>zant.chong@msc.com</v>
      </c>
      <c r="E66" s="61"/>
      <c r="F66" s="80" t="str">
        <f>'HOW TO-&gt;'!$A$122</f>
        <v>ROBERT CHIA</v>
      </c>
      <c r="G66" s="80" t="str">
        <f>'HOW TO-&gt;'!$B$122</f>
        <v>6011 0564</v>
      </c>
      <c r="H66" s="65" t="str">
        <f>'HOW TO-&gt;'!$C$122</f>
        <v>robert.chia@msc.com</v>
      </c>
      <c r="I66" s="61"/>
      <c r="J66" s="80" t="str">
        <f>'HOW TO-&gt;'!$A$137</f>
        <v>RAYNAR ANG</v>
      </c>
      <c r="K66" s="80" t="str">
        <f>'HOW TO-&gt;'!$B$137</f>
        <v>6011 2358</v>
      </c>
      <c r="L66" s="65" t="str">
        <f>'HOW TO-&gt;'!$C$137</f>
        <v>raynar.ang@msc.com</v>
      </c>
      <c r="M66" s="61"/>
      <c r="N66" s="5"/>
    </row>
    <row r="67" spans="1:14" s="29" customFormat="1" ht="14.25">
      <c r="A67" s="25"/>
      <c r="B67" s="80" t="str">
        <f>'HOW TO-&gt;'!$A$106</f>
        <v>PHOEBE HUANG</v>
      </c>
      <c r="C67" s="80" t="str">
        <f>'HOW TO-&gt;'!$B$106</f>
        <v>6011 0562</v>
      </c>
      <c r="D67" s="65" t="str">
        <f>'HOW TO-&gt;'!$C$106</f>
        <v>phoebe.huang@msc.com</v>
      </c>
      <c r="E67" s="61"/>
      <c r="F67" s="80" t="str">
        <f>'HOW TO-&gt;'!$A$123</f>
        <v>S. Y. LIEW</v>
      </c>
      <c r="G67" s="80" t="str">
        <f>'HOW TO-&gt;'!$B$123</f>
        <v>6011 2348</v>
      </c>
      <c r="H67" s="65" t="str">
        <f>'HOW TO-&gt;'!$C$123</f>
        <v>seoyi.liew@msc.com</v>
      </c>
      <c r="I67" s="61"/>
      <c r="J67" s="80" t="str">
        <f>'HOW TO-&gt;'!$A$138</f>
        <v>KAI SIANG</v>
      </c>
      <c r="K67" s="80" t="str">
        <f>'HOW TO-&gt;'!$B$138</f>
        <v>6011 2356</v>
      </c>
      <c r="L67" s="65" t="str">
        <f>'HOW TO-&gt;'!$C$138</f>
        <v>kaisiang.lim@msc.com</v>
      </c>
      <c r="M67" s="61"/>
      <c r="N67" s="5"/>
    </row>
    <row r="68" spans="1:14" s="29" customFormat="1" ht="14.25">
      <c r="A68" s="25"/>
      <c r="B68" s="80" t="str">
        <f>'HOW TO-&gt;'!$A$107</f>
        <v>SHERWIN LIM</v>
      </c>
      <c r="C68" s="80" t="str">
        <f>'HOW TO-&gt;'!$B$107</f>
        <v>6011 2395</v>
      </c>
      <c r="D68" s="65" t="str">
        <f>'HOW TO-&gt;'!$C$107</f>
        <v>sherwin.lim@msc.com</v>
      </c>
      <c r="E68" s="61"/>
      <c r="F68" s="80" t="str">
        <f>'HOW TO-&gt;'!$A$124</f>
        <v>SHARON KOH</v>
      </c>
      <c r="G68" s="80" t="str">
        <f>'HOW TO-&gt;'!$B$124</f>
        <v>6011 2349</v>
      </c>
      <c r="H68" s="65" t="str">
        <f>'HOW TO-&gt;'!$C$124</f>
        <v>sharon.koh@msc.com</v>
      </c>
      <c r="I68" s="61"/>
      <c r="J68" s="80" t="str">
        <f>'HOW TO-&gt;'!$A$139</f>
        <v>DEWI</v>
      </c>
      <c r="K68" s="80" t="str">
        <f>'HOW TO-&gt;'!$B$139</f>
        <v>6011 2354</v>
      </c>
      <c r="L68" s="65" t="str">
        <f>'HOW TO-&gt;'!$C$139</f>
        <v>dewi.ratnah@msc.com</v>
      </c>
      <c r="M68" s="61"/>
      <c r="N68" s="5"/>
    </row>
    <row r="69" spans="1:14" s="29" customFormat="1" ht="14.25">
      <c r="A69" s="25"/>
      <c r="B69" s="80" t="str">
        <f>'HOW TO-&gt;'!$A$108</f>
        <v>NATALIE LEW</v>
      </c>
      <c r="C69" s="80" t="str">
        <f>'HOW TO-&gt;'!$B$108</f>
        <v>6011 2399</v>
      </c>
      <c r="D69" s="65" t="str">
        <f>'HOW TO-&gt;'!$C$108</f>
        <v>natalie.lew@msc.com</v>
      </c>
      <c r="E69" s="61"/>
      <c r="F69" s="80" t="str">
        <f>'HOW TO-&gt;'!$A$125</f>
        <v>ANGELIA LAU</v>
      </c>
      <c r="G69" s="80" t="str">
        <f>'HOW TO-&gt;'!$B$125</f>
        <v>6011 2346</v>
      </c>
      <c r="H69" s="65" t="str">
        <f>'HOW TO-&gt;'!$C$125</f>
        <v>angelia.lau@msc.com</v>
      </c>
      <c r="I69" s="61"/>
      <c r="J69" s="80" t="str">
        <f>'HOW TO-&gt;'!$A$140</f>
        <v>YU TING</v>
      </c>
      <c r="K69" s="80" t="str">
        <f>'HOW TO-&gt;'!$B$140</f>
        <v>6011 2359</v>
      </c>
      <c r="L69" s="65" t="str">
        <f>'HOW TO-&gt;'!$C$140</f>
        <v>yuting.luo@msc.com</v>
      </c>
      <c r="M69" s="61"/>
      <c r="N69" s="5"/>
    </row>
    <row r="70" spans="1:14" s="29" customFormat="1" ht="14.25">
      <c r="A70" s="25"/>
      <c r="B70" s="80">
        <f>'HOW TO-&gt;'!$A$109</f>
        <v>0</v>
      </c>
      <c r="C70" s="80" t="str">
        <f>'HOW TO-&gt;'!$B$109</f>
        <v>6011 2352</v>
      </c>
      <c r="D70" s="65">
        <f>'HOW TO-&gt;'!$C$109</f>
        <v>0</v>
      </c>
      <c r="E70" s="61"/>
      <c r="F70" s="80" t="str">
        <f>'HOW TO-&gt;'!$A$126</f>
        <v>NOOR AFNINDAH</v>
      </c>
      <c r="G70" s="80" t="str">
        <f>'HOW TO-&gt;'!$B$126</f>
        <v>6011 2347</v>
      </c>
      <c r="H70" s="65" t="str">
        <f>'HOW TO-&gt;'!$C$126</f>
        <v>noor.afnindah@msc.com</v>
      </c>
      <c r="I70" s="61"/>
      <c r="J70" s="80" t="str">
        <f>'HOW TO-&gt;'!$A$141</f>
        <v>-</v>
      </c>
      <c r="K70" s="80" t="str">
        <f>'HOW TO-&gt;'!$B$141</f>
        <v>6011 0567</v>
      </c>
      <c r="L70" s="65" t="str">
        <f>'HOW TO-&gt;'!$C$141</f>
        <v>-</v>
      </c>
      <c r="M70" s="61"/>
      <c r="N70" s="5"/>
    </row>
    <row r="71" spans="1:14" s="29" customFormat="1" ht="14.25">
      <c r="A71" s="25"/>
      <c r="B71" s="80" t="str">
        <f>'HOW TO-&gt;'!$A$110</f>
        <v>LIM AI PHEN</v>
      </c>
      <c r="C71" s="80" t="str">
        <f>'HOW TO-&gt;'!$B$110</f>
        <v>6011 9646</v>
      </c>
      <c r="D71" s="65" t="str">
        <f>'HOW TO-&gt;'!$C$110</f>
        <v>aiphen.lim@msc.com</v>
      </c>
      <c r="E71" s="61"/>
      <c r="F71" s="80" t="str">
        <f>'HOW TO-&gt;'!$A$127</f>
        <v>NG CHING WEI</v>
      </c>
      <c r="G71" s="80" t="str">
        <f>'HOW TO-&gt;'!$B$127</f>
        <v>6011 2404</v>
      </c>
      <c r="H71" s="65" t="str">
        <f>'HOW TO-&gt;'!$C$127</f>
        <v>chingwei.ng@msc.com</v>
      </c>
      <c r="I71" s="61"/>
      <c r="J71" s="80" t="str">
        <f>'HOW TO-&gt;'!$A$142</f>
        <v>SHAN SHAN</v>
      </c>
      <c r="K71" s="80" t="str">
        <f>'HOW TO-&gt;'!$B$142</f>
        <v>6011 2353</v>
      </c>
      <c r="L71" s="65" t="str">
        <f>'HOW TO-&gt;'!$C$142</f>
        <v>shanshan.chin@msc.com</v>
      </c>
      <c r="M71" s="61"/>
      <c r="N71" s="5"/>
    </row>
    <row r="72" spans="1:14" s="29" customFormat="1" ht="14.25">
      <c r="A72" s="25"/>
      <c r="B72" s="80" t="str">
        <f>'HOW TO-&gt;'!$A$111</f>
        <v>DARIUS ONG</v>
      </c>
      <c r="C72" s="80" t="str">
        <f>'HOW TO-&gt;'!$B$111</f>
        <v>6011 2396</v>
      </c>
      <c r="D72" s="65" t="str">
        <f>'HOW TO-&gt;'!$C$111</f>
        <v>darius.ong@msc.com</v>
      </c>
      <c r="E72" s="61"/>
      <c r="F72" s="80">
        <f>'HOW TO-&gt;'!$A$128</f>
        <v>0</v>
      </c>
      <c r="G72" s="80">
        <f>'HOW TO-&gt;'!$B$128</f>
        <v>0</v>
      </c>
      <c r="H72" s="65">
        <f>'HOW TO-&gt;'!$C$128</f>
        <v>0</v>
      </c>
      <c r="I72" s="61"/>
      <c r="J72" s="80" t="str">
        <f>'HOW TO-&gt;'!$A$143</f>
        <v>EUNICE</v>
      </c>
      <c r="K72" s="80" t="str">
        <f>'HOW TO-&gt;'!$B$143</f>
        <v>6011 2355</v>
      </c>
      <c r="L72" s="65" t="str">
        <f>'HOW TO-&gt;'!$C$143</f>
        <v>eunice.chan@msc.com</v>
      </c>
      <c r="M72" s="61"/>
      <c r="N72" s="5"/>
    </row>
    <row r="73" spans="1:14" s="29" customFormat="1" ht="14.25">
      <c r="A73" s="25"/>
      <c r="B73" s="80" t="str">
        <f>'HOW TO-&gt;'!$A$112</f>
        <v>LAWRENCE ANG (CROSS-TRADE)</v>
      </c>
      <c r="C73" s="80" t="str">
        <f>'HOW TO-&gt;'!$B$112</f>
        <v>6011 2400</v>
      </c>
      <c r="D73" s="65" t="str">
        <f>'HOW TO-&gt;'!$C$112</f>
        <v>lawrence.ang@msc.com</v>
      </c>
      <c r="E73" s="61"/>
      <c r="F73" s="80" t="str">
        <f>'HOW TO-&gt;'!$A$129</f>
        <v>.</v>
      </c>
      <c r="G73" s="80" t="str">
        <f>'HOW TO-&gt;'!$B$129</f>
        <v>.</v>
      </c>
      <c r="H73" s="65" t="str">
        <f>'HOW TO-&gt;'!$C$129</f>
        <v>.</v>
      </c>
      <c r="I73" s="61"/>
      <c r="J73" s="80" t="str">
        <f>'HOW TO-&gt;'!$A$144</f>
        <v>HAZEL</v>
      </c>
      <c r="K73" s="80" t="str">
        <f>'HOW TO-&gt;'!$B$144</f>
        <v>6011 2435</v>
      </c>
      <c r="L73" s="65" t="str">
        <f>'HOW TO-&gt;'!$C$144</f>
        <v>hazel.toh@msc.com</v>
      </c>
      <c r="M73" s="61"/>
    </row>
    <row r="74" spans="1:14" s="29" customFormat="1" ht="14.25">
      <c r="A74" s="25"/>
      <c r="B74" s="80" t="str">
        <f>'HOW TO-&gt;'!$A$113</f>
        <v>ASHTON YAN</v>
      </c>
      <c r="C74" s="80" t="str">
        <f>'HOW TO-&gt;'!$B$113</f>
        <v>6011 2398</v>
      </c>
      <c r="D74" s="65" t="str">
        <f>'HOW TO-&gt;'!$C$113</f>
        <v>ashton.yan@msc.com</v>
      </c>
      <c r="E74" s="61"/>
      <c r="F74" s="80">
        <f>'HOW TO-&gt;'!$A$130</f>
        <v>0</v>
      </c>
      <c r="G74" s="80">
        <f>'HOW TO-&gt;'!$B$130</f>
        <v>0</v>
      </c>
      <c r="H74" s="65">
        <f>'HOW TO-&gt;'!$C$130</f>
        <v>0</v>
      </c>
      <c r="I74" s="61"/>
      <c r="J74" s="80">
        <f>'HOW TO-&gt;'!$A$145</f>
        <v>0</v>
      </c>
      <c r="K74" s="80">
        <f>'HOW TO-&gt;'!$B$145</f>
        <v>0</v>
      </c>
      <c r="L74" s="65">
        <f>'HOW TO-&gt;'!$C$145</f>
        <v>0</v>
      </c>
      <c r="M74" s="61"/>
    </row>
    <row r="75" spans="1:14">
      <c r="B75" s="80" t="str">
        <f>'HOW TO-&gt;'!$A$114</f>
        <v>LUIS LIM</v>
      </c>
      <c r="C75" s="80" t="str">
        <f>'HOW TO-&gt;'!$B$114</f>
        <v>6011 7900</v>
      </c>
      <c r="D75" s="65" t="str">
        <f>'HOW TO-&gt;'!$C$114</f>
        <v>luis.lim@msc.com</v>
      </c>
      <c r="E75" s="61"/>
      <c r="F75" s="61"/>
      <c r="G75" s="84"/>
      <c r="H75" s="273"/>
      <c r="I75" s="61"/>
      <c r="J75" s="80">
        <f>'HOW TO-&gt;'!$A$146</f>
        <v>0</v>
      </c>
      <c r="K75" s="80">
        <f>'HOW TO-&gt;'!$B$146</f>
        <v>0</v>
      </c>
      <c r="L75" s="65">
        <f>'HOW TO-&gt;'!$C$146</f>
        <v>0</v>
      </c>
      <c r="M75" s="61"/>
    </row>
    <row r="76" spans="1:14">
      <c r="A76" s="5"/>
      <c r="B76" s="80" t="str">
        <f>'HOW TO-&gt;'!$A$115</f>
        <v>CHARMAINE LIM</v>
      </c>
      <c r="C76" s="80" t="str">
        <f>'HOW TO-&gt;'!$B$115</f>
        <v>6011 0561</v>
      </c>
      <c r="D76" s="65" t="str">
        <f>'HOW TO-&gt;'!$C$115</f>
        <v>charmaine.lim@msc.com</v>
      </c>
      <c r="E76" s="61"/>
      <c r="F76" s="61"/>
      <c r="G76" s="84"/>
      <c r="H76" s="84"/>
      <c r="I76" s="273"/>
      <c r="J76" s="80"/>
      <c r="K76" s="80"/>
      <c r="L76" s="65"/>
      <c r="M76" s="61"/>
    </row>
    <row r="77" spans="1:14">
      <c r="A77" s="5"/>
      <c r="B77" s="80">
        <f>'HOW TO-&gt;'!$A$116</f>
        <v>0</v>
      </c>
      <c r="C77" s="80">
        <f>'HOW TO-&gt;'!$B$116</f>
        <v>0</v>
      </c>
      <c r="D77" s="65">
        <f>'HOW TO-&gt;'!$C$116</f>
        <v>0</v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4">
      <c r="B78" s="80" t="str">
        <f>'HOW TO-&gt;'!$A$117</f>
        <v xml:space="preserve">MAIN LINE  </v>
      </c>
      <c r="C78" s="80" t="str">
        <f>'HOW TO-&gt;'!$B$117</f>
        <v>6011 2424</v>
      </c>
      <c r="D78" s="65">
        <f>'HOW TO-&gt;'!$C$117</f>
        <v>0</v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4">
      <c r="B79" s="80">
        <f>'HOW TO-&gt;'!$A$118</f>
        <v>0</v>
      </c>
      <c r="C79" s="80">
        <f>'HOW TO-&gt;'!$B$118</f>
        <v>0</v>
      </c>
      <c r="D79" s="65">
        <f>'HOW TO-&gt;'!$C$118</f>
        <v>0</v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4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</row>
    <row r="81" spans="2:13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</row>
    <row r="82" spans="2:1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</row>
    <row r="83" spans="2:1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2:1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2:1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</row>
    <row r="86" spans="2:1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2:1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2:1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2:1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  <row r="90" spans="2:1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 spans="2:1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</row>
    <row r="95" spans="2:1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</row>
    <row r="96" spans="2:1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</row>
    <row r="97" spans="2:13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</row>
    <row r="98" spans="2:13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</row>
    <row r="99" spans="2:13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2:1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2:1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2:13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2:13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2:13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2:13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</row>
  </sheetData>
  <sheetProtection formatCells="0"/>
  <customSheetViews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3"/>
      <headerFooter>
        <oddFooter>&amp;L&amp;1#&amp;"Calibri"&amp;10 Sensitivity: Internal</oddFooter>
      </headerFooter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5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6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7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8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9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0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1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12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13"/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14"/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15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16"/>
      <headerFooter>
        <oddFooter>&amp;L&amp;1#&amp;"Calibri"&amp;10 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64" display="custsvc@msca.com.sg" xr:uid="{6A545499-D3FB-4D72-B1B7-EFCBCE393D51}"/>
    <hyperlink ref="L64" display="sinexp@msca.com.sg" xr:uid="{09F9040D-580E-42DD-8E05-BA578D2E7598}"/>
    <hyperlink ref="D63" r:id="rId22" xr:uid="{A6922412-F3AC-4B11-9D2F-57D985D9AA1B}"/>
    <hyperlink ref="D64" display="mktg-dept@msca.com.sg" xr:uid="{FFD75595-590D-4101-B443-EC2995E46522}"/>
  </hyperlinks>
  <pageMargins left="0.70866141732283472" right="0.70866141732283472" top="0.74803149606299213" bottom="0.74803149606299213" header="0.31496062992125984" footer="0.31496062992125984"/>
  <pageSetup paperSize="9" scale="44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23"/>
  <sheetViews>
    <sheetView topLeftCell="A2" zoomScaleNormal="100" workbookViewId="0">
      <selection activeCell="C76" sqref="C76"/>
    </sheetView>
  </sheetViews>
  <sheetFormatPr defaultColWidth="9.42578125" defaultRowHeight="12.75"/>
  <cols>
    <col min="1" max="1" width="14.140625" style="269" customWidth="1"/>
    <col min="2" max="2" width="7" style="269" customWidth="1"/>
    <col min="3" max="3" width="25" style="121" customWidth="1"/>
    <col min="4" max="4" width="12.5703125" style="121" customWidth="1"/>
    <col min="5" max="5" width="15.42578125" style="121" customWidth="1"/>
    <col min="6" max="8" width="16.42578125" style="121" customWidth="1"/>
    <col min="9" max="10" width="15.42578125" style="121" customWidth="1"/>
    <col min="11" max="11" width="17.7109375" style="121" customWidth="1"/>
    <col min="12" max="12" width="13" style="121" customWidth="1"/>
    <col min="13" max="13" width="22.5703125" style="121" customWidth="1"/>
    <col min="14" max="14" width="14.42578125" style="121" bestFit="1" customWidth="1"/>
    <col min="15" max="16384" width="9.42578125" style="121"/>
  </cols>
  <sheetData>
    <row r="1" spans="1:13" s="5" customFormat="1" ht="6" customHeight="1">
      <c r="A1" s="263"/>
      <c r="B1" s="263"/>
      <c r="C1" s="29"/>
      <c r="D1" s="29"/>
      <c r="E1" s="29"/>
      <c r="F1" s="29"/>
      <c r="G1" s="29"/>
      <c r="H1" s="29"/>
      <c r="I1" s="29"/>
      <c r="J1" s="29"/>
      <c r="K1" s="209"/>
      <c r="L1" s="29"/>
      <c r="M1" s="29"/>
    </row>
    <row r="2" spans="1:13" s="6" customFormat="1" ht="33">
      <c r="A2" s="545"/>
      <c r="B2" s="545"/>
      <c r="C2" s="407" t="s">
        <v>95</v>
      </c>
      <c r="D2" s="190"/>
      <c r="E2" s="190"/>
      <c r="F2" s="190"/>
      <c r="G2" s="190"/>
      <c r="H2" s="190"/>
      <c r="I2" s="190"/>
      <c r="J2" s="190"/>
      <c r="K2" s="201"/>
      <c r="L2" s="119"/>
      <c r="M2" s="29"/>
    </row>
    <row r="3" spans="1:13" customFormat="1" ht="15.75">
      <c r="A3" s="265"/>
      <c r="B3" s="265"/>
      <c r="C3" s="120"/>
      <c r="D3" s="120"/>
      <c r="E3" s="7"/>
      <c r="F3" s="121"/>
      <c r="G3" s="7"/>
      <c r="H3" s="120"/>
      <c r="I3" s="120"/>
      <c r="J3" s="120"/>
      <c r="K3" s="851"/>
      <c r="L3" s="122"/>
      <c r="M3" s="123"/>
    </row>
    <row r="4" spans="1:13" customFormat="1" ht="15.75">
      <c r="A4" s="265"/>
      <c r="B4" s="265"/>
      <c r="C4" s="120"/>
      <c r="D4" s="120"/>
      <c r="E4" s="7"/>
      <c r="F4" s="121"/>
      <c r="G4" s="7"/>
      <c r="H4" s="120"/>
      <c r="I4" s="120"/>
      <c r="J4" s="120"/>
      <c r="K4" s="851"/>
      <c r="L4" s="122"/>
      <c r="M4" s="123"/>
    </row>
    <row r="5" spans="1:13" s="124" customFormat="1" ht="18" hidden="1">
      <c r="A5" s="266"/>
      <c r="B5" s="266"/>
      <c r="C5" s="59"/>
      <c r="D5" s="59"/>
      <c r="E5" s="407" t="s">
        <v>4437</v>
      </c>
      <c r="F5" s="125"/>
      <c r="G5" s="125"/>
      <c r="H5" s="125"/>
      <c r="I5" s="125"/>
      <c r="J5" s="125"/>
      <c r="K5" s="224"/>
      <c r="L5" s="125"/>
      <c r="M5" s="125"/>
    </row>
    <row r="6" spans="1:13" ht="15.75" hidden="1" customHeight="1">
      <c r="A6" s="267"/>
      <c r="B6" s="267"/>
      <c r="C6" s="126"/>
      <c r="D6" s="126"/>
      <c r="E6" s="126"/>
      <c r="F6" s="126"/>
      <c r="G6" s="126"/>
      <c r="H6" s="126"/>
      <c r="I6" s="127"/>
      <c r="J6" s="126"/>
      <c r="K6" s="195"/>
      <c r="L6" s="126"/>
    </row>
    <row r="7" spans="1:13" s="30" customFormat="1" ht="47.25" hidden="1" customHeight="1">
      <c r="A7" s="268"/>
      <c r="B7" s="268"/>
      <c r="C7" s="2918" t="s">
        <v>4438</v>
      </c>
      <c r="D7" s="195"/>
      <c r="E7" s="332" t="s">
        <v>4439</v>
      </c>
      <c r="F7" s="332" t="s">
        <v>4440</v>
      </c>
      <c r="G7" s="196" t="s">
        <v>909</v>
      </c>
      <c r="H7" s="196" t="s">
        <v>1571</v>
      </c>
      <c r="I7" s="332" t="s">
        <v>4441</v>
      </c>
      <c r="J7" s="196" t="s">
        <v>733</v>
      </c>
      <c r="K7" s="743"/>
      <c r="M7" s="1050"/>
    </row>
    <row r="8" spans="1:13" s="30" customFormat="1" ht="21.75" hidden="1" customHeight="1">
      <c r="A8" s="268"/>
      <c r="B8" s="268"/>
      <c r="C8" s="195"/>
      <c r="D8" s="197" t="s">
        <v>4092</v>
      </c>
      <c r="E8" s="198"/>
      <c r="F8" s="196" t="s">
        <v>3264</v>
      </c>
      <c r="G8" s="196" t="s">
        <v>2007</v>
      </c>
      <c r="H8" s="196" t="s">
        <v>2781</v>
      </c>
      <c r="I8" s="196" t="s">
        <v>3251</v>
      </c>
      <c r="J8" s="196" t="s">
        <v>3119</v>
      </c>
      <c r="K8" s="743"/>
      <c r="M8" s="1050"/>
    </row>
    <row r="9" spans="1:13" s="30" customFormat="1" ht="17.25" hidden="1" customHeight="1">
      <c r="A9" s="268"/>
      <c r="B9" s="268" t="s">
        <v>4442</v>
      </c>
      <c r="C9" s="208" t="s">
        <v>4443</v>
      </c>
      <c r="D9" s="200" t="s">
        <v>1906</v>
      </c>
      <c r="E9" s="569">
        <v>45476</v>
      </c>
      <c r="F9" s="568">
        <f t="shared" ref="F9:F17" si="0">E9+32</f>
        <v>45508</v>
      </c>
      <c r="G9" s="568">
        <f t="shared" ref="G9:G17" si="1">E9+35</f>
        <v>45511</v>
      </c>
      <c r="H9" s="569">
        <f t="shared" ref="H9:H17" si="2">E9+37</f>
        <v>45513</v>
      </c>
      <c r="I9" s="569">
        <f t="shared" ref="I9:I17" si="3">E9+40</f>
        <v>45516</v>
      </c>
      <c r="J9" s="569">
        <f t="shared" ref="J9:J17" si="4">E9+42</f>
        <v>45518</v>
      </c>
      <c r="K9" s="743" t="s">
        <v>4444</v>
      </c>
      <c r="M9" s="1050"/>
    </row>
    <row r="10" spans="1:13" s="30" customFormat="1" ht="17.25" hidden="1" customHeight="1">
      <c r="A10" s="268"/>
      <c r="B10" s="268" t="s">
        <v>4445</v>
      </c>
      <c r="C10" s="208" t="s">
        <v>4446</v>
      </c>
      <c r="D10" s="200" t="s">
        <v>1909</v>
      </c>
      <c r="E10" s="569">
        <v>45488</v>
      </c>
      <c r="F10" s="568">
        <f t="shared" si="0"/>
        <v>45520</v>
      </c>
      <c r="G10" s="568">
        <f t="shared" si="1"/>
        <v>45523</v>
      </c>
      <c r="H10" s="569">
        <f t="shared" si="2"/>
        <v>45525</v>
      </c>
      <c r="I10" s="569">
        <f t="shared" si="3"/>
        <v>45528</v>
      </c>
      <c r="J10" s="569">
        <f t="shared" si="4"/>
        <v>45530</v>
      </c>
      <c r="K10" s="743" t="s">
        <v>4447</v>
      </c>
      <c r="M10" s="1050"/>
    </row>
    <row r="11" spans="1:13" s="30" customFormat="1" ht="17.25" hidden="1" customHeight="1">
      <c r="A11" s="268" t="s">
        <v>4448</v>
      </c>
      <c r="B11" s="268" t="s">
        <v>4449</v>
      </c>
      <c r="C11" s="208" t="s">
        <v>4450</v>
      </c>
      <c r="D11" s="200" t="s">
        <v>1911</v>
      </c>
      <c r="E11" s="569">
        <v>45497</v>
      </c>
      <c r="F11" s="568">
        <f t="shared" si="0"/>
        <v>45529</v>
      </c>
      <c r="G11" s="568">
        <f t="shared" si="1"/>
        <v>45532</v>
      </c>
      <c r="H11" s="569">
        <f t="shared" si="2"/>
        <v>45534</v>
      </c>
      <c r="I11" s="569">
        <f t="shared" si="3"/>
        <v>45537</v>
      </c>
      <c r="J11" s="569">
        <f t="shared" si="4"/>
        <v>45539</v>
      </c>
      <c r="K11" s="743" t="s">
        <v>4451</v>
      </c>
      <c r="M11" s="1050"/>
    </row>
    <row r="12" spans="1:13" s="30" customFormat="1" ht="17.25" hidden="1" customHeight="1">
      <c r="A12" s="268" t="s">
        <v>4452</v>
      </c>
      <c r="B12" s="268" t="s">
        <v>4453</v>
      </c>
      <c r="C12" s="208" t="s">
        <v>4454</v>
      </c>
      <c r="D12" s="200" t="s">
        <v>1914</v>
      </c>
      <c r="E12" s="569">
        <v>45500</v>
      </c>
      <c r="F12" s="568">
        <f t="shared" si="0"/>
        <v>45532</v>
      </c>
      <c r="G12" s="568">
        <f t="shared" si="1"/>
        <v>45535</v>
      </c>
      <c r="H12" s="569">
        <f t="shared" si="2"/>
        <v>45537</v>
      </c>
      <c r="I12" s="569">
        <f t="shared" si="3"/>
        <v>45540</v>
      </c>
      <c r="J12" s="569">
        <f t="shared" si="4"/>
        <v>45542</v>
      </c>
      <c r="K12" s="743" t="s">
        <v>4455</v>
      </c>
      <c r="M12" s="1050"/>
    </row>
    <row r="13" spans="1:13" s="30" customFormat="1" ht="17.25" hidden="1" customHeight="1">
      <c r="A13" s="268" t="s">
        <v>4456</v>
      </c>
      <c r="B13" s="268" t="s">
        <v>4457</v>
      </c>
      <c r="C13" s="208" t="s">
        <v>4458</v>
      </c>
      <c r="D13" s="200" t="s">
        <v>1920</v>
      </c>
      <c r="E13" s="569">
        <v>45507</v>
      </c>
      <c r="F13" s="2613">
        <f>E13+32</f>
        <v>45539</v>
      </c>
      <c r="G13" s="2613">
        <f>E13+35</f>
        <v>45542</v>
      </c>
      <c r="H13" s="569">
        <f t="shared" si="2"/>
        <v>45544</v>
      </c>
      <c r="I13" s="569">
        <f t="shared" si="3"/>
        <v>45547</v>
      </c>
      <c r="J13" s="569">
        <f t="shared" si="4"/>
        <v>45549</v>
      </c>
      <c r="K13" s="743" t="s">
        <v>4459</v>
      </c>
      <c r="M13" s="1050"/>
    </row>
    <row r="14" spans="1:13" s="30" customFormat="1" ht="17.25" hidden="1" customHeight="1">
      <c r="A14" s="268" t="s">
        <v>4460</v>
      </c>
      <c r="B14" s="268" t="s">
        <v>4461</v>
      </c>
      <c r="C14" s="240" t="s">
        <v>406</v>
      </c>
      <c r="D14" s="199" t="s">
        <v>1923</v>
      </c>
      <c r="E14" s="473">
        <v>45510</v>
      </c>
      <c r="F14" s="472"/>
      <c r="G14" s="472"/>
      <c r="H14" s="473"/>
      <c r="I14" s="473"/>
      <c r="J14" s="473"/>
      <c r="K14" s="743" t="s">
        <v>4462</v>
      </c>
      <c r="M14" s="1050"/>
    </row>
    <row r="15" spans="1:13" s="30" customFormat="1" ht="17.25" hidden="1" customHeight="1">
      <c r="A15" s="268" t="s">
        <v>4463</v>
      </c>
      <c r="B15" s="268" t="s">
        <v>4464</v>
      </c>
      <c r="C15" s="475" t="s">
        <v>4465</v>
      </c>
      <c r="D15" s="199" t="s">
        <v>1925</v>
      </c>
      <c r="E15" s="477">
        <v>45517</v>
      </c>
      <c r="F15" s="476">
        <f t="shared" si="0"/>
        <v>45549</v>
      </c>
      <c r="G15" s="2613">
        <f t="shared" si="1"/>
        <v>45552</v>
      </c>
      <c r="H15" s="2614">
        <f t="shared" si="2"/>
        <v>45554</v>
      </c>
      <c r="I15" s="2614">
        <f t="shared" si="3"/>
        <v>45557</v>
      </c>
      <c r="J15" s="477">
        <f t="shared" si="4"/>
        <v>45559</v>
      </c>
      <c r="K15" s="743" t="s">
        <v>4466</v>
      </c>
      <c r="M15" s="1050"/>
    </row>
    <row r="16" spans="1:13" s="30" customFormat="1" ht="17.25" hidden="1" customHeight="1">
      <c r="A16" s="268" t="s">
        <v>4467</v>
      </c>
      <c r="B16" s="268" t="s">
        <v>4468</v>
      </c>
      <c r="C16" s="240" t="s">
        <v>3957</v>
      </c>
      <c r="D16" s="199" t="s">
        <v>1929</v>
      </c>
      <c r="E16" s="473">
        <v>45524</v>
      </c>
      <c r="F16" s="472"/>
      <c r="G16" s="472"/>
      <c r="H16" s="473"/>
      <c r="I16" s="2626"/>
      <c r="J16" s="473"/>
      <c r="K16" s="743" t="s">
        <v>4469</v>
      </c>
      <c r="M16" s="1050"/>
    </row>
    <row r="17" spans="1:13" s="30" customFormat="1" ht="17.25" hidden="1" customHeight="1">
      <c r="A17" s="268" t="s">
        <v>4470</v>
      </c>
      <c r="B17" s="268" t="s">
        <v>4471</v>
      </c>
      <c r="C17" s="475" t="s">
        <v>4472</v>
      </c>
      <c r="D17" s="199" t="s">
        <v>1932</v>
      </c>
      <c r="E17" s="477">
        <v>45533</v>
      </c>
      <c r="F17" s="476">
        <f t="shared" si="0"/>
        <v>45565</v>
      </c>
      <c r="G17" s="476">
        <f t="shared" si="1"/>
        <v>45568</v>
      </c>
      <c r="H17" s="477">
        <f t="shared" si="2"/>
        <v>45570</v>
      </c>
      <c r="I17" s="2625">
        <f t="shared" si="3"/>
        <v>45573</v>
      </c>
      <c r="J17" s="477">
        <f t="shared" si="4"/>
        <v>45575</v>
      </c>
      <c r="K17" s="743" t="s">
        <v>4473</v>
      </c>
      <c r="M17" s="1050"/>
    </row>
    <row r="18" spans="1:13" s="30" customFormat="1" ht="17.25" hidden="1" customHeight="1">
      <c r="A18" s="268" t="s">
        <v>4474</v>
      </c>
      <c r="B18" s="268" t="s">
        <v>4475</v>
      </c>
      <c r="C18" s="329" t="s">
        <v>406</v>
      </c>
      <c r="D18" s="200" t="s">
        <v>1934</v>
      </c>
      <c r="E18" s="473">
        <v>45553</v>
      </c>
      <c r="F18" s="472">
        <f>E18+32</f>
        <v>45585</v>
      </c>
      <c r="G18" s="472">
        <f>E18+35</f>
        <v>45588</v>
      </c>
      <c r="H18" s="473">
        <f>E18+37</f>
        <v>45590</v>
      </c>
      <c r="I18" s="473">
        <f>E18+40</f>
        <v>45593</v>
      </c>
      <c r="J18" s="473">
        <f>E18+42</f>
        <v>45595</v>
      </c>
      <c r="K18" s="743" t="s">
        <v>4476</v>
      </c>
      <c r="M18" s="1050"/>
    </row>
    <row r="19" spans="1:13" s="30" customFormat="1" ht="17.25" hidden="1" customHeight="1">
      <c r="A19" s="268"/>
      <c r="B19" s="268" t="s">
        <v>4477</v>
      </c>
      <c r="C19" s="208" t="s">
        <v>4478</v>
      </c>
      <c r="D19" s="200" t="s">
        <v>1936</v>
      </c>
      <c r="E19" s="569">
        <v>45545</v>
      </c>
      <c r="F19" s="2023">
        <f t="shared" ref="F19:F31" si="5">E19+33</f>
        <v>45578</v>
      </c>
      <c r="G19" s="2023">
        <f t="shared" ref="G19:G31" si="6">E19+36</f>
        <v>45581</v>
      </c>
      <c r="H19" s="2024">
        <f t="shared" ref="H19:H31" si="7">E19+40</f>
        <v>45585</v>
      </c>
      <c r="I19" s="2024">
        <f t="shared" ref="I19:I31" si="8">E19+45</f>
        <v>45590</v>
      </c>
      <c r="J19" s="569">
        <f t="shared" ref="J19:J31" si="9">E19+50</f>
        <v>45595</v>
      </c>
      <c r="K19" s="743" t="s">
        <v>4479</v>
      </c>
      <c r="M19" s="1050"/>
    </row>
    <row r="20" spans="1:13" s="30" customFormat="1" ht="17.25" hidden="1" customHeight="1">
      <c r="A20" s="268"/>
      <c r="B20" s="268" t="s">
        <v>4480</v>
      </c>
      <c r="C20" s="208" t="s">
        <v>4481</v>
      </c>
      <c r="D20" s="200" t="s">
        <v>1940</v>
      </c>
      <c r="E20" s="569">
        <v>45552</v>
      </c>
      <c r="F20" s="2023">
        <f>E20+33</f>
        <v>45585</v>
      </c>
      <c r="G20" s="568">
        <f t="shared" si="6"/>
        <v>45588</v>
      </c>
      <c r="H20" s="2024">
        <f t="shared" si="7"/>
        <v>45592</v>
      </c>
      <c r="I20" s="569">
        <f t="shared" si="8"/>
        <v>45597</v>
      </c>
      <c r="J20" s="569">
        <f t="shared" si="9"/>
        <v>45602</v>
      </c>
      <c r="K20" s="743" t="s">
        <v>4482</v>
      </c>
      <c r="M20" s="1050"/>
    </row>
    <row r="21" spans="1:13" s="30" customFormat="1" ht="17.25" hidden="1" customHeight="1">
      <c r="A21" s="268"/>
      <c r="B21" s="268" t="s">
        <v>4483</v>
      </c>
      <c r="C21" s="208" t="s">
        <v>4484</v>
      </c>
      <c r="D21" s="200" t="s">
        <v>1944</v>
      </c>
      <c r="E21" s="569">
        <v>45574</v>
      </c>
      <c r="F21" s="568">
        <f>E21+33</f>
        <v>45607</v>
      </c>
      <c r="G21" s="568">
        <f>E21+39</f>
        <v>45613</v>
      </c>
      <c r="H21" s="2024">
        <f t="shared" si="7"/>
        <v>45614</v>
      </c>
      <c r="I21" s="569">
        <f t="shared" si="8"/>
        <v>45619</v>
      </c>
      <c r="J21" s="569">
        <f t="shared" si="9"/>
        <v>45624</v>
      </c>
      <c r="K21" s="743" t="s">
        <v>4485</v>
      </c>
      <c r="M21" s="1050"/>
    </row>
    <row r="22" spans="1:13" s="30" customFormat="1" ht="17.25" hidden="1" customHeight="1">
      <c r="A22" s="268"/>
      <c r="B22" s="268" t="s">
        <v>4486</v>
      </c>
      <c r="C22" s="475" t="s">
        <v>4487</v>
      </c>
      <c r="D22" s="199" t="s">
        <v>1948</v>
      </c>
      <c r="E22" s="477">
        <v>45568</v>
      </c>
      <c r="F22" s="476">
        <f t="shared" si="5"/>
        <v>45601</v>
      </c>
      <c r="G22" s="476">
        <f>E22+39</f>
        <v>45607</v>
      </c>
      <c r="H22" s="477">
        <f t="shared" si="7"/>
        <v>45608</v>
      </c>
      <c r="I22" s="477">
        <f t="shared" si="8"/>
        <v>45613</v>
      </c>
      <c r="J22" s="477">
        <f t="shared" si="9"/>
        <v>45618</v>
      </c>
      <c r="K22" s="743" t="s">
        <v>4488</v>
      </c>
      <c r="M22" s="1050"/>
    </row>
    <row r="23" spans="1:13" s="30" customFormat="1" ht="17.25" hidden="1" customHeight="1">
      <c r="A23" s="268"/>
      <c r="B23" s="268" t="s">
        <v>4489</v>
      </c>
      <c r="C23" s="475" t="s">
        <v>4443</v>
      </c>
      <c r="D23" s="199" t="s">
        <v>1953</v>
      </c>
      <c r="E23" s="477">
        <v>45576</v>
      </c>
      <c r="F23" s="476">
        <f t="shared" si="5"/>
        <v>45609</v>
      </c>
      <c r="G23" s="476">
        <f>E23+36</f>
        <v>45612</v>
      </c>
      <c r="H23" s="477">
        <f t="shared" si="7"/>
        <v>45616</v>
      </c>
      <c r="I23" s="477">
        <f t="shared" si="8"/>
        <v>45621</v>
      </c>
      <c r="J23" s="477">
        <f t="shared" si="9"/>
        <v>45626</v>
      </c>
      <c r="K23" s="743" t="s">
        <v>4490</v>
      </c>
      <c r="M23" s="1050"/>
    </row>
    <row r="24" spans="1:13" s="30" customFormat="1" ht="17.25" hidden="1" customHeight="1">
      <c r="A24" s="268"/>
      <c r="B24" s="268" t="s">
        <v>4491</v>
      </c>
      <c r="C24" s="475" t="s">
        <v>4446</v>
      </c>
      <c r="D24" s="199" t="s">
        <v>1957</v>
      </c>
      <c r="E24" s="847">
        <v>45581</v>
      </c>
      <c r="F24" s="476">
        <f t="shared" si="5"/>
        <v>45614</v>
      </c>
      <c r="G24" s="476">
        <f t="shared" si="6"/>
        <v>45617</v>
      </c>
      <c r="H24" s="477">
        <f t="shared" si="7"/>
        <v>45621</v>
      </c>
      <c r="I24" s="477">
        <f t="shared" si="8"/>
        <v>45626</v>
      </c>
      <c r="J24" s="477">
        <f t="shared" si="9"/>
        <v>45631</v>
      </c>
      <c r="K24" s="743" t="s">
        <v>4492</v>
      </c>
      <c r="M24" s="1050"/>
    </row>
    <row r="25" spans="1:13" s="30" customFormat="1" ht="17.25" hidden="1" customHeight="1">
      <c r="A25" s="268"/>
      <c r="B25" s="268" t="s">
        <v>4493</v>
      </c>
      <c r="C25" s="240" t="s">
        <v>406</v>
      </c>
      <c r="D25" s="199" t="s">
        <v>1961</v>
      </c>
      <c r="E25" s="473">
        <v>45587</v>
      </c>
      <c r="F25" s="472"/>
      <c r="G25" s="472"/>
      <c r="H25" s="473"/>
      <c r="I25" s="473"/>
      <c r="J25" s="473"/>
      <c r="K25" s="743" t="s">
        <v>4494</v>
      </c>
      <c r="M25" s="1050"/>
    </row>
    <row r="26" spans="1:13" s="30" customFormat="1" ht="17.25" hidden="1" customHeight="1">
      <c r="A26" s="268"/>
      <c r="B26" s="268" t="s">
        <v>4495</v>
      </c>
      <c r="C26" s="475" t="s">
        <v>4454</v>
      </c>
      <c r="D26" s="199" t="s">
        <v>1964</v>
      </c>
      <c r="E26" s="477">
        <v>45594</v>
      </c>
      <c r="F26" s="2023">
        <f t="shared" si="5"/>
        <v>45627</v>
      </c>
      <c r="G26" s="476">
        <f t="shared" si="6"/>
        <v>45630</v>
      </c>
      <c r="H26" s="2024">
        <f t="shared" si="7"/>
        <v>45634</v>
      </c>
      <c r="I26" s="477">
        <f t="shared" si="8"/>
        <v>45639</v>
      </c>
      <c r="J26" s="477">
        <f t="shared" si="9"/>
        <v>45644</v>
      </c>
      <c r="K26" s="743" t="s">
        <v>4496</v>
      </c>
      <c r="M26" s="1050"/>
    </row>
    <row r="27" spans="1:13" s="30" customFormat="1" ht="17.25" hidden="1" customHeight="1">
      <c r="A27" s="268" t="s">
        <v>4452</v>
      </c>
      <c r="B27" s="268" t="s">
        <v>4497</v>
      </c>
      <c r="C27" s="208" t="s">
        <v>4498</v>
      </c>
      <c r="D27" s="200" t="s">
        <v>1966</v>
      </c>
      <c r="E27" s="569">
        <v>45601</v>
      </c>
      <c r="F27" s="568">
        <f t="shared" si="5"/>
        <v>45634</v>
      </c>
      <c r="G27" s="568">
        <f t="shared" si="6"/>
        <v>45637</v>
      </c>
      <c r="H27" s="569">
        <f t="shared" si="7"/>
        <v>45641</v>
      </c>
      <c r="I27" s="569">
        <f t="shared" si="8"/>
        <v>45646</v>
      </c>
      <c r="J27" s="569">
        <f t="shared" si="9"/>
        <v>45651</v>
      </c>
      <c r="K27" s="743" t="s">
        <v>4499</v>
      </c>
      <c r="M27" s="1050"/>
    </row>
    <row r="28" spans="1:13" s="30" customFormat="1" ht="16.5" hidden="1" customHeight="1">
      <c r="A28" s="268"/>
      <c r="B28" s="268" t="s">
        <v>4500</v>
      </c>
      <c r="C28" s="208" t="s">
        <v>4501</v>
      </c>
      <c r="D28" s="200" t="s">
        <v>1970</v>
      </c>
      <c r="E28" s="569">
        <v>45608</v>
      </c>
      <c r="F28" s="568">
        <f t="shared" si="5"/>
        <v>45641</v>
      </c>
      <c r="G28" s="568">
        <f t="shared" si="6"/>
        <v>45644</v>
      </c>
      <c r="H28" s="569">
        <f t="shared" si="7"/>
        <v>45648</v>
      </c>
      <c r="I28" s="569">
        <f t="shared" si="8"/>
        <v>45653</v>
      </c>
      <c r="J28" s="569">
        <f t="shared" si="9"/>
        <v>45658</v>
      </c>
      <c r="K28" s="743" t="s">
        <v>4502</v>
      </c>
      <c r="M28" s="1050"/>
    </row>
    <row r="29" spans="1:13" s="30" customFormat="1" ht="17.25" hidden="1" customHeight="1">
      <c r="A29" s="268"/>
      <c r="B29" s="268" t="s">
        <v>4503</v>
      </c>
      <c r="C29" s="208" t="s">
        <v>4504</v>
      </c>
      <c r="D29" s="200" t="s">
        <v>1973</v>
      </c>
      <c r="E29" s="569">
        <v>45615</v>
      </c>
      <c r="F29" s="2613">
        <f t="shared" si="5"/>
        <v>45648</v>
      </c>
      <c r="G29" s="568">
        <f t="shared" si="6"/>
        <v>45651</v>
      </c>
      <c r="H29" s="2614">
        <f t="shared" si="7"/>
        <v>45655</v>
      </c>
      <c r="I29" s="569">
        <f t="shared" si="8"/>
        <v>45660</v>
      </c>
      <c r="J29" s="473">
        <f t="shared" si="9"/>
        <v>45665</v>
      </c>
      <c r="K29" s="743" t="s">
        <v>4505</v>
      </c>
      <c r="M29" s="1050"/>
    </row>
    <row r="30" spans="1:13" s="30" customFormat="1" ht="17.25" hidden="1" customHeight="1">
      <c r="A30" s="268" t="s">
        <v>4463</v>
      </c>
      <c r="B30" s="268" t="s">
        <v>4506</v>
      </c>
      <c r="C30" s="208" t="s">
        <v>4507</v>
      </c>
      <c r="D30" s="200" t="s">
        <v>1976</v>
      </c>
      <c r="E30" s="569">
        <v>45622</v>
      </c>
      <c r="F30" s="2613">
        <f t="shared" si="5"/>
        <v>45655</v>
      </c>
      <c r="G30" s="568">
        <f t="shared" si="6"/>
        <v>45658</v>
      </c>
      <c r="H30" s="2614">
        <f t="shared" si="7"/>
        <v>45662</v>
      </c>
      <c r="I30" s="569">
        <f t="shared" si="8"/>
        <v>45667</v>
      </c>
      <c r="J30" s="473">
        <f t="shared" si="9"/>
        <v>45672</v>
      </c>
      <c r="K30" s="743" t="s">
        <v>4508</v>
      </c>
      <c r="M30" s="1050"/>
    </row>
    <row r="31" spans="1:13" s="30" customFormat="1" ht="17.25" hidden="1" customHeight="1">
      <c r="A31" s="268"/>
      <c r="B31" s="268" t="s">
        <v>4509</v>
      </c>
      <c r="C31" s="475" t="s">
        <v>4510</v>
      </c>
      <c r="D31" s="199" t="s">
        <v>1979</v>
      </c>
      <c r="E31" s="477">
        <f t="shared" ref="E31:E38" si="10">E30+7</f>
        <v>45629</v>
      </c>
      <c r="F31" s="2613">
        <f t="shared" si="5"/>
        <v>45662</v>
      </c>
      <c r="G31" s="476">
        <f t="shared" si="6"/>
        <v>45665</v>
      </c>
      <c r="H31" s="2614">
        <f t="shared" si="7"/>
        <v>45669</v>
      </c>
      <c r="I31" s="477">
        <f t="shared" si="8"/>
        <v>45674</v>
      </c>
      <c r="J31" s="473">
        <f t="shared" si="9"/>
        <v>45679</v>
      </c>
      <c r="K31" s="743" t="s">
        <v>4511</v>
      </c>
      <c r="M31" s="1050"/>
    </row>
    <row r="32" spans="1:13" s="30" customFormat="1" ht="17.25" hidden="1" customHeight="1">
      <c r="A32" s="268" t="s">
        <v>4512</v>
      </c>
      <c r="B32" s="268" t="s">
        <v>4513</v>
      </c>
      <c r="C32" s="475" t="s">
        <v>4514</v>
      </c>
      <c r="D32" s="199" t="s">
        <v>1981</v>
      </c>
      <c r="E32" s="477">
        <f t="shared" si="10"/>
        <v>45636</v>
      </c>
      <c r="F32" s="476">
        <f t="shared" ref="F32:F35" si="11">E32+33</f>
        <v>45669</v>
      </c>
      <c r="G32" s="476">
        <f t="shared" ref="G32:G35" si="12">E32+36</f>
        <v>45672</v>
      </c>
      <c r="H32" s="477">
        <f t="shared" ref="H32:H35" si="13">E32+40</f>
        <v>45676</v>
      </c>
      <c r="I32" s="477">
        <f t="shared" ref="I32:I35" si="14">E32+45</f>
        <v>45681</v>
      </c>
      <c r="J32" s="473">
        <f t="shared" ref="J32:J35" si="15">E32+50</f>
        <v>45686</v>
      </c>
      <c r="K32" s="743" t="s">
        <v>4515</v>
      </c>
      <c r="M32" s="1050"/>
    </row>
    <row r="33" spans="1:13" s="30" customFormat="1" ht="17.25" hidden="1" customHeight="1">
      <c r="A33" s="268"/>
      <c r="B33" s="268" t="s">
        <v>4516</v>
      </c>
      <c r="C33" s="475" t="s">
        <v>4478</v>
      </c>
      <c r="D33" s="199" t="s">
        <v>1983</v>
      </c>
      <c r="E33" s="477">
        <f t="shared" si="10"/>
        <v>45643</v>
      </c>
      <c r="F33" s="476">
        <f t="shared" si="11"/>
        <v>45676</v>
      </c>
      <c r="G33" s="476">
        <f t="shared" si="12"/>
        <v>45679</v>
      </c>
      <c r="H33" s="477">
        <f t="shared" si="13"/>
        <v>45683</v>
      </c>
      <c r="I33" s="477">
        <f t="shared" si="14"/>
        <v>45688</v>
      </c>
      <c r="J33" s="473">
        <f t="shared" si="15"/>
        <v>45693</v>
      </c>
      <c r="K33" s="743" t="s">
        <v>4517</v>
      </c>
      <c r="M33" s="1050"/>
    </row>
    <row r="34" spans="1:13" s="30" customFormat="1" ht="17.25" hidden="1" customHeight="1">
      <c r="A34" s="268" t="s">
        <v>4518</v>
      </c>
      <c r="B34" s="268" t="s">
        <v>4519</v>
      </c>
      <c r="C34" s="475" t="s">
        <v>4520</v>
      </c>
      <c r="D34" s="199" t="s">
        <v>1985</v>
      </c>
      <c r="E34" s="477">
        <f t="shared" si="10"/>
        <v>45650</v>
      </c>
      <c r="F34" s="476">
        <f t="shared" si="11"/>
        <v>45683</v>
      </c>
      <c r="G34" s="476">
        <f t="shared" si="12"/>
        <v>45686</v>
      </c>
      <c r="H34" s="477">
        <f t="shared" si="13"/>
        <v>45690</v>
      </c>
      <c r="I34" s="477">
        <f t="shared" si="14"/>
        <v>45695</v>
      </c>
      <c r="J34" s="473">
        <f t="shared" si="15"/>
        <v>45700</v>
      </c>
      <c r="K34" s="743" t="s">
        <v>4521</v>
      </c>
      <c r="M34" s="1050"/>
    </row>
    <row r="35" spans="1:13" s="30" customFormat="1" ht="17.25" hidden="1" customHeight="1">
      <c r="A35" s="268"/>
      <c r="B35" s="268" t="s">
        <v>4522</v>
      </c>
      <c r="C35" s="475" t="s">
        <v>4484</v>
      </c>
      <c r="D35" s="199" t="s">
        <v>1987</v>
      </c>
      <c r="E35" s="477">
        <f t="shared" si="10"/>
        <v>45657</v>
      </c>
      <c r="F35" s="476">
        <f t="shared" si="11"/>
        <v>45690</v>
      </c>
      <c r="G35" s="476">
        <f t="shared" si="12"/>
        <v>45693</v>
      </c>
      <c r="H35" s="477">
        <f t="shared" si="13"/>
        <v>45697</v>
      </c>
      <c r="I35" s="477">
        <f t="shared" si="14"/>
        <v>45702</v>
      </c>
      <c r="J35" s="473">
        <f t="shared" si="15"/>
        <v>45707</v>
      </c>
      <c r="K35" s="743" t="s">
        <v>4523</v>
      </c>
      <c r="M35" s="1050"/>
    </row>
    <row r="36" spans="1:13" s="30" customFormat="1" ht="17.25" hidden="1" customHeight="1">
      <c r="A36" s="268"/>
      <c r="B36" s="268" t="s">
        <v>4524</v>
      </c>
      <c r="C36" s="208" t="s">
        <v>4487</v>
      </c>
      <c r="D36" s="200" t="s">
        <v>1989</v>
      </c>
      <c r="E36" s="569">
        <f t="shared" si="10"/>
        <v>45664</v>
      </c>
      <c r="F36" s="568">
        <f>E36+33</f>
        <v>45697</v>
      </c>
      <c r="G36" s="568">
        <f>E36+36</f>
        <v>45700</v>
      </c>
      <c r="H36" s="569">
        <f>E36+40</f>
        <v>45704</v>
      </c>
      <c r="I36" s="569">
        <f>E36+45</f>
        <v>45709</v>
      </c>
      <c r="J36" s="473">
        <f>E36+50</f>
        <v>45714</v>
      </c>
      <c r="K36" s="743" t="s">
        <v>4525</v>
      </c>
      <c r="M36" s="1050"/>
    </row>
    <row r="37" spans="1:13" s="30" customFormat="1" ht="17.25" hidden="1" customHeight="1">
      <c r="A37" s="268"/>
      <c r="B37" s="268" t="s">
        <v>4526</v>
      </c>
      <c r="C37" s="208" t="s">
        <v>4443</v>
      </c>
      <c r="D37" s="200" t="s">
        <v>1993</v>
      </c>
      <c r="E37" s="569">
        <f t="shared" si="10"/>
        <v>45671</v>
      </c>
      <c r="F37" s="568">
        <f>E37+33</f>
        <v>45704</v>
      </c>
      <c r="G37" s="568">
        <f>E37+36</f>
        <v>45707</v>
      </c>
      <c r="H37" s="569">
        <f>E37+40</f>
        <v>45711</v>
      </c>
      <c r="I37" s="569">
        <f>E37+45</f>
        <v>45716</v>
      </c>
      <c r="J37" s="473">
        <f>E37+50</f>
        <v>45721</v>
      </c>
      <c r="K37" s="743" t="s">
        <v>4527</v>
      </c>
      <c r="M37" s="1050"/>
    </row>
    <row r="38" spans="1:13" s="30" customFormat="1" ht="17.25" hidden="1" customHeight="1">
      <c r="A38" s="268"/>
      <c r="B38" s="268" t="s">
        <v>4528</v>
      </c>
      <c r="C38" s="208" t="s">
        <v>4446</v>
      </c>
      <c r="D38" s="200" t="s">
        <v>1997</v>
      </c>
      <c r="E38" s="569">
        <f t="shared" si="10"/>
        <v>45678</v>
      </c>
      <c r="F38" s="568">
        <f>E38+33</f>
        <v>45711</v>
      </c>
      <c r="G38" s="568">
        <f>E38+36</f>
        <v>45714</v>
      </c>
      <c r="H38" s="569">
        <f>E38+40</f>
        <v>45718</v>
      </c>
      <c r="I38" s="569">
        <f>E38+45</f>
        <v>45723</v>
      </c>
      <c r="J38" s="569">
        <f>E38+50</f>
        <v>45728</v>
      </c>
      <c r="K38" s="743" t="s">
        <v>4529</v>
      </c>
      <c r="M38" s="1050"/>
    </row>
    <row r="39" spans="1:13" s="30" customFormat="1" ht="17.25" hidden="1" customHeight="1">
      <c r="A39" s="268"/>
      <c r="B39" s="268" t="s">
        <v>4530</v>
      </c>
      <c r="C39" s="329" t="s">
        <v>406</v>
      </c>
      <c r="D39" s="200" t="s">
        <v>2000</v>
      </c>
      <c r="E39" s="473">
        <v>45685</v>
      </c>
      <c r="F39" s="472"/>
      <c r="G39" s="472"/>
      <c r="H39" s="473"/>
      <c r="I39" s="473"/>
      <c r="J39" s="473">
        <f>E39+50</f>
        <v>45735</v>
      </c>
      <c r="K39" s="743" t="s">
        <v>4531</v>
      </c>
      <c r="M39" s="1050"/>
    </row>
    <row r="40" spans="1:13" s="30" customFormat="1" ht="17.25" hidden="1" customHeight="1">
      <c r="A40" s="268"/>
      <c r="B40" s="268" t="s">
        <v>4532</v>
      </c>
      <c r="C40" s="475" t="s">
        <v>4454</v>
      </c>
      <c r="D40" s="199" t="s">
        <v>2136</v>
      </c>
      <c r="E40" s="476">
        <v>45699</v>
      </c>
      <c r="F40" s="476">
        <f>E40+33</f>
        <v>45732</v>
      </c>
      <c r="G40" s="476">
        <f>E40+36</f>
        <v>45735</v>
      </c>
      <c r="H40" s="476">
        <f>E40+40</f>
        <v>45739</v>
      </c>
      <c r="I40" s="476">
        <f>E40+45</f>
        <v>45744</v>
      </c>
      <c r="J40" s="477">
        <f>E40+50</f>
        <v>45749</v>
      </c>
      <c r="K40" s="743" t="s">
        <v>4116</v>
      </c>
      <c r="M40" s="1050"/>
    </row>
    <row r="41" spans="1:13" s="30" customFormat="1" ht="17.25" hidden="1" customHeight="1">
      <c r="A41" s="268"/>
      <c r="B41" s="268"/>
      <c r="C41" s="2916"/>
      <c r="D41" s="2917"/>
      <c r="E41" s="216"/>
      <c r="F41" s="217"/>
      <c r="G41" s="217"/>
      <c r="H41" s="216"/>
      <c r="I41" s="216"/>
      <c r="J41" s="216"/>
      <c r="K41" s="743"/>
      <c r="M41" s="1050"/>
    </row>
    <row r="42" spans="1:13" s="30" customFormat="1" ht="17.25" hidden="1" customHeight="1">
      <c r="A42" s="268"/>
      <c r="B42" s="268"/>
      <c r="C42" s="2916"/>
      <c r="D42" s="2917"/>
      <c r="E42" s="216"/>
      <c r="F42" s="217"/>
      <c r="G42" s="217"/>
      <c r="H42" s="216"/>
      <c r="I42" s="216"/>
      <c r="J42" s="216"/>
      <c r="K42" s="743"/>
      <c r="M42" s="1050"/>
    </row>
    <row r="43" spans="1:13" s="30" customFormat="1" ht="17.25" customHeight="1">
      <c r="A43" s="268"/>
      <c r="B43" s="268"/>
      <c r="C43" s="31" t="s">
        <v>4533</v>
      </c>
      <c r="D43" s="2917"/>
      <c r="E43" s="407" t="s">
        <v>4534</v>
      </c>
      <c r="F43" s="217"/>
      <c r="G43" s="217"/>
      <c r="H43" s="216"/>
      <c r="I43" s="216"/>
      <c r="J43" s="216"/>
      <c r="K43" s="743"/>
      <c r="M43" s="1050"/>
    </row>
    <row r="44" spans="1:13" s="30" customFormat="1" ht="17.25" customHeight="1">
      <c r="A44" s="268"/>
      <c r="B44" s="268"/>
      <c r="C44" s="2916"/>
      <c r="D44" s="2917"/>
      <c r="E44" s="216"/>
      <c r="F44" s="217"/>
      <c r="G44" s="217"/>
      <c r="H44" s="216"/>
      <c r="I44" s="216"/>
      <c r="J44" s="216"/>
      <c r="K44" s="743"/>
      <c r="M44" s="1050"/>
    </row>
    <row r="45" spans="1:13" s="30" customFormat="1" ht="41.25" hidden="1" customHeight="1">
      <c r="A45" s="268"/>
      <c r="B45" s="268"/>
      <c r="C45" s="2918" t="s">
        <v>4535</v>
      </c>
      <c r="D45" s="195"/>
      <c r="E45" s="332" t="s">
        <v>4439</v>
      </c>
      <c r="F45" s="846" t="s">
        <v>1353</v>
      </c>
      <c r="G45" s="196" t="s">
        <v>784</v>
      </c>
      <c r="H45" s="196" t="s">
        <v>1359</v>
      </c>
      <c r="I45" s="216"/>
      <c r="K45" s="743"/>
      <c r="M45" s="1050"/>
    </row>
    <row r="46" spans="1:13" s="30" customFormat="1" ht="17.25" hidden="1" customHeight="1">
      <c r="A46" s="268"/>
      <c r="B46" s="268"/>
      <c r="C46" s="195"/>
      <c r="D46" s="197" t="s">
        <v>4092</v>
      </c>
      <c r="E46" s="198"/>
      <c r="F46" s="196" t="s">
        <v>3507</v>
      </c>
      <c r="G46" s="196" t="s">
        <v>2985</v>
      </c>
      <c r="H46" s="196" t="s">
        <v>3761</v>
      </c>
      <c r="I46" s="216"/>
      <c r="J46" s="400" t="s">
        <v>1720</v>
      </c>
      <c r="K46" s="743"/>
      <c r="M46" s="1050"/>
    </row>
    <row r="47" spans="1:13" s="30" customFormat="1" ht="17.25" hidden="1" customHeight="1">
      <c r="A47" s="268" t="s">
        <v>4536</v>
      </c>
      <c r="B47" s="268" t="s">
        <v>4537</v>
      </c>
      <c r="C47" s="240" t="s">
        <v>406</v>
      </c>
      <c r="D47" s="199" t="s">
        <v>4538</v>
      </c>
      <c r="E47" s="472">
        <v>45699</v>
      </c>
      <c r="F47" s="472"/>
      <c r="G47" s="472"/>
      <c r="H47" s="472"/>
      <c r="I47" s="216"/>
      <c r="J47" s="400">
        <v>45699</v>
      </c>
      <c r="K47" s="743"/>
      <c r="M47" s="1050"/>
    </row>
    <row r="48" spans="1:13" s="30" customFormat="1" ht="17.25" hidden="1" customHeight="1">
      <c r="A48" s="268" t="s">
        <v>4539</v>
      </c>
      <c r="B48" s="268" t="s">
        <v>4540</v>
      </c>
      <c r="C48" s="475" t="s">
        <v>2043</v>
      </c>
      <c r="D48" s="199" t="s">
        <v>4541</v>
      </c>
      <c r="E48" s="476">
        <v>45708</v>
      </c>
      <c r="F48" s="476">
        <f t="shared" ref="F48:F56" si="16">E48+31</f>
        <v>45739</v>
      </c>
      <c r="G48" s="476">
        <f t="shared" ref="G48:G55" si="17">E48+35</f>
        <v>45743</v>
      </c>
      <c r="H48" s="476">
        <f t="shared" ref="H48:H55" si="18">E48+38</f>
        <v>45746</v>
      </c>
      <c r="I48" s="216"/>
      <c r="J48" s="400">
        <v>45706</v>
      </c>
      <c r="K48" s="743"/>
      <c r="M48" s="1050"/>
    </row>
    <row r="49" spans="1:13" s="30" customFormat="1" ht="17.25" hidden="1" customHeight="1">
      <c r="A49" s="268" t="s">
        <v>4542</v>
      </c>
      <c r="B49" s="268" t="s">
        <v>4543</v>
      </c>
      <c r="C49" s="475" t="s">
        <v>4544</v>
      </c>
      <c r="D49" s="199" t="s">
        <v>4545</v>
      </c>
      <c r="E49" s="476">
        <v>45716</v>
      </c>
      <c r="F49" s="476">
        <f t="shared" si="16"/>
        <v>45747</v>
      </c>
      <c r="G49" s="476">
        <f t="shared" si="17"/>
        <v>45751</v>
      </c>
      <c r="H49" s="476">
        <f t="shared" si="18"/>
        <v>45754</v>
      </c>
      <c r="I49" s="216"/>
      <c r="J49" s="400">
        <v>45713</v>
      </c>
      <c r="K49" s="743"/>
      <c r="M49" s="1050"/>
    </row>
    <row r="50" spans="1:13" s="30" customFormat="1" ht="17.25" hidden="1" customHeight="1">
      <c r="A50" s="268" t="s">
        <v>4546</v>
      </c>
      <c r="B50" s="268" t="s">
        <v>4547</v>
      </c>
      <c r="C50" s="208" t="s">
        <v>4548</v>
      </c>
      <c r="D50" s="200" t="s">
        <v>4549</v>
      </c>
      <c r="E50" s="568">
        <v>45720</v>
      </c>
      <c r="F50" s="568">
        <f t="shared" si="16"/>
        <v>45751</v>
      </c>
      <c r="G50" s="568">
        <f t="shared" si="17"/>
        <v>45755</v>
      </c>
      <c r="H50" s="568">
        <f t="shared" si="18"/>
        <v>45758</v>
      </c>
      <c r="I50" s="216"/>
      <c r="J50" s="400">
        <v>45720</v>
      </c>
      <c r="K50" s="743"/>
      <c r="M50" s="1050"/>
    </row>
    <row r="51" spans="1:13" s="30" customFormat="1" ht="17.25" hidden="1" customHeight="1">
      <c r="A51" s="268" t="s">
        <v>4550</v>
      </c>
      <c r="B51" s="268" t="s">
        <v>4551</v>
      </c>
      <c r="C51" s="208" t="s">
        <v>4552</v>
      </c>
      <c r="D51" s="200" t="s">
        <v>4553</v>
      </c>
      <c r="E51" s="568">
        <v>45727</v>
      </c>
      <c r="F51" s="568">
        <f t="shared" si="16"/>
        <v>45758</v>
      </c>
      <c r="G51" s="568">
        <f t="shared" si="17"/>
        <v>45762</v>
      </c>
      <c r="H51" s="568">
        <f t="shared" si="18"/>
        <v>45765</v>
      </c>
      <c r="I51" s="216"/>
      <c r="J51" s="400">
        <v>45727</v>
      </c>
      <c r="K51" s="743"/>
      <c r="M51" s="1050"/>
    </row>
    <row r="52" spans="1:13" s="30" customFormat="1" ht="17.25" hidden="1" customHeight="1">
      <c r="A52" s="268" t="s">
        <v>4554</v>
      </c>
      <c r="B52" s="268" t="s">
        <v>4555</v>
      </c>
      <c r="C52" s="329" t="s">
        <v>406</v>
      </c>
      <c r="D52" s="200" t="s">
        <v>4556</v>
      </c>
      <c r="E52" s="472">
        <v>45734</v>
      </c>
      <c r="F52" s="472"/>
      <c r="G52" s="472"/>
      <c r="H52" s="472"/>
      <c r="I52" s="216"/>
      <c r="J52" s="400">
        <v>45734</v>
      </c>
      <c r="K52" s="743"/>
      <c r="M52" s="1050"/>
    </row>
    <row r="53" spans="1:13" s="30" customFormat="1" ht="17.25" hidden="1" customHeight="1">
      <c r="A53" s="268" t="s">
        <v>4557</v>
      </c>
      <c r="B53" s="268" t="s">
        <v>4558</v>
      </c>
      <c r="C53" s="208" t="s">
        <v>4559</v>
      </c>
      <c r="D53" s="200" t="s">
        <v>4560</v>
      </c>
      <c r="E53" s="568">
        <v>45744</v>
      </c>
      <c r="F53" s="568">
        <f t="shared" si="16"/>
        <v>45775</v>
      </c>
      <c r="G53" s="568">
        <f t="shared" si="17"/>
        <v>45779</v>
      </c>
      <c r="H53" s="568">
        <f t="shared" si="18"/>
        <v>45782</v>
      </c>
      <c r="I53" s="216"/>
      <c r="J53" s="400">
        <v>45741</v>
      </c>
      <c r="K53" s="743"/>
      <c r="M53" s="1050"/>
    </row>
    <row r="54" spans="1:13" s="30" customFormat="1" ht="17.25" hidden="1" customHeight="1">
      <c r="A54" s="268" t="s">
        <v>4561</v>
      </c>
      <c r="B54" s="268" t="s">
        <v>4562</v>
      </c>
      <c r="C54" s="240" t="s">
        <v>4563</v>
      </c>
      <c r="D54" s="199" t="s">
        <v>4564</v>
      </c>
      <c r="E54" s="2024">
        <v>45748</v>
      </c>
      <c r="F54" s="2023">
        <f>E54+31</f>
        <v>45779</v>
      </c>
      <c r="G54" s="2023">
        <f>E54+35</f>
        <v>45783</v>
      </c>
      <c r="H54" s="2023">
        <f>E54+38</f>
        <v>45786</v>
      </c>
      <c r="I54" s="216"/>
      <c r="J54" s="400">
        <v>45748</v>
      </c>
      <c r="K54" s="743"/>
      <c r="M54" s="1050"/>
    </row>
    <row r="55" spans="1:13" s="30" customFormat="1" ht="17.25" hidden="1" customHeight="1">
      <c r="A55" s="268" t="s">
        <v>4565</v>
      </c>
      <c r="B55" s="268" t="s">
        <v>4566</v>
      </c>
      <c r="C55" s="3496" t="s">
        <v>4567</v>
      </c>
      <c r="D55" s="199" t="s">
        <v>4568</v>
      </c>
      <c r="E55" s="476">
        <v>45756</v>
      </c>
      <c r="F55" s="476">
        <f t="shared" si="16"/>
        <v>45787</v>
      </c>
      <c r="G55" s="476">
        <f t="shared" si="17"/>
        <v>45791</v>
      </c>
      <c r="H55" s="476">
        <f t="shared" si="18"/>
        <v>45794</v>
      </c>
      <c r="I55" s="216"/>
      <c r="J55" s="400">
        <v>45755</v>
      </c>
      <c r="K55" s="743"/>
      <c r="M55" s="1050"/>
    </row>
    <row r="56" spans="1:13" s="30" customFormat="1" ht="17.25" hidden="1" customHeight="1">
      <c r="A56" s="268" t="s">
        <v>4569</v>
      </c>
      <c r="B56" s="268" t="s">
        <v>4570</v>
      </c>
      <c r="C56" s="475" t="s">
        <v>4571</v>
      </c>
      <c r="D56" s="199" t="s">
        <v>4572</v>
      </c>
      <c r="E56" s="2023">
        <v>45765</v>
      </c>
      <c r="F56" s="2023">
        <f t="shared" si="16"/>
        <v>45796</v>
      </c>
      <c r="G56" s="2023">
        <f>E56+35</f>
        <v>45800</v>
      </c>
      <c r="H56" s="2023">
        <f>E56+38</f>
        <v>45803</v>
      </c>
      <c r="I56" s="216"/>
      <c r="J56" s="400">
        <v>45762</v>
      </c>
      <c r="K56" s="743"/>
      <c r="M56" s="1050"/>
    </row>
    <row r="57" spans="1:13" s="30" customFormat="1" ht="17.25" hidden="1" customHeight="1">
      <c r="A57" s="268" t="s">
        <v>4573</v>
      </c>
      <c r="B57" s="268" t="s">
        <v>4574</v>
      </c>
      <c r="C57" s="3496" t="s">
        <v>4575</v>
      </c>
      <c r="D57" s="199" t="s">
        <v>4576</v>
      </c>
      <c r="E57" s="476">
        <v>45773</v>
      </c>
      <c r="F57" s="476">
        <f t="shared" ref="F57" si="19">E57+31</f>
        <v>45804</v>
      </c>
      <c r="G57" s="476">
        <f t="shared" ref="G57" si="20">E57+35</f>
        <v>45808</v>
      </c>
      <c r="H57" s="476">
        <f t="shared" ref="H57" si="21">E57+38</f>
        <v>45811</v>
      </c>
      <c r="I57" s="216"/>
      <c r="J57" s="400">
        <v>45769</v>
      </c>
      <c r="K57" s="743"/>
      <c r="M57" s="1050"/>
    </row>
    <row r="58" spans="1:13" s="30" customFormat="1" ht="17.25" hidden="1" customHeight="1">
      <c r="A58" s="268" t="s">
        <v>4577</v>
      </c>
      <c r="B58" s="268" t="s">
        <v>4578</v>
      </c>
      <c r="C58" s="240" t="s">
        <v>3957</v>
      </c>
      <c r="D58" s="199" t="s">
        <v>4579</v>
      </c>
      <c r="E58" s="472">
        <v>45776</v>
      </c>
      <c r="F58" s="472"/>
      <c r="G58" s="472"/>
      <c r="H58" s="472"/>
      <c r="I58" s="216"/>
      <c r="J58" s="400">
        <v>45776</v>
      </c>
      <c r="K58" s="743"/>
      <c r="M58" s="1050"/>
    </row>
    <row r="59" spans="1:13" s="30" customFormat="1" ht="17.25" hidden="1" customHeight="1">
      <c r="A59" s="268" t="s">
        <v>4580</v>
      </c>
      <c r="B59" s="268" t="s">
        <v>4581</v>
      </c>
      <c r="C59" s="329" t="s">
        <v>406</v>
      </c>
      <c r="D59" s="200" t="s">
        <v>4582</v>
      </c>
      <c r="E59" s="472">
        <v>45783</v>
      </c>
      <c r="F59" s="472"/>
      <c r="G59" s="472"/>
      <c r="H59" s="472"/>
      <c r="I59" s="216"/>
      <c r="J59" s="400">
        <v>45783</v>
      </c>
      <c r="K59" s="743"/>
      <c r="M59" s="1050"/>
    </row>
    <row r="60" spans="1:13" s="30" customFormat="1" ht="17.25" hidden="1" customHeight="1">
      <c r="A60" s="268"/>
      <c r="B60" s="268" t="s">
        <v>4583</v>
      </c>
      <c r="C60" s="208" t="s">
        <v>2414</v>
      </c>
      <c r="D60" s="200" t="s">
        <v>4584</v>
      </c>
      <c r="E60" s="3051">
        <v>45796</v>
      </c>
      <c r="F60" s="568">
        <f>E60+31</f>
        <v>45827</v>
      </c>
      <c r="G60" s="568">
        <f>E60+35</f>
        <v>45831</v>
      </c>
      <c r="H60" s="568">
        <f>E60+38</f>
        <v>45834</v>
      </c>
      <c r="I60" s="216"/>
      <c r="J60" s="400">
        <v>45790</v>
      </c>
      <c r="K60" s="743"/>
      <c r="M60" s="1050"/>
    </row>
    <row r="61" spans="1:13" s="30" customFormat="1" ht="17.25" hidden="1" customHeight="1">
      <c r="A61" s="268"/>
      <c r="B61" s="268"/>
      <c r="C61" s="2916"/>
      <c r="D61" s="2917"/>
      <c r="E61" s="216"/>
      <c r="F61" s="217"/>
      <c r="G61" s="217"/>
      <c r="H61" s="216"/>
      <c r="I61" s="216"/>
      <c r="J61" s="400"/>
      <c r="K61" s="743"/>
      <c r="M61" s="1050"/>
    </row>
    <row r="62" spans="1:13" s="30" customFormat="1" ht="36">
      <c r="A62" s="268"/>
      <c r="B62" s="268"/>
      <c r="C62" s="2918" t="s">
        <v>4438</v>
      </c>
      <c r="D62" s="195"/>
      <c r="E62" s="332" t="s">
        <v>4439</v>
      </c>
      <c r="F62" s="846" t="s">
        <v>1353</v>
      </c>
      <c r="G62" s="196" t="s">
        <v>784</v>
      </c>
      <c r="H62" s="196" t="s">
        <v>1571</v>
      </c>
      <c r="I62" s="3784" t="s">
        <v>1133</v>
      </c>
      <c r="J62" s="400"/>
      <c r="K62" s="743"/>
      <c r="M62" s="1050"/>
    </row>
    <row r="63" spans="1:13" s="30" customFormat="1" ht="17.25" customHeight="1">
      <c r="A63" s="268"/>
      <c r="B63" s="268"/>
      <c r="C63" s="195"/>
      <c r="D63" s="3786" t="s">
        <v>3116</v>
      </c>
      <c r="E63" s="198"/>
      <c r="F63" s="196" t="s">
        <v>2907</v>
      </c>
      <c r="G63" s="196" t="s">
        <v>2985</v>
      </c>
      <c r="H63" s="196" t="s">
        <v>3773</v>
      </c>
      <c r="I63" s="196" t="s">
        <v>4585</v>
      </c>
      <c r="J63" s="400" t="s">
        <v>1720</v>
      </c>
      <c r="K63" s="743"/>
      <c r="M63" s="1050"/>
    </row>
    <row r="64" spans="1:13" s="30" customFormat="1" ht="17.25" customHeight="1">
      <c r="A64" s="268" t="s">
        <v>4586</v>
      </c>
      <c r="B64" s="268" t="s">
        <v>4587</v>
      </c>
      <c r="C64" s="208" t="s">
        <v>4588</v>
      </c>
      <c r="D64" s="200" t="s">
        <v>4589</v>
      </c>
      <c r="E64" s="568">
        <v>45799</v>
      </c>
      <c r="F64" s="568">
        <f>E64+32</f>
        <v>45831</v>
      </c>
      <c r="G64" s="568">
        <f>E64+35</f>
        <v>45834</v>
      </c>
      <c r="H64" s="568">
        <f>E64+39</f>
        <v>45838</v>
      </c>
      <c r="I64" s="568">
        <f t="shared" ref="I64:I68" si="22">E64+42</f>
        <v>45841</v>
      </c>
      <c r="J64" s="400">
        <v>45796</v>
      </c>
      <c r="K64" s="743" t="s">
        <v>4590</v>
      </c>
      <c r="M64" s="1050"/>
    </row>
    <row r="65" spans="1:13" s="30" customFormat="1" ht="17.25" customHeight="1">
      <c r="A65" s="268"/>
      <c r="B65" s="268" t="s">
        <v>4591</v>
      </c>
      <c r="C65" s="3390" t="s">
        <v>4544</v>
      </c>
      <c r="D65" s="200" t="s">
        <v>4592</v>
      </c>
      <c r="E65" s="568">
        <v>45807</v>
      </c>
      <c r="F65" s="568">
        <f t="shared" ref="F65:F79" si="23">E65+32</f>
        <v>45839</v>
      </c>
      <c r="G65" s="568">
        <f>E65+35</f>
        <v>45842</v>
      </c>
      <c r="H65" s="568">
        <f>E65+39</f>
        <v>45846</v>
      </c>
      <c r="I65" s="568">
        <f t="shared" si="22"/>
        <v>45849</v>
      </c>
      <c r="J65" s="400">
        <v>45803</v>
      </c>
      <c r="K65" s="743"/>
      <c r="M65" s="1050"/>
    </row>
    <row r="66" spans="1:13" s="30" customFormat="1" ht="17.25" customHeight="1">
      <c r="A66" s="268" t="s">
        <v>4593</v>
      </c>
      <c r="B66" s="268" t="s">
        <v>4594</v>
      </c>
      <c r="C66" s="475" t="s">
        <v>4595</v>
      </c>
      <c r="D66" s="199" t="s">
        <v>4596</v>
      </c>
      <c r="E66" s="476">
        <v>45814</v>
      </c>
      <c r="F66" s="476">
        <f t="shared" si="23"/>
        <v>45846</v>
      </c>
      <c r="G66" s="476">
        <f>E66+35</f>
        <v>45849</v>
      </c>
      <c r="H66" s="476">
        <f t="shared" ref="H66:H68" si="24">E66+39</f>
        <v>45853</v>
      </c>
      <c r="I66" s="476">
        <f t="shared" si="22"/>
        <v>45856</v>
      </c>
      <c r="J66" s="400">
        <v>45810</v>
      </c>
      <c r="K66" s="743"/>
      <c r="M66" s="1050"/>
    </row>
    <row r="67" spans="1:13" s="30" customFormat="1" ht="17.25" customHeight="1">
      <c r="A67" s="268" t="s">
        <v>4597</v>
      </c>
      <c r="B67" s="268" t="s">
        <v>4598</v>
      </c>
      <c r="C67" s="3460" t="s">
        <v>4599</v>
      </c>
      <c r="D67" s="199" t="s">
        <v>4600</v>
      </c>
      <c r="E67" s="476">
        <v>45822</v>
      </c>
      <c r="F67" s="476">
        <f t="shared" si="23"/>
        <v>45854</v>
      </c>
      <c r="G67" s="476">
        <f>E67+35</f>
        <v>45857</v>
      </c>
      <c r="H67" s="476">
        <f t="shared" si="24"/>
        <v>45861</v>
      </c>
      <c r="I67" s="476">
        <f t="shared" si="22"/>
        <v>45864</v>
      </c>
      <c r="J67" s="400">
        <v>45817</v>
      </c>
      <c r="K67" s="743"/>
      <c r="M67" s="1050"/>
    </row>
    <row r="68" spans="1:13" s="30" customFormat="1" ht="17.25" customHeight="1">
      <c r="A68" s="268" t="s">
        <v>4601</v>
      </c>
      <c r="B68" s="268" t="s">
        <v>4602</v>
      </c>
      <c r="C68" s="475" t="s">
        <v>4603</v>
      </c>
      <c r="D68" s="199" t="s">
        <v>4604</v>
      </c>
      <c r="E68" s="476">
        <v>45825</v>
      </c>
      <c r="F68" s="476">
        <f t="shared" si="23"/>
        <v>45857</v>
      </c>
      <c r="G68" s="476">
        <f t="shared" ref="G68:G76" si="25">E68+35</f>
        <v>45860</v>
      </c>
      <c r="H68" s="476">
        <f t="shared" si="24"/>
        <v>45864</v>
      </c>
      <c r="I68" s="476">
        <f t="shared" si="22"/>
        <v>45867</v>
      </c>
      <c r="J68" s="400">
        <v>45824</v>
      </c>
      <c r="K68" s="743"/>
      <c r="M68" s="1050"/>
    </row>
    <row r="69" spans="1:13" s="30" customFormat="1" ht="17.25" customHeight="1">
      <c r="A69" s="268"/>
      <c r="B69" s="268"/>
      <c r="C69" s="26"/>
      <c r="E69" s="3174"/>
      <c r="F69" s="3174"/>
      <c r="G69" s="3174"/>
      <c r="H69" s="3174"/>
      <c r="I69" s="3175"/>
      <c r="J69" s="400"/>
      <c r="K69" s="743"/>
      <c r="M69" s="1050"/>
    </row>
    <row r="70" spans="1:13" s="30" customFormat="1" ht="17.25" customHeight="1">
      <c r="A70" s="268"/>
      <c r="B70" s="268"/>
      <c r="C70" s="26"/>
      <c r="E70" s="3174"/>
      <c r="F70" s="3174"/>
      <c r="G70" s="3174"/>
      <c r="H70" s="3174"/>
      <c r="I70" s="3175"/>
      <c r="J70" s="400"/>
      <c r="K70" s="743"/>
      <c r="M70" s="1050"/>
    </row>
    <row r="71" spans="1:13" s="30" customFormat="1" ht="39.75" customHeight="1">
      <c r="A71" s="268"/>
      <c r="B71" s="268"/>
      <c r="C71" s="2918" t="s">
        <v>4605</v>
      </c>
      <c r="D71" s="195"/>
      <c r="E71" s="332" t="s">
        <v>4439</v>
      </c>
      <c r="F71" s="846" t="s">
        <v>1353</v>
      </c>
      <c r="G71" s="196" t="s">
        <v>784</v>
      </c>
      <c r="H71" s="196" t="s">
        <v>1359</v>
      </c>
      <c r="I71" s="743"/>
      <c r="J71" s="400"/>
      <c r="K71" s="743"/>
      <c r="M71" s="1050"/>
    </row>
    <row r="72" spans="1:13" s="30" customFormat="1" ht="17.25" customHeight="1">
      <c r="A72" s="268"/>
      <c r="B72" s="268"/>
      <c r="C72" s="195"/>
      <c r="D72" s="3786" t="s">
        <v>3338</v>
      </c>
      <c r="E72" s="198"/>
      <c r="F72" s="196" t="s">
        <v>2845</v>
      </c>
      <c r="G72" s="196" t="s">
        <v>3264</v>
      </c>
      <c r="H72" s="196" t="s">
        <v>2985</v>
      </c>
      <c r="I72" s="743"/>
      <c r="J72" s="400" t="s">
        <v>1720</v>
      </c>
      <c r="K72" s="743"/>
      <c r="M72" s="1050"/>
    </row>
    <row r="73" spans="1:13" s="30" customFormat="1" ht="17.25" customHeight="1">
      <c r="A73" s="268" t="s">
        <v>4606</v>
      </c>
      <c r="B73" s="268" t="s">
        <v>4607</v>
      </c>
      <c r="C73" s="475" t="s">
        <v>3108</v>
      </c>
      <c r="D73" s="199" t="s">
        <v>4608</v>
      </c>
      <c r="E73" s="476">
        <v>45835</v>
      </c>
      <c r="F73" s="476">
        <f>E73+30</f>
        <v>45865</v>
      </c>
      <c r="G73" s="476">
        <f>E73+33</f>
        <v>45868</v>
      </c>
      <c r="H73" s="476">
        <f>E73+35</f>
        <v>45870</v>
      </c>
      <c r="I73" s="743"/>
      <c r="J73" s="400">
        <v>45835</v>
      </c>
      <c r="K73" s="743" t="s">
        <v>4590</v>
      </c>
      <c r="M73" s="1050"/>
    </row>
    <row r="74" spans="1:13" s="30" customFormat="1" ht="17.25" customHeight="1">
      <c r="A74" s="268" t="s">
        <v>4609</v>
      </c>
      <c r="B74" s="268" t="s">
        <v>4442</v>
      </c>
      <c r="C74" s="208" t="s">
        <v>4610</v>
      </c>
      <c r="D74" s="200" t="s">
        <v>4611</v>
      </c>
      <c r="E74" s="568">
        <v>45842</v>
      </c>
      <c r="F74" s="568">
        <f t="shared" si="23"/>
        <v>45874</v>
      </c>
      <c r="G74" s="568">
        <f t="shared" si="25"/>
        <v>45877</v>
      </c>
      <c r="H74" s="568">
        <f t="shared" ref="H74:H82" si="26">E74+35</f>
        <v>45877</v>
      </c>
      <c r="I74" s="743"/>
      <c r="J74" s="400">
        <v>45842</v>
      </c>
      <c r="K74" s="743"/>
      <c r="M74" s="1050"/>
    </row>
    <row r="75" spans="1:13" s="30" customFormat="1" ht="16.5" customHeight="1">
      <c r="A75" s="268"/>
      <c r="B75" s="268" t="s">
        <v>4445</v>
      </c>
      <c r="C75" s="3390" t="s">
        <v>4342</v>
      </c>
      <c r="D75" s="200" t="s">
        <v>4612</v>
      </c>
      <c r="E75" s="568">
        <v>45849</v>
      </c>
      <c r="F75" s="568">
        <f t="shared" si="23"/>
        <v>45881</v>
      </c>
      <c r="G75" s="568">
        <f t="shared" si="25"/>
        <v>45884</v>
      </c>
      <c r="H75" s="568">
        <f t="shared" si="26"/>
        <v>45884</v>
      </c>
      <c r="I75" s="743"/>
      <c r="J75" s="400">
        <v>45849</v>
      </c>
      <c r="K75" s="743"/>
      <c r="M75" s="1050"/>
    </row>
    <row r="76" spans="1:13" s="30" customFormat="1" ht="17.25" customHeight="1">
      <c r="A76" s="268"/>
      <c r="B76" s="268" t="s">
        <v>4449</v>
      </c>
      <c r="C76" s="3390" t="s">
        <v>4571</v>
      </c>
      <c r="D76" s="200" t="s">
        <v>4613</v>
      </c>
      <c r="E76" s="568">
        <v>45856</v>
      </c>
      <c r="F76" s="568">
        <f t="shared" si="23"/>
        <v>45888</v>
      </c>
      <c r="G76" s="568">
        <f t="shared" si="25"/>
        <v>45891</v>
      </c>
      <c r="H76" s="568">
        <f t="shared" si="26"/>
        <v>45891</v>
      </c>
      <c r="I76" s="743"/>
      <c r="J76" s="400">
        <v>45856</v>
      </c>
      <c r="K76" s="743"/>
      <c r="M76" s="1050"/>
    </row>
    <row r="77" spans="1:13" s="30" customFormat="1" ht="17.25" customHeight="1">
      <c r="A77" s="268"/>
      <c r="B77" s="268" t="s">
        <v>4453</v>
      </c>
      <c r="C77" s="3390" t="s">
        <v>4575</v>
      </c>
      <c r="D77" s="200" t="s">
        <v>4614</v>
      </c>
      <c r="E77" s="568">
        <v>45863</v>
      </c>
      <c r="F77" s="568">
        <f t="shared" si="23"/>
        <v>45895</v>
      </c>
      <c r="G77" s="568">
        <f t="shared" ref="G77:G79" si="27">E77+35</f>
        <v>45898</v>
      </c>
      <c r="H77" s="568">
        <f t="shared" si="26"/>
        <v>45898</v>
      </c>
      <c r="I77" s="743"/>
      <c r="J77" s="400">
        <v>45863</v>
      </c>
      <c r="K77" s="743"/>
      <c r="M77" s="1050"/>
    </row>
    <row r="78" spans="1:13" s="30" customFormat="1" ht="17.25" customHeight="1">
      <c r="A78" s="268"/>
      <c r="B78" s="268" t="s">
        <v>4457</v>
      </c>
      <c r="C78" s="3460" t="s">
        <v>4615</v>
      </c>
      <c r="D78" s="199" t="s">
        <v>4616</v>
      </c>
      <c r="E78" s="476">
        <v>45870</v>
      </c>
      <c r="F78" s="476">
        <f t="shared" si="23"/>
        <v>45902</v>
      </c>
      <c r="G78" s="476">
        <f t="shared" si="27"/>
        <v>45905</v>
      </c>
      <c r="H78" s="476">
        <f t="shared" si="26"/>
        <v>45905</v>
      </c>
      <c r="I78" s="743"/>
      <c r="J78" s="400">
        <v>45870</v>
      </c>
      <c r="K78" s="743"/>
      <c r="M78" s="1050"/>
    </row>
    <row r="79" spans="1:13" s="30" customFormat="1" ht="17.25" customHeight="1">
      <c r="A79" s="268"/>
      <c r="B79" s="268" t="s">
        <v>4461</v>
      </c>
      <c r="C79" s="240" t="s">
        <v>2727</v>
      </c>
      <c r="D79" s="199" t="s">
        <v>4617</v>
      </c>
      <c r="E79" s="476">
        <f t="shared" ref="E79:E82" si="28">E78+7</f>
        <v>45877</v>
      </c>
      <c r="F79" s="476">
        <f t="shared" si="23"/>
        <v>45909</v>
      </c>
      <c r="G79" s="476">
        <f t="shared" si="27"/>
        <v>45912</v>
      </c>
      <c r="H79" s="476">
        <f t="shared" si="26"/>
        <v>45912</v>
      </c>
      <c r="I79" s="743"/>
      <c r="J79" s="400">
        <v>45877</v>
      </c>
      <c r="K79" s="743"/>
      <c r="M79" s="1050"/>
    </row>
    <row r="80" spans="1:13" s="30" customFormat="1" ht="17.25" customHeight="1">
      <c r="A80" s="268"/>
      <c r="B80" s="268" t="s">
        <v>4464</v>
      </c>
      <c r="C80" s="475" t="s">
        <v>4618</v>
      </c>
      <c r="D80" s="199" t="s">
        <v>4619</v>
      </c>
      <c r="E80" s="476">
        <f t="shared" si="28"/>
        <v>45884</v>
      </c>
      <c r="F80" s="476">
        <f t="shared" ref="F80:F82" si="29">E80+32</f>
        <v>45916</v>
      </c>
      <c r="G80" s="476">
        <f t="shared" ref="G80:G82" si="30">E80+35</f>
        <v>45919</v>
      </c>
      <c r="H80" s="476">
        <f t="shared" si="26"/>
        <v>45919</v>
      </c>
      <c r="I80" s="743"/>
      <c r="J80" s="400">
        <v>45878</v>
      </c>
      <c r="K80" s="743"/>
      <c r="M80" s="1050"/>
    </row>
    <row r="81" spans="1:14" s="30" customFormat="1" ht="17.25" customHeight="1">
      <c r="A81" s="268"/>
      <c r="B81" s="268" t="s">
        <v>4468</v>
      </c>
      <c r="C81" s="475" t="s">
        <v>4588</v>
      </c>
      <c r="D81" s="199" t="s">
        <v>4620</v>
      </c>
      <c r="E81" s="476">
        <f t="shared" si="28"/>
        <v>45891</v>
      </c>
      <c r="F81" s="476">
        <f t="shared" si="29"/>
        <v>45923</v>
      </c>
      <c r="G81" s="476">
        <f t="shared" si="30"/>
        <v>45926</v>
      </c>
      <c r="H81" s="476">
        <f t="shared" si="26"/>
        <v>45926</v>
      </c>
      <c r="I81" s="743"/>
      <c r="J81" s="400">
        <v>45879</v>
      </c>
      <c r="K81" s="743"/>
      <c r="M81" s="1050"/>
    </row>
    <row r="82" spans="1:14" s="30" customFormat="1" ht="17.25" customHeight="1">
      <c r="A82" s="268"/>
      <c r="B82" s="268" t="s">
        <v>4471</v>
      </c>
      <c r="C82" s="475" t="s">
        <v>4544</v>
      </c>
      <c r="D82" s="199" t="s">
        <v>4621</v>
      </c>
      <c r="E82" s="476">
        <f t="shared" si="28"/>
        <v>45898</v>
      </c>
      <c r="F82" s="476">
        <f t="shared" si="29"/>
        <v>45930</v>
      </c>
      <c r="G82" s="476">
        <f t="shared" si="30"/>
        <v>45933</v>
      </c>
      <c r="H82" s="476">
        <f t="shared" si="26"/>
        <v>45933</v>
      </c>
      <c r="I82" s="743"/>
      <c r="J82" s="400">
        <v>45880</v>
      </c>
      <c r="K82" s="743"/>
      <c r="M82" s="1050"/>
    </row>
    <row r="83" spans="1:14" s="29" customFormat="1" ht="17.25" customHeight="1">
      <c r="A83" s="264"/>
      <c r="B83" s="264"/>
      <c r="C83" s="26" t="s">
        <v>611</v>
      </c>
      <c r="D83" s="30"/>
      <c r="E83" s="30"/>
      <c r="F83" s="53"/>
      <c r="G83" s="54"/>
      <c r="H83" s="54"/>
      <c r="I83" s="30"/>
      <c r="J83" s="30"/>
      <c r="K83" s="54"/>
      <c r="L83" s="54"/>
      <c r="M83" s="325"/>
    </row>
    <row r="84" spans="1:14" s="29" customFormat="1" ht="17.25" customHeight="1">
      <c r="A84" s="264"/>
      <c r="B84" s="264"/>
      <c r="C84" s="26"/>
      <c r="D84" s="30"/>
      <c r="E84" s="3174"/>
      <c r="F84" s="3174"/>
      <c r="G84" s="3174"/>
      <c r="H84" s="3174"/>
      <c r="I84" s="3175"/>
      <c r="J84" s="30"/>
      <c r="K84" s="54"/>
      <c r="L84" s="54"/>
      <c r="M84" s="54"/>
    </row>
    <row r="85" spans="1:14" s="29" customFormat="1" ht="17.25" customHeight="1">
      <c r="A85" s="264"/>
      <c r="B85" s="264"/>
      <c r="C85" s="253" t="s">
        <v>0</v>
      </c>
      <c r="D85" s="70"/>
      <c r="E85" s="1487" t="s">
        <v>2062</v>
      </c>
      <c r="F85" s="71"/>
      <c r="G85" s="71" t="s">
        <v>36</v>
      </c>
      <c r="H85" s="71"/>
      <c r="I85" s="70"/>
      <c r="J85" s="70"/>
      <c r="K85" s="71" t="s">
        <v>61</v>
      </c>
      <c r="L85" s="71" t="str">
        <f>'HOW TO-&gt;'!$B$134</f>
        <v>6011 2413</v>
      </c>
      <c r="M85" s="71"/>
      <c r="N85" s="61"/>
    </row>
    <row r="86" spans="1:14" s="29" customFormat="1" ht="17.25" customHeight="1">
      <c r="A86" s="264"/>
      <c r="B86" s="264"/>
      <c r="C86" s="82" t="s">
        <v>1</v>
      </c>
      <c r="D86" s="70"/>
      <c r="E86" s="308" t="s">
        <v>612</v>
      </c>
      <c r="F86" s="71"/>
      <c r="G86" s="70" t="s">
        <v>613</v>
      </c>
      <c r="H86" s="70"/>
      <c r="I86" s="308" t="s">
        <v>39</v>
      </c>
      <c r="J86" s="70"/>
      <c r="K86" s="70" t="s">
        <v>63</v>
      </c>
      <c r="L86" s="70"/>
      <c r="M86" s="273" t="s">
        <v>64</v>
      </c>
      <c r="N86" s="61"/>
    </row>
    <row r="87" spans="1:14" s="29" customFormat="1" ht="17.25" customHeight="1">
      <c r="A87" s="264"/>
      <c r="B87" s="264"/>
      <c r="C87" s="82"/>
      <c r="D87" s="70"/>
      <c r="E87" s="308"/>
      <c r="F87" s="61"/>
      <c r="G87" s="70"/>
      <c r="H87" s="70"/>
      <c r="I87" s="308"/>
      <c r="J87" s="70"/>
      <c r="K87" s="70" t="str">
        <f>'HOW TO-&gt;'!$A$136</f>
        <v>PERMIT</v>
      </c>
      <c r="L87" s="70"/>
      <c r="M87" s="3325" t="str">
        <f>'HOW TO-&gt;'!$C$136</f>
        <v>SG094-SinPermit@msc.com</v>
      </c>
      <c r="N87" s="61"/>
    </row>
    <row r="88" spans="1:14" s="209" customFormat="1" ht="16.899999999999999" customHeight="1">
      <c r="A88" s="1614"/>
      <c r="B88" s="1614"/>
      <c r="C88" s="80" t="str">
        <f>'HOW TO-&gt;'!$A$105</f>
        <v>ZANT CHONG</v>
      </c>
      <c r="D88" s="80" t="str">
        <f>'HOW TO-&gt;'!$B$105</f>
        <v>6011 2429</v>
      </c>
      <c r="E88" s="65" t="str">
        <f>'HOW TO-&gt;'!$C$105</f>
        <v>zant.chong@msc.com</v>
      </c>
      <c r="F88" s="61"/>
      <c r="G88" s="80" t="str">
        <f>'HOW TO-&gt;'!$A$122</f>
        <v>ROBERT CHIA</v>
      </c>
      <c r="H88" s="80" t="str">
        <f>'HOW TO-&gt;'!$B$122</f>
        <v>6011 0564</v>
      </c>
      <c r="I88" s="65" t="str">
        <f>'HOW TO-&gt;'!$C$122</f>
        <v>robert.chia@msc.com</v>
      </c>
      <c r="J88" s="61"/>
      <c r="K88" s="80" t="str">
        <f>'HOW TO-&gt;'!$A$137</f>
        <v>RAYNAR ANG</v>
      </c>
      <c r="L88" s="80" t="str">
        <f>'HOW TO-&gt;'!$B$137</f>
        <v>6011 2358</v>
      </c>
      <c r="M88" s="65" t="str">
        <f>'HOW TO-&gt;'!$C$137</f>
        <v>raynar.ang@msc.com</v>
      </c>
      <c r="N88" s="61"/>
    </row>
    <row r="89" spans="1:14" s="209" customFormat="1" ht="16.899999999999999" customHeight="1">
      <c r="A89" s="1614"/>
      <c r="B89" s="1614"/>
      <c r="C89" s="80" t="str">
        <f>'HOW TO-&gt;'!$A$106</f>
        <v>PHOEBE HUANG</v>
      </c>
      <c r="D89" s="80" t="str">
        <f>'HOW TO-&gt;'!$B$106</f>
        <v>6011 0562</v>
      </c>
      <c r="E89" s="65" t="str">
        <f>'HOW TO-&gt;'!$C$106</f>
        <v>phoebe.huang@msc.com</v>
      </c>
      <c r="F89" s="61"/>
      <c r="G89" s="80" t="str">
        <f>'HOW TO-&gt;'!$A$123</f>
        <v>S. Y. LIEW</v>
      </c>
      <c r="H89" s="80" t="str">
        <f>'HOW TO-&gt;'!$B$123</f>
        <v>6011 2348</v>
      </c>
      <c r="I89" s="65" t="str">
        <f>'HOW TO-&gt;'!$C$123</f>
        <v>seoyi.liew@msc.com</v>
      </c>
      <c r="J89" s="61"/>
      <c r="K89" s="80" t="str">
        <f>'HOW TO-&gt;'!$A$138</f>
        <v>KAI SIANG</v>
      </c>
      <c r="L89" s="80" t="str">
        <f>'HOW TO-&gt;'!$B$138</f>
        <v>6011 2356</v>
      </c>
      <c r="M89" s="65" t="str">
        <f>'HOW TO-&gt;'!$C$138</f>
        <v>kaisiang.lim@msc.com</v>
      </c>
      <c r="N89" s="61"/>
    </row>
    <row r="90" spans="1:14" s="209" customFormat="1" ht="16.899999999999999" customHeight="1">
      <c r="A90" s="1614"/>
      <c r="B90" s="1614"/>
      <c r="C90" s="80" t="str">
        <f>'HOW TO-&gt;'!$A$107</f>
        <v>SHERWIN LIM</v>
      </c>
      <c r="D90" s="80" t="str">
        <f>'HOW TO-&gt;'!$B$107</f>
        <v>6011 2395</v>
      </c>
      <c r="E90" s="65" t="str">
        <f>'HOW TO-&gt;'!$C$107</f>
        <v>sherwin.lim@msc.com</v>
      </c>
      <c r="F90" s="61"/>
      <c r="G90" s="80" t="str">
        <f>'HOW TO-&gt;'!$A$124</f>
        <v>SHARON KOH</v>
      </c>
      <c r="H90" s="80" t="str">
        <f>'HOW TO-&gt;'!$B$124</f>
        <v>6011 2349</v>
      </c>
      <c r="I90" s="65" t="str">
        <f>'HOW TO-&gt;'!$C$124</f>
        <v>sharon.koh@msc.com</v>
      </c>
      <c r="J90" s="61"/>
      <c r="K90" s="80" t="str">
        <f>'HOW TO-&gt;'!$A$139</f>
        <v>DEWI</v>
      </c>
      <c r="L90" s="80" t="str">
        <f>'HOW TO-&gt;'!$B$139</f>
        <v>6011 2354</v>
      </c>
      <c r="M90" s="65" t="str">
        <f>'HOW TO-&gt;'!$C$139</f>
        <v>dewi.ratnah@msc.com</v>
      </c>
      <c r="N90" s="61"/>
    </row>
    <row r="91" spans="1:14" s="209" customFormat="1" ht="16.899999999999999" customHeight="1">
      <c r="A91" s="1614"/>
      <c r="B91" s="1614"/>
      <c r="C91" s="80" t="str">
        <f>'HOW TO-&gt;'!$A$108</f>
        <v>NATALIE LEW</v>
      </c>
      <c r="D91" s="80" t="str">
        <f>'HOW TO-&gt;'!$B$108</f>
        <v>6011 2399</v>
      </c>
      <c r="E91" s="65" t="str">
        <f>'HOW TO-&gt;'!$C$108</f>
        <v>natalie.lew@msc.com</v>
      </c>
      <c r="F91" s="61"/>
      <c r="G91" s="80" t="str">
        <f>'HOW TO-&gt;'!$A$125</f>
        <v>ANGELIA LAU</v>
      </c>
      <c r="H91" s="80" t="str">
        <f>'HOW TO-&gt;'!$B$125</f>
        <v>6011 2346</v>
      </c>
      <c r="I91" s="65" t="str">
        <f>'HOW TO-&gt;'!$C$125</f>
        <v>angelia.lau@msc.com</v>
      </c>
      <c r="J91" s="61"/>
      <c r="K91" s="80" t="str">
        <f>'HOW TO-&gt;'!$A$140</f>
        <v>YU TING</v>
      </c>
      <c r="L91" s="80" t="str">
        <f>'HOW TO-&gt;'!$B$140</f>
        <v>6011 2359</v>
      </c>
      <c r="M91" s="65" t="str">
        <f>'HOW TO-&gt;'!$C$140</f>
        <v>yuting.luo@msc.com</v>
      </c>
      <c r="N91" s="61"/>
    </row>
    <row r="92" spans="1:14" s="209" customFormat="1" ht="16.899999999999999" customHeight="1">
      <c r="A92" s="1614"/>
      <c r="B92" s="1614"/>
      <c r="C92" s="80">
        <f>'HOW TO-&gt;'!$A$109</f>
        <v>0</v>
      </c>
      <c r="D92" s="80" t="str">
        <f>'HOW TO-&gt;'!$B$109</f>
        <v>6011 2352</v>
      </c>
      <c r="E92" s="65">
        <f>'HOW TO-&gt;'!$C$109</f>
        <v>0</v>
      </c>
      <c r="F92" s="61"/>
      <c r="G92" s="80" t="str">
        <f>'HOW TO-&gt;'!$A$126</f>
        <v>NOOR AFNINDAH</v>
      </c>
      <c r="H92" s="80" t="str">
        <f>'HOW TO-&gt;'!$B$126</f>
        <v>6011 2347</v>
      </c>
      <c r="I92" s="65" t="str">
        <f>'HOW TO-&gt;'!$C$126</f>
        <v>noor.afnindah@msc.com</v>
      </c>
      <c r="J92" s="61"/>
      <c r="K92" s="80" t="str">
        <f>'HOW TO-&gt;'!$A$141</f>
        <v>-</v>
      </c>
      <c r="L92" s="80" t="str">
        <f>'HOW TO-&gt;'!$B$141</f>
        <v>6011 0567</v>
      </c>
      <c r="M92" s="65" t="str">
        <f>'HOW TO-&gt;'!$C$141</f>
        <v>-</v>
      </c>
      <c r="N92" s="61"/>
    </row>
    <row r="93" spans="1:14" s="209" customFormat="1" ht="16.899999999999999" customHeight="1">
      <c r="A93" s="1614"/>
      <c r="B93" s="1614"/>
      <c r="C93" s="80" t="str">
        <f>'HOW TO-&gt;'!$A$110</f>
        <v>LIM AI PHEN</v>
      </c>
      <c r="D93" s="80" t="str">
        <f>'HOW TO-&gt;'!$B$110</f>
        <v>6011 9646</v>
      </c>
      <c r="E93" s="65" t="str">
        <f>'HOW TO-&gt;'!$C$110</f>
        <v>aiphen.lim@msc.com</v>
      </c>
      <c r="F93" s="61"/>
      <c r="G93" s="80" t="str">
        <f>'HOW TO-&gt;'!$A$127</f>
        <v>NG CHING WEI</v>
      </c>
      <c r="H93" s="80" t="str">
        <f>'HOW TO-&gt;'!$B$127</f>
        <v>6011 2404</v>
      </c>
      <c r="I93" s="65" t="str">
        <f>'HOW TO-&gt;'!$C$127</f>
        <v>chingwei.ng@msc.com</v>
      </c>
      <c r="J93" s="61"/>
      <c r="K93" s="80" t="str">
        <f>'HOW TO-&gt;'!$A$142</f>
        <v>SHAN SHAN</v>
      </c>
      <c r="L93" s="80" t="str">
        <f>'HOW TO-&gt;'!$B$142</f>
        <v>6011 2353</v>
      </c>
      <c r="M93" s="65" t="str">
        <f>'HOW TO-&gt;'!$C$142</f>
        <v>shanshan.chin@msc.com</v>
      </c>
      <c r="N93" s="61"/>
    </row>
    <row r="94" spans="1:14" s="209" customFormat="1" ht="16.899999999999999" customHeight="1">
      <c r="A94" s="1614"/>
      <c r="B94" s="1614"/>
      <c r="C94" s="80" t="str">
        <f>'HOW TO-&gt;'!$A$111</f>
        <v>DARIUS ONG</v>
      </c>
      <c r="D94" s="80" t="str">
        <f>'HOW TO-&gt;'!$B$111</f>
        <v>6011 2396</v>
      </c>
      <c r="E94" s="65" t="str">
        <f>'HOW TO-&gt;'!$C$111</f>
        <v>darius.ong@msc.com</v>
      </c>
      <c r="F94" s="61"/>
      <c r="G94" s="80">
        <f>'HOW TO-&gt;'!$A$128</f>
        <v>0</v>
      </c>
      <c r="H94" s="80">
        <f>'HOW TO-&gt;'!$B$128</f>
        <v>0</v>
      </c>
      <c r="I94" s="65">
        <f>'HOW TO-&gt;'!$C$128</f>
        <v>0</v>
      </c>
      <c r="J94" s="61"/>
      <c r="K94" s="80" t="str">
        <f>'HOW TO-&gt;'!$A$143</f>
        <v>EUNICE</v>
      </c>
      <c r="L94" s="80" t="str">
        <f>'HOW TO-&gt;'!$B$143</f>
        <v>6011 2355</v>
      </c>
      <c r="M94" s="65" t="str">
        <f>'HOW TO-&gt;'!$C$143</f>
        <v>eunice.chan@msc.com</v>
      </c>
      <c r="N94" s="61"/>
    </row>
    <row r="95" spans="1:14" s="209" customFormat="1" ht="16.899999999999999" customHeight="1">
      <c r="C95" s="80" t="str">
        <f>'HOW TO-&gt;'!$A$112</f>
        <v>LAWRENCE ANG (CROSS-TRADE)</v>
      </c>
      <c r="D95" s="80" t="str">
        <f>'HOW TO-&gt;'!$B$112</f>
        <v>6011 2400</v>
      </c>
      <c r="E95" s="65" t="str">
        <f>'HOW TO-&gt;'!$C$112</f>
        <v>lawrence.ang@msc.com</v>
      </c>
      <c r="F95" s="61"/>
      <c r="G95" s="80" t="str">
        <f>'HOW TO-&gt;'!$A$129</f>
        <v>.</v>
      </c>
      <c r="H95" s="80" t="str">
        <f>'HOW TO-&gt;'!$B$129</f>
        <v>.</v>
      </c>
      <c r="I95" s="65" t="str">
        <f>'HOW TO-&gt;'!$C$129</f>
        <v>.</v>
      </c>
      <c r="J95" s="61"/>
      <c r="K95" s="80" t="str">
        <f>'HOW TO-&gt;'!$A$144</f>
        <v>HAZEL</v>
      </c>
      <c r="L95" s="80" t="str">
        <f>'HOW TO-&gt;'!$B$144</f>
        <v>6011 2435</v>
      </c>
      <c r="M95" s="65" t="str">
        <f>'HOW TO-&gt;'!$C$144</f>
        <v>hazel.toh@msc.com</v>
      </c>
      <c r="N95" s="61"/>
    </row>
    <row r="96" spans="1:14" s="209" customFormat="1" ht="16.899999999999999" customHeight="1">
      <c r="C96" s="80" t="str">
        <f>'HOW TO-&gt;'!$A$113</f>
        <v>ASHTON YAN</v>
      </c>
      <c r="D96" s="80" t="str">
        <f>'HOW TO-&gt;'!$B$113</f>
        <v>6011 2398</v>
      </c>
      <c r="E96" s="65" t="str">
        <f>'HOW TO-&gt;'!$C$113</f>
        <v>ashton.yan@msc.com</v>
      </c>
      <c r="F96" s="61"/>
      <c r="G96" s="80">
        <f>'HOW TO-&gt;'!$A$130</f>
        <v>0</v>
      </c>
      <c r="H96" s="80">
        <f>'HOW TO-&gt;'!$B$130</f>
        <v>0</v>
      </c>
      <c r="I96" s="65">
        <f>'HOW TO-&gt;'!$C$130</f>
        <v>0</v>
      </c>
      <c r="J96" s="61"/>
      <c r="K96" s="80">
        <f>'HOW TO-&gt;'!$A$145</f>
        <v>0</v>
      </c>
      <c r="L96" s="80">
        <f>'HOW TO-&gt;'!$B$145</f>
        <v>0</v>
      </c>
      <c r="M96" s="65">
        <f>'HOW TO-&gt;'!$C$145</f>
        <v>0</v>
      </c>
      <c r="N96" s="61"/>
    </row>
    <row r="97" spans="1:14">
      <c r="A97" s="121"/>
      <c r="B97" s="121"/>
      <c r="C97" s="80" t="str">
        <f>'HOW TO-&gt;'!$A$114</f>
        <v>LUIS LIM</v>
      </c>
      <c r="D97" s="80" t="str">
        <f>'HOW TO-&gt;'!$B$114</f>
        <v>6011 7900</v>
      </c>
      <c r="E97" s="65" t="str">
        <f>'HOW TO-&gt;'!$C$114</f>
        <v>luis.lim@msc.com</v>
      </c>
      <c r="F97" s="61"/>
      <c r="G97" s="61"/>
      <c r="H97" s="84"/>
      <c r="I97" s="273"/>
      <c r="J97" s="61"/>
      <c r="K97" s="80">
        <f>'HOW TO-&gt;'!$A$146</f>
        <v>0</v>
      </c>
      <c r="L97" s="80">
        <f>'HOW TO-&gt;'!$B$146</f>
        <v>0</v>
      </c>
      <c r="M97" s="65">
        <f>'HOW TO-&gt;'!$C$146</f>
        <v>0</v>
      </c>
      <c r="N97" s="61"/>
    </row>
    <row r="98" spans="1:14">
      <c r="A98" s="121"/>
      <c r="B98" s="121"/>
      <c r="C98" s="80" t="str">
        <f>'HOW TO-&gt;'!$A$115</f>
        <v>CHARMAINE LIM</v>
      </c>
      <c r="D98" s="80" t="str">
        <f>'HOW TO-&gt;'!$B$115</f>
        <v>6011 0561</v>
      </c>
      <c r="E98" s="65" t="str">
        <f>'HOW TO-&gt;'!$C$115</f>
        <v>charmaine.lim@msc.com</v>
      </c>
      <c r="F98" s="61"/>
      <c r="G98" s="61"/>
      <c r="H98" s="84"/>
      <c r="I98" s="84"/>
      <c r="J98" s="273"/>
      <c r="K98" s="80"/>
      <c r="L98" s="80"/>
      <c r="M98" s="65"/>
      <c r="N98" s="61"/>
    </row>
    <row r="99" spans="1:14">
      <c r="A99" s="121"/>
      <c r="B99" s="121"/>
      <c r="C99" s="80">
        <f>'HOW TO-&gt;'!$A$116</f>
        <v>0</v>
      </c>
      <c r="D99" s="80">
        <f>'HOW TO-&gt;'!$B$116</f>
        <v>0</v>
      </c>
      <c r="E99" s="65">
        <f>'HOW TO-&gt;'!$C$116</f>
        <v>0</v>
      </c>
      <c r="F99" s="61"/>
      <c r="G99" s="61"/>
      <c r="H99" s="61"/>
      <c r="I99" s="61"/>
      <c r="J99" s="61"/>
      <c r="K99" s="61"/>
      <c r="L99" s="61"/>
      <c r="M99" s="61"/>
      <c r="N99" s="61"/>
    </row>
    <row r="100" spans="1:14">
      <c r="A100" s="121"/>
      <c r="B100" s="121"/>
      <c r="C100" s="80" t="str">
        <f>'HOW TO-&gt;'!$A$117</f>
        <v xml:space="preserve">MAIN LINE  </v>
      </c>
      <c r="D100" s="80" t="str">
        <f>'HOW TO-&gt;'!$B$117</f>
        <v>6011 2424</v>
      </c>
      <c r="E100" s="65">
        <f>'HOW TO-&gt;'!$C$117</f>
        <v>0</v>
      </c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>
      <c r="A101" s="121"/>
      <c r="B101" s="121"/>
      <c r="C101" s="80">
        <f>'HOW TO-&gt;'!$A$118</f>
        <v>0</v>
      </c>
      <c r="D101" s="80">
        <f>'HOW TO-&gt;'!$B$118</f>
        <v>0</v>
      </c>
      <c r="E101" s="65">
        <f>'HOW TO-&gt;'!$C$118</f>
        <v>0</v>
      </c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16" spans="1:10" ht="22.5">
      <c r="A116" s="121"/>
      <c r="B116" s="121"/>
      <c r="C116" s="547" t="s">
        <v>4622</v>
      </c>
      <c r="D116" s="353"/>
      <c r="E116" s="1274" t="s">
        <v>98</v>
      </c>
      <c r="F116" s="728" t="s">
        <v>4623</v>
      </c>
      <c r="G116" s="728" t="s">
        <v>100</v>
      </c>
      <c r="H116" s="728" t="s">
        <v>101</v>
      </c>
      <c r="I116" s="1274" t="s">
        <v>775</v>
      </c>
      <c r="J116" s="728" t="s">
        <v>4624</v>
      </c>
    </row>
    <row r="117" spans="1:10">
      <c r="A117" s="121"/>
      <c r="B117" s="121"/>
      <c r="C117" s="372"/>
      <c r="D117" s="373"/>
      <c r="E117" s="1272"/>
      <c r="F117" s="1335"/>
      <c r="G117" s="1149"/>
      <c r="H117" s="1149"/>
      <c r="I117" s="1272"/>
      <c r="J117" s="1333"/>
    </row>
    <row r="118" spans="1:10">
      <c r="A118" s="121"/>
      <c r="B118" s="121"/>
      <c r="C118" s="755" t="s">
        <v>135</v>
      </c>
      <c r="D118" s="476" t="s">
        <v>4625</v>
      </c>
      <c r="E118" s="476">
        <v>44744</v>
      </c>
      <c r="F118" s="1186">
        <v>44749</v>
      </c>
      <c r="G118" s="328" t="s">
        <v>4626</v>
      </c>
      <c r="H118" s="374" t="s">
        <v>4627</v>
      </c>
      <c r="I118" s="1334">
        <v>44752</v>
      </c>
      <c r="J118" s="1186">
        <v>44790</v>
      </c>
    </row>
    <row r="121" spans="1:10" ht="22.5">
      <c r="A121" s="121"/>
      <c r="B121" s="121"/>
      <c r="C121" s="547" t="s">
        <v>4628</v>
      </c>
      <c r="D121" s="353"/>
      <c r="E121" s="1274" t="s">
        <v>98</v>
      </c>
      <c r="F121" s="728" t="s">
        <v>659</v>
      </c>
      <c r="G121" s="1336" t="s">
        <v>100</v>
      </c>
      <c r="H121" s="728" t="s">
        <v>101</v>
      </c>
      <c r="I121" s="728" t="s">
        <v>659</v>
      </c>
      <c r="J121" s="728" t="s">
        <v>4624</v>
      </c>
    </row>
    <row r="122" spans="1:10">
      <c r="A122" s="121"/>
      <c r="B122" s="121"/>
      <c r="C122" s="372"/>
      <c r="D122" s="373"/>
      <c r="E122" s="1272"/>
      <c r="F122" s="1335"/>
      <c r="G122" s="1337"/>
      <c r="H122" s="1149"/>
      <c r="I122" s="1272"/>
      <c r="J122" s="1333"/>
    </row>
    <row r="123" spans="1:10">
      <c r="A123" s="121"/>
      <c r="B123" s="121"/>
      <c r="C123" s="755" t="s">
        <v>2999</v>
      </c>
      <c r="D123" s="476" t="s">
        <v>4629</v>
      </c>
      <c r="E123" s="476">
        <v>44747</v>
      </c>
      <c r="F123" s="1186">
        <v>44760</v>
      </c>
      <c r="G123" s="328" t="s">
        <v>4626</v>
      </c>
      <c r="H123" s="374" t="s">
        <v>4627</v>
      </c>
      <c r="I123" s="477">
        <v>44757</v>
      </c>
      <c r="J123" s="476">
        <v>44790</v>
      </c>
    </row>
  </sheetData>
  <customSheetViews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13"/>
      <headerFooter>
        <oddFooter>&amp;RLast update : &amp;D   &amp;T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0" type="noConversion"/>
  <hyperlinks>
    <hyperlink ref="I86" display="custsvc@msca.com.sg" xr:uid="{0B83B78F-0E0B-4614-B27D-8772245A9B5E}"/>
    <hyperlink ref="M86" display="sinexp@msca.com.sg" xr:uid="{53892F43-8900-4DC6-B191-3DCB5F526EB7}"/>
    <hyperlink ref="E85" r:id="rId21" xr:uid="{72867EB0-8E22-4769-AE2D-6687DAF16105}"/>
    <hyperlink ref="E86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34"/>
  <sheetViews>
    <sheetView zoomScale="85" zoomScaleNormal="85" workbookViewId="0">
      <selection activeCell="B1" sqref="B1:M217"/>
    </sheetView>
  </sheetViews>
  <sheetFormatPr defaultColWidth="9.42578125" defaultRowHeight="12.75"/>
  <cols>
    <col min="1" max="1" width="9.85546875" style="1228" customWidth="1"/>
    <col min="2" max="2" width="5.42578125" style="1387" customWidth="1"/>
    <col min="3" max="3" width="22.5703125" style="192" customWidth="1"/>
    <col min="4" max="4" width="13" style="192" customWidth="1"/>
    <col min="5" max="6" width="16.42578125" style="192" customWidth="1"/>
    <col min="7" max="7" width="28" style="192" customWidth="1"/>
    <col min="8" max="8" width="18" style="192" customWidth="1"/>
    <col min="9" max="9" width="17.5703125" style="192" customWidth="1"/>
    <col min="10" max="12" width="18.28515625" style="192" customWidth="1"/>
    <col min="13" max="13" width="17.5703125" style="192" customWidth="1"/>
    <col min="14" max="14" width="17.42578125" style="192" customWidth="1"/>
    <col min="15" max="15" width="15.5703125" style="192" customWidth="1"/>
    <col min="16" max="16384" width="9.42578125" style="192"/>
  </cols>
  <sheetData>
    <row r="1" spans="1:15" s="136" customFormat="1" ht="6" customHeight="1">
      <c r="B1" s="1387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8" customFormat="1" ht="33">
      <c r="B2" s="1387"/>
      <c r="C2" s="407" t="s">
        <v>95</v>
      </c>
      <c r="D2" s="1187"/>
      <c r="E2" s="1187"/>
      <c r="F2" s="1187"/>
      <c r="G2" s="1187"/>
      <c r="H2" s="1187"/>
      <c r="I2" s="1187"/>
      <c r="J2" s="1187"/>
      <c r="K2" s="1187"/>
      <c r="L2" s="190"/>
      <c r="M2" s="30"/>
      <c r="N2" s="30"/>
      <c r="O2" s="30"/>
    </row>
    <row r="3" spans="1:15" s="27" customFormat="1" ht="15.75">
      <c r="B3" s="1387"/>
      <c r="C3" s="139"/>
      <c r="D3" s="139"/>
      <c r="E3" s="191"/>
      <c r="F3" s="192"/>
      <c r="G3" s="191"/>
      <c r="H3" s="139"/>
      <c r="I3" s="139"/>
      <c r="J3" s="139"/>
      <c r="K3" s="140"/>
      <c r="L3" s="140"/>
      <c r="M3" s="141"/>
      <c r="N3" s="30"/>
      <c r="O3" s="30"/>
    </row>
    <row r="4" spans="1:15" s="143" customFormat="1" ht="15.75" hidden="1">
      <c r="B4" s="1387"/>
      <c r="C4" s="142"/>
      <c r="D4" s="142"/>
      <c r="E4" s="191" t="s">
        <v>4630</v>
      </c>
      <c r="F4" s="52"/>
      <c r="G4" s="52"/>
      <c r="H4" s="52"/>
      <c r="I4" s="52"/>
      <c r="J4" s="52"/>
      <c r="K4" s="52"/>
      <c r="L4" s="52"/>
      <c r="M4" s="52"/>
      <c r="N4" s="52"/>
      <c r="O4" s="30"/>
    </row>
    <row r="5" spans="1:15" ht="15.75" hidden="1" customHeight="1">
      <c r="C5" s="193"/>
      <c r="D5" s="193"/>
      <c r="E5" s="193"/>
      <c r="F5" s="193"/>
      <c r="G5" s="193"/>
      <c r="H5" s="193"/>
      <c r="I5" s="194"/>
      <c r="J5" s="193"/>
      <c r="K5" s="193"/>
      <c r="L5" s="193"/>
    </row>
    <row r="6" spans="1:15" s="201" customFormat="1" ht="24.75" hidden="1" thickBot="1">
      <c r="A6" s="1229"/>
      <c r="B6" s="1388"/>
      <c r="C6" s="3158"/>
      <c r="D6" s="3159"/>
      <c r="E6" s="3149" t="s">
        <v>98</v>
      </c>
      <c r="F6" s="3150" t="s">
        <v>659</v>
      </c>
      <c r="G6" s="3149" t="s">
        <v>100</v>
      </c>
      <c r="H6" s="3149" t="s">
        <v>101</v>
      </c>
      <c r="I6" s="3149" t="s">
        <v>4631</v>
      </c>
      <c r="J6" s="3151" t="s">
        <v>4632</v>
      </c>
      <c r="K6" s="3150" t="s">
        <v>1359</v>
      </c>
      <c r="L6" s="3150" t="s">
        <v>784</v>
      </c>
    </row>
    <row r="7" spans="1:15" s="201" customFormat="1" ht="16.350000000000001" hidden="1" customHeight="1" thickTop="1" thickBot="1">
      <c r="A7" s="1229"/>
      <c r="B7" s="1388"/>
      <c r="C7" s="3159"/>
      <c r="D7" s="3160" t="s">
        <v>3039</v>
      </c>
      <c r="E7" s="3153"/>
      <c r="F7" s="3154" t="s">
        <v>4633</v>
      </c>
      <c r="G7" s="3155"/>
      <c r="H7" s="3153"/>
      <c r="I7" s="3156"/>
      <c r="J7" s="3161" t="s">
        <v>4634</v>
      </c>
      <c r="K7" s="3157" t="s">
        <v>4635</v>
      </c>
      <c r="L7" s="3157" t="s">
        <v>4636</v>
      </c>
    </row>
    <row r="8" spans="1:15" s="201" customFormat="1" ht="16.350000000000001" hidden="1" customHeight="1" thickTop="1">
      <c r="A8" s="1229" t="s">
        <v>4637</v>
      </c>
      <c r="B8" s="1388" t="s">
        <v>4486</v>
      </c>
      <c r="C8" s="1139" t="s">
        <v>2999</v>
      </c>
      <c r="D8" s="1140" t="s">
        <v>4638</v>
      </c>
      <c r="E8" s="1140">
        <v>45204</v>
      </c>
      <c r="F8" s="1140">
        <f>E8+12</f>
        <v>45216</v>
      </c>
      <c r="G8" s="1435" t="s">
        <v>4639</v>
      </c>
      <c r="H8" s="1142" t="s">
        <v>4640</v>
      </c>
      <c r="I8" s="1143">
        <v>45226</v>
      </c>
      <c r="J8" s="1171">
        <f>I8+25</f>
        <v>45251</v>
      </c>
      <c r="K8" s="1140">
        <f>I8+28</f>
        <v>45254</v>
      </c>
      <c r="L8" s="1144">
        <f>I8+33</f>
        <v>45259</v>
      </c>
    </row>
    <row r="9" spans="1:15" s="201" customFormat="1" ht="16.350000000000001" hidden="1" customHeight="1" thickBot="1">
      <c r="A9" s="1229"/>
      <c r="B9" s="1388"/>
      <c r="C9" s="1338"/>
      <c r="D9" s="251"/>
      <c r="E9" s="251"/>
      <c r="F9" s="1145"/>
      <c r="G9" s="1242" t="s">
        <v>4491</v>
      </c>
      <c r="H9" s="1146"/>
      <c r="I9" s="1147"/>
      <c r="J9" s="1145"/>
      <c r="K9" s="1145"/>
      <c r="L9" s="1148"/>
    </row>
    <row r="10" spans="1:15" s="201" customFormat="1" ht="16.350000000000001" hidden="1" customHeight="1" thickTop="1">
      <c r="A10" s="1229" t="s">
        <v>4460</v>
      </c>
      <c r="B10" s="1388" t="s">
        <v>4489</v>
      </c>
      <c r="C10" s="1139" t="s">
        <v>3002</v>
      </c>
      <c r="D10" s="1140" t="s">
        <v>4641</v>
      </c>
      <c r="E10" s="1140">
        <v>45212</v>
      </c>
      <c r="F10" s="1140">
        <f>E10+12</f>
        <v>45224</v>
      </c>
      <c r="G10" s="1435" t="s">
        <v>4642</v>
      </c>
      <c r="H10" s="1142" t="s">
        <v>4643</v>
      </c>
      <c r="I10" s="1143">
        <v>45233</v>
      </c>
      <c r="J10" s="1171">
        <f>I10+25</f>
        <v>45258</v>
      </c>
      <c r="K10" s="1140">
        <f>I10+28</f>
        <v>45261</v>
      </c>
      <c r="L10" s="1144">
        <f>I10+33</f>
        <v>45266</v>
      </c>
    </row>
    <row r="11" spans="1:15" s="201" customFormat="1" ht="16.350000000000001" hidden="1" customHeight="1" thickBot="1">
      <c r="A11" s="1229"/>
      <c r="B11" s="1388"/>
      <c r="C11" s="1338"/>
      <c r="D11" s="251"/>
      <c r="E11" s="251"/>
      <c r="F11" s="1145"/>
      <c r="G11" s="1242" t="s">
        <v>4493</v>
      </c>
      <c r="H11" s="1146"/>
      <c r="I11" s="1147"/>
      <c r="J11" s="1145"/>
      <c r="K11" s="1145"/>
      <c r="L11" s="1148"/>
    </row>
    <row r="12" spans="1:15" s="201" customFormat="1" ht="16.350000000000001" hidden="1" customHeight="1" thickTop="1">
      <c r="A12" s="1229" t="s">
        <v>4644</v>
      </c>
      <c r="B12" s="1388" t="s">
        <v>4491</v>
      </c>
      <c r="C12" s="1139" t="s">
        <v>162</v>
      </c>
      <c r="D12" s="1140" t="s">
        <v>4645</v>
      </c>
      <c r="E12" s="1140">
        <v>45218</v>
      </c>
      <c r="F12" s="1140">
        <f>E12+12</f>
        <v>45230</v>
      </c>
      <c r="G12" s="1435" t="s">
        <v>4646</v>
      </c>
      <c r="H12" s="1142" t="s">
        <v>4647</v>
      </c>
      <c r="I12" s="1143">
        <v>45240</v>
      </c>
      <c r="J12" s="1171">
        <f>I12+25</f>
        <v>45265</v>
      </c>
      <c r="K12" s="1140">
        <f>I12+28</f>
        <v>45268</v>
      </c>
      <c r="L12" s="1144">
        <f>I12+33</f>
        <v>45273</v>
      </c>
    </row>
    <row r="13" spans="1:15" s="201" customFormat="1" ht="16.350000000000001" hidden="1" customHeight="1" thickBot="1">
      <c r="A13" s="1229"/>
      <c r="B13" s="1388"/>
      <c r="C13" s="1338"/>
      <c r="D13" s="251"/>
      <c r="E13" s="251"/>
      <c r="F13" s="1145"/>
      <c r="G13" s="1242" t="s">
        <v>4495</v>
      </c>
      <c r="H13" s="1146"/>
      <c r="I13" s="1147"/>
      <c r="J13" s="1145"/>
      <c r="K13" s="1145"/>
      <c r="L13" s="1148"/>
    </row>
    <row r="14" spans="1:15" s="201" customFormat="1" ht="16.350000000000001" hidden="1" customHeight="1" thickTop="1">
      <c r="A14" s="1229" t="s">
        <v>4648</v>
      </c>
      <c r="B14" s="1388" t="s">
        <v>4493</v>
      </c>
      <c r="C14" s="1139" t="s">
        <v>2016</v>
      </c>
      <c r="D14" s="1140" t="s">
        <v>4649</v>
      </c>
      <c r="E14" s="1140">
        <v>45225</v>
      </c>
      <c r="F14" s="1140">
        <f>E14+12</f>
        <v>45237</v>
      </c>
      <c r="G14" s="1435" t="s">
        <v>4650</v>
      </c>
      <c r="H14" s="1142" t="s">
        <v>4651</v>
      </c>
      <c r="I14" s="1143">
        <v>45247</v>
      </c>
      <c r="J14" s="1171">
        <f>I14+25</f>
        <v>45272</v>
      </c>
      <c r="K14" s="1140">
        <f>I14+28</f>
        <v>45275</v>
      </c>
      <c r="L14" s="1144">
        <f>I14+33</f>
        <v>45280</v>
      </c>
    </row>
    <row r="15" spans="1:15" s="201" customFormat="1" ht="16.350000000000001" hidden="1" customHeight="1" thickBot="1">
      <c r="A15" s="1229"/>
      <c r="B15" s="1388"/>
      <c r="C15" s="1338"/>
      <c r="D15" s="251"/>
      <c r="E15" s="251"/>
      <c r="F15" s="1145"/>
      <c r="G15" s="1242" t="s">
        <v>4497</v>
      </c>
      <c r="H15" s="1146"/>
      <c r="I15" s="1147"/>
      <c r="J15" s="1145"/>
      <c r="K15" s="1145"/>
      <c r="L15" s="1148"/>
    </row>
    <row r="16" spans="1:15" s="201" customFormat="1" ht="16.350000000000001" hidden="1" customHeight="1" thickTop="1">
      <c r="A16" s="1229"/>
      <c r="B16" s="1388" t="s">
        <v>4495</v>
      </c>
      <c r="C16" s="1139" t="s">
        <v>3009</v>
      </c>
      <c r="D16" s="1140" t="s">
        <v>4652</v>
      </c>
      <c r="E16" s="1140">
        <v>45233</v>
      </c>
      <c r="F16" s="1140">
        <f>E16+12</f>
        <v>45245</v>
      </c>
      <c r="G16" s="1435" t="s">
        <v>4653</v>
      </c>
      <c r="H16" s="1142" t="s">
        <v>4654</v>
      </c>
      <c r="I16" s="1143">
        <v>45254</v>
      </c>
      <c r="J16" s="1171">
        <f>I16+25</f>
        <v>45279</v>
      </c>
      <c r="K16" s="1140">
        <f>I16+28</f>
        <v>45282</v>
      </c>
      <c r="L16" s="1144">
        <f>I16+33</f>
        <v>45287</v>
      </c>
    </row>
    <row r="17" spans="1:12" s="201" customFormat="1" ht="16.350000000000001" hidden="1" customHeight="1" thickBot="1">
      <c r="A17" s="1229"/>
      <c r="B17" s="1388"/>
      <c r="C17" s="1338"/>
      <c r="D17" s="251"/>
      <c r="E17" s="251"/>
      <c r="F17" s="1145"/>
      <c r="G17" s="1242" t="s">
        <v>4500</v>
      </c>
      <c r="H17" s="1146"/>
      <c r="I17" s="1147"/>
      <c r="J17" s="1145"/>
      <c r="K17" s="1145"/>
      <c r="L17" s="1148"/>
    </row>
    <row r="18" spans="1:12" s="201" customFormat="1" ht="16.350000000000001" hidden="1" customHeight="1" thickTop="1">
      <c r="A18" s="1229"/>
      <c r="B18" s="1388" t="s">
        <v>4497</v>
      </c>
      <c r="C18" s="1139" t="s">
        <v>2619</v>
      </c>
      <c r="D18" s="1140" t="s">
        <v>4655</v>
      </c>
      <c r="E18" s="1140">
        <v>45239</v>
      </c>
      <c r="F18" s="1140">
        <f>E18+12</f>
        <v>45251</v>
      </c>
      <c r="G18" s="1435" t="s">
        <v>4656</v>
      </c>
      <c r="H18" s="1142" t="s">
        <v>4657</v>
      </c>
      <c r="I18" s="1143">
        <v>45261</v>
      </c>
      <c r="J18" s="1171">
        <f>I18+25</f>
        <v>45286</v>
      </c>
      <c r="K18" s="1140">
        <f>I18+28</f>
        <v>45289</v>
      </c>
      <c r="L18" s="1144">
        <f>I18+33</f>
        <v>45294</v>
      </c>
    </row>
    <row r="19" spans="1:12" s="201" customFormat="1" ht="16.350000000000001" hidden="1" customHeight="1" thickBot="1">
      <c r="A19" s="1229"/>
      <c r="B19" s="1388"/>
      <c r="C19" s="1338"/>
      <c r="D19" s="251"/>
      <c r="E19" s="251"/>
      <c r="F19" s="1145"/>
      <c r="G19" s="1242" t="s">
        <v>4503</v>
      </c>
      <c r="H19" s="1146"/>
      <c r="I19" s="1147"/>
      <c r="J19" s="1145"/>
      <c r="K19" s="1145"/>
      <c r="L19" s="1148"/>
    </row>
    <row r="20" spans="1:12" s="201" customFormat="1" ht="16.350000000000001" hidden="1" customHeight="1" thickTop="1">
      <c r="A20" s="1229"/>
      <c r="B20" s="1388" t="s">
        <v>4500</v>
      </c>
      <c r="C20" s="1139" t="s">
        <v>3014</v>
      </c>
      <c r="D20" s="1140" t="s">
        <v>4658</v>
      </c>
      <c r="E20" s="1140">
        <v>45246</v>
      </c>
      <c r="F20" s="1140">
        <f>E20+12</f>
        <v>45258</v>
      </c>
      <c r="G20" s="1435" t="s">
        <v>4659</v>
      </c>
      <c r="H20" s="1142" t="s">
        <v>4660</v>
      </c>
      <c r="I20" s="1143">
        <v>45268</v>
      </c>
      <c r="J20" s="1171">
        <f>I20+25</f>
        <v>45293</v>
      </c>
      <c r="K20" s="1140">
        <f>I20+28</f>
        <v>45296</v>
      </c>
      <c r="L20" s="1144">
        <f>I20+33</f>
        <v>45301</v>
      </c>
    </row>
    <row r="21" spans="1:12" s="201" customFormat="1" ht="16.350000000000001" hidden="1" customHeight="1" thickBot="1">
      <c r="A21" s="1229"/>
      <c r="B21" s="1388"/>
      <c r="C21" s="1338"/>
      <c r="D21" s="251"/>
      <c r="E21" s="251"/>
      <c r="F21" s="1145"/>
      <c r="G21" s="1242" t="s">
        <v>4506</v>
      </c>
      <c r="H21" s="1146"/>
      <c r="I21" s="1147"/>
      <c r="J21" s="1145"/>
      <c r="K21" s="1145"/>
      <c r="L21" s="1148"/>
    </row>
    <row r="22" spans="1:12" s="201" customFormat="1" ht="16.350000000000001" hidden="1" customHeight="1" thickTop="1">
      <c r="A22" s="1229"/>
      <c r="B22" s="1388" t="s">
        <v>4503</v>
      </c>
      <c r="C22" s="1139" t="s">
        <v>3017</v>
      </c>
      <c r="D22" s="1140" t="s">
        <v>4661</v>
      </c>
      <c r="E22" s="1140">
        <v>45253</v>
      </c>
      <c r="F22" s="1140">
        <f>E22+12</f>
        <v>45265</v>
      </c>
      <c r="G22" s="1435" t="s">
        <v>4662</v>
      </c>
      <c r="H22" s="1142" t="s">
        <v>4663</v>
      </c>
      <c r="I22" s="1143">
        <v>45275</v>
      </c>
      <c r="J22" s="1171">
        <f>I22+25</f>
        <v>45300</v>
      </c>
      <c r="K22" s="1140">
        <f>I22+28</f>
        <v>45303</v>
      </c>
      <c r="L22" s="1144">
        <f>I22+33</f>
        <v>45308</v>
      </c>
    </row>
    <row r="23" spans="1:12" s="201" customFormat="1" ht="16.350000000000001" hidden="1" customHeight="1" thickBot="1">
      <c r="A23" s="1229"/>
      <c r="B23" s="1388"/>
      <c r="C23" s="1338"/>
      <c r="D23" s="251"/>
      <c r="E23" s="251"/>
      <c r="F23" s="1145"/>
      <c r="G23" s="1242" t="s">
        <v>4509</v>
      </c>
      <c r="H23" s="1146"/>
      <c r="I23" s="1147"/>
      <c r="J23" s="1145"/>
      <c r="K23" s="1145"/>
      <c r="L23" s="1148"/>
    </row>
    <row r="24" spans="1:12" s="201" customFormat="1" ht="16.350000000000001" hidden="1" customHeight="1" thickTop="1">
      <c r="A24" s="1229"/>
      <c r="B24" s="1388" t="s">
        <v>4506</v>
      </c>
      <c r="C24" s="1139" t="s">
        <v>2293</v>
      </c>
      <c r="D24" s="1140" t="s">
        <v>4664</v>
      </c>
      <c r="E24" s="1140">
        <v>45260</v>
      </c>
      <c r="F24" s="1140">
        <f>E24+12</f>
        <v>45272</v>
      </c>
      <c r="G24" s="1435" t="s">
        <v>4665</v>
      </c>
      <c r="H24" s="1142" t="s">
        <v>4666</v>
      </c>
      <c r="I24" s="1143">
        <v>45282</v>
      </c>
      <c r="J24" s="1171">
        <f>I24+25</f>
        <v>45307</v>
      </c>
      <c r="K24" s="1140">
        <f>I24+28</f>
        <v>45310</v>
      </c>
      <c r="L24" s="1144">
        <f>I24+33</f>
        <v>45315</v>
      </c>
    </row>
    <row r="25" spans="1:12" s="201" customFormat="1" ht="16.350000000000001" hidden="1" customHeight="1" thickBot="1">
      <c r="A25" s="1229"/>
      <c r="B25" s="1388"/>
      <c r="C25" s="1338"/>
      <c r="D25" s="251"/>
      <c r="E25" s="251"/>
      <c r="F25" s="1145"/>
      <c r="G25" s="1242" t="s">
        <v>4513</v>
      </c>
      <c r="H25" s="1146"/>
      <c r="I25" s="1147"/>
      <c r="J25" s="1145"/>
      <c r="K25" s="1145"/>
      <c r="L25" s="1148"/>
    </row>
    <row r="26" spans="1:12" s="201" customFormat="1" ht="16.350000000000001" hidden="1" customHeight="1" thickTop="1">
      <c r="A26" s="1229"/>
      <c r="B26" s="1388" t="s">
        <v>4509</v>
      </c>
      <c r="C26" s="1139" t="s">
        <v>2988</v>
      </c>
      <c r="D26" s="1140" t="s">
        <v>4667</v>
      </c>
      <c r="E26" s="1140">
        <v>45267</v>
      </c>
      <c r="F26" s="1140">
        <f>E26+12</f>
        <v>45279</v>
      </c>
      <c r="G26" s="1435" t="s">
        <v>2890</v>
      </c>
      <c r="H26" s="1142" t="s">
        <v>4668</v>
      </c>
      <c r="I26" s="1143">
        <v>45289</v>
      </c>
      <c r="J26" s="1171">
        <f>I26+25</f>
        <v>45314</v>
      </c>
      <c r="K26" s="1140">
        <f>I26+28</f>
        <v>45317</v>
      </c>
      <c r="L26" s="1144">
        <f>I26+33</f>
        <v>45322</v>
      </c>
    </row>
    <row r="27" spans="1:12" s="201" customFormat="1" ht="16.350000000000001" hidden="1" customHeight="1" thickBot="1">
      <c r="A27" s="1229"/>
      <c r="B27" s="1388"/>
      <c r="C27" s="1338"/>
      <c r="D27" s="251"/>
      <c r="E27" s="251"/>
      <c r="F27" s="1145"/>
      <c r="G27" s="1242" t="s">
        <v>4516</v>
      </c>
      <c r="H27" s="1146"/>
      <c r="I27" s="1147"/>
      <c r="J27" s="1145"/>
      <c r="K27" s="1145"/>
      <c r="L27" s="1148"/>
    </row>
    <row r="28" spans="1:12" s="201" customFormat="1" ht="16.350000000000001" hidden="1" customHeight="1" thickTop="1">
      <c r="A28" s="1229"/>
      <c r="B28" s="1388" t="s">
        <v>4513</v>
      </c>
      <c r="C28" s="1139" t="s">
        <v>4669</v>
      </c>
      <c r="D28" s="1140" t="s">
        <v>4670</v>
      </c>
      <c r="E28" s="1140">
        <v>45275</v>
      </c>
      <c r="F28" s="1140">
        <f>E28+16</f>
        <v>45291</v>
      </c>
      <c r="G28" s="1141" t="s">
        <v>4671</v>
      </c>
      <c r="H28" s="1142" t="s">
        <v>4672</v>
      </c>
      <c r="I28" s="1143">
        <v>45298</v>
      </c>
      <c r="J28" s="1171">
        <f>I28+25</f>
        <v>45323</v>
      </c>
      <c r="K28" s="1140">
        <f>I28+28</f>
        <v>45326</v>
      </c>
      <c r="L28" s="1144">
        <f>I28+33</f>
        <v>45331</v>
      </c>
    </row>
    <row r="29" spans="1:12" s="201" customFormat="1" ht="16.350000000000001" hidden="1" customHeight="1" thickBot="1">
      <c r="A29" s="1229"/>
      <c r="B29" s="1388"/>
      <c r="C29" s="1338"/>
      <c r="D29" s="251"/>
      <c r="E29" s="251"/>
      <c r="F29" s="1145"/>
      <c r="G29" s="1242" t="s">
        <v>4519</v>
      </c>
      <c r="H29" s="1146"/>
      <c r="I29" s="1147"/>
      <c r="J29" s="1145"/>
      <c r="K29" s="1145"/>
      <c r="L29" s="1148"/>
    </row>
    <row r="30" spans="1:12" s="201" customFormat="1" ht="16.350000000000001" hidden="1" customHeight="1" thickTop="1">
      <c r="A30" s="1229"/>
      <c r="B30" s="1388" t="s">
        <v>4516</v>
      </c>
      <c r="C30" s="1139" t="s">
        <v>2927</v>
      </c>
      <c r="D30" s="1140" t="s">
        <v>4673</v>
      </c>
      <c r="E30" s="1140">
        <v>45281</v>
      </c>
      <c r="F30" s="1140">
        <f>E30+12</f>
        <v>45293</v>
      </c>
      <c r="G30" s="1435" t="s">
        <v>4674</v>
      </c>
      <c r="H30" s="1142" t="s">
        <v>4675</v>
      </c>
      <c r="I30" s="1143">
        <v>45303</v>
      </c>
      <c r="J30" s="1171">
        <f>I30+25</f>
        <v>45328</v>
      </c>
      <c r="K30" s="1140">
        <f>I30+28</f>
        <v>45331</v>
      </c>
      <c r="L30" s="1144">
        <f>I30+33</f>
        <v>45336</v>
      </c>
    </row>
    <row r="31" spans="1:12" s="201" customFormat="1" ht="16.350000000000001" hidden="1" customHeight="1" thickBot="1">
      <c r="A31" s="1229"/>
      <c r="B31" s="1388"/>
      <c r="C31" s="1338"/>
      <c r="D31" s="251"/>
      <c r="E31" s="251"/>
      <c r="F31" s="1145"/>
      <c r="G31" s="1242" t="s">
        <v>4676</v>
      </c>
      <c r="H31" s="1146"/>
      <c r="I31" s="1147"/>
      <c r="J31" s="1145"/>
      <c r="K31" s="1145"/>
      <c r="L31" s="1148"/>
    </row>
    <row r="32" spans="1:12" s="201" customFormat="1" ht="16.350000000000001" hidden="1" customHeight="1" thickTop="1">
      <c r="A32" s="1229"/>
      <c r="B32" s="1388" t="s">
        <v>4519</v>
      </c>
      <c r="C32" s="1139" t="s">
        <v>2999</v>
      </c>
      <c r="D32" s="1140" t="s">
        <v>4677</v>
      </c>
      <c r="E32" s="1140">
        <v>45289</v>
      </c>
      <c r="F32" s="1140">
        <f>E32+12</f>
        <v>45301</v>
      </c>
      <c r="G32" s="1435" t="s">
        <v>4678</v>
      </c>
      <c r="H32" s="1142" t="s">
        <v>4679</v>
      </c>
      <c r="I32" s="1143">
        <v>45310</v>
      </c>
      <c r="J32" s="1171">
        <f>I32+25</f>
        <v>45335</v>
      </c>
      <c r="K32" s="1140">
        <f>I32+28</f>
        <v>45338</v>
      </c>
      <c r="L32" s="1144">
        <f>I32+33</f>
        <v>45343</v>
      </c>
    </row>
    <row r="33" spans="1:12" s="201" customFormat="1" ht="16.350000000000001" hidden="1" customHeight="1" thickBot="1">
      <c r="A33" s="1229"/>
      <c r="B33" s="1388"/>
      <c r="C33" s="1338"/>
      <c r="D33" s="251"/>
      <c r="E33" s="251"/>
      <c r="F33" s="1145"/>
      <c r="G33" s="1242" t="s">
        <v>4524</v>
      </c>
      <c r="H33" s="1146"/>
      <c r="I33" s="1147"/>
      <c r="J33" s="1145"/>
      <c r="K33" s="1145"/>
      <c r="L33" s="1148"/>
    </row>
    <row r="34" spans="1:12" s="201" customFormat="1" ht="16.350000000000001" hidden="1" customHeight="1" thickTop="1">
      <c r="A34" s="1229"/>
      <c r="B34" s="1388" t="s">
        <v>4680</v>
      </c>
      <c r="C34" s="1139" t="s">
        <v>3002</v>
      </c>
      <c r="D34" s="1140" t="s">
        <v>4681</v>
      </c>
      <c r="E34" s="1140">
        <v>45296</v>
      </c>
      <c r="F34" s="1140">
        <f>E34+12</f>
        <v>45308</v>
      </c>
      <c r="G34" s="1435" t="s">
        <v>4639</v>
      </c>
      <c r="H34" s="1142" t="s">
        <v>4682</v>
      </c>
      <c r="I34" s="1143">
        <v>45317</v>
      </c>
      <c r="J34" s="1171">
        <f>I34+25</f>
        <v>45342</v>
      </c>
      <c r="K34" s="1140">
        <f>I34+28</f>
        <v>45345</v>
      </c>
      <c r="L34" s="1144">
        <f>I34+33</f>
        <v>45350</v>
      </c>
    </row>
    <row r="35" spans="1:12" s="201" customFormat="1" ht="16.350000000000001" hidden="1" customHeight="1" thickBot="1">
      <c r="A35" s="1229"/>
      <c r="B35" s="1388"/>
      <c r="C35" s="1338"/>
      <c r="D35" s="251"/>
      <c r="E35" s="251"/>
      <c r="F35" s="1145"/>
      <c r="G35" s="1242" t="s">
        <v>4526</v>
      </c>
      <c r="H35" s="1146"/>
      <c r="I35" s="1147"/>
      <c r="J35" s="1145"/>
      <c r="K35" s="1145"/>
      <c r="L35" s="1148"/>
    </row>
    <row r="36" spans="1:12" s="201" customFormat="1" ht="16.350000000000001" hidden="1" customHeight="1" thickTop="1">
      <c r="A36" s="1229"/>
      <c r="B36" s="1388" t="s">
        <v>4524</v>
      </c>
      <c r="C36" s="1139" t="s">
        <v>162</v>
      </c>
      <c r="D36" s="1140" t="s">
        <v>4683</v>
      </c>
      <c r="E36" s="1140">
        <v>45302</v>
      </c>
      <c r="F36" s="1140">
        <f>E36+12</f>
        <v>45314</v>
      </c>
      <c r="G36" s="1435" t="s">
        <v>4642</v>
      </c>
      <c r="H36" s="1142" t="s">
        <v>4684</v>
      </c>
      <c r="I36" s="1143">
        <v>45324</v>
      </c>
      <c r="J36" s="1171">
        <f>I36+25</f>
        <v>45349</v>
      </c>
      <c r="K36" s="1140">
        <f>I36+28</f>
        <v>45352</v>
      </c>
      <c r="L36" s="1144">
        <f>I36+33</f>
        <v>45357</v>
      </c>
    </row>
    <row r="37" spans="1:12" s="201" customFormat="1" ht="16.350000000000001" hidden="1" customHeight="1" thickBot="1">
      <c r="A37" s="1229"/>
      <c r="B37" s="1388"/>
      <c r="C37" s="1829"/>
      <c r="D37" s="1162"/>
      <c r="E37" s="1162"/>
      <c r="F37" s="1162"/>
      <c r="G37" s="1242" t="s">
        <v>4528</v>
      </c>
      <c r="H37" s="1146"/>
      <c r="I37" s="1147"/>
      <c r="J37" s="1145"/>
      <c r="K37" s="1145"/>
      <c r="L37" s="1148"/>
    </row>
    <row r="38" spans="1:12" s="201" customFormat="1" ht="16.350000000000001" hidden="1" customHeight="1" thickTop="1">
      <c r="A38" s="1229"/>
      <c r="B38" s="1388" t="s">
        <v>4526</v>
      </c>
      <c r="C38" s="1852" t="s">
        <v>2016</v>
      </c>
      <c r="D38" s="1857" t="s">
        <v>4685</v>
      </c>
      <c r="E38" s="1857">
        <v>45309</v>
      </c>
      <c r="F38" s="1853">
        <v>45321</v>
      </c>
      <c r="G38" s="1435" t="s">
        <v>4646</v>
      </c>
      <c r="H38" s="1142" t="s">
        <v>4686</v>
      </c>
      <c r="I38" s="1143">
        <v>45333</v>
      </c>
      <c r="J38" s="1171">
        <f>I38+25</f>
        <v>45358</v>
      </c>
      <c r="K38" s="1140">
        <f>I38+28</f>
        <v>45361</v>
      </c>
      <c r="L38" s="1144">
        <f>I38+33</f>
        <v>45366</v>
      </c>
    </row>
    <row r="39" spans="1:12" s="201" customFormat="1" ht="16.350000000000001" hidden="1" customHeight="1">
      <c r="A39" s="1229"/>
      <c r="B39" s="1388"/>
      <c r="C39" s="1858" t="s">
        <v>4687</v>
      </c>
      <c r="D39" s="1859" t="s">
        <v>4688</v>
      </c>
      <c r="E39" s="1859">
        <v>45311</v>
      </c>
      <c r="F39" s="1860">
        <v>45321</v>
      </c>
      <c r="G39" s="1828"/>
      <c r="H39" s="1163"/>
      <c r="I39" s="1164"/>
      <c r="J39" s="1193"/>
      <c r="K39" s="1162"/>
      <c r="L39" s="1165"/>
    </row>
    <row r="40" spans="1:12" s="201" customFormat="1" ht="16.350000000000001" hidden="1" customHeight="1" thickBot="1">
      <c r="A40" s="1229"/>
      <c r="B40" s="1388"/>
      <c r="C40" s="1929" t="s">
        <v>1793</v>
      </c>
      <c r="D40" s="1930" t="s">
        <v>4689</v>
      </c>
      <c r="E40" s="1930">
        <v>45309</v>
      </c>
      <c r="F40" s="1847">
        <v>45317</v>
      </c>
      <c r="G40" s="1242" t="s">
        <v>4690</v>
      </c>
      <c r="H40" s="1146"/>
      <c r="I40" s="1147"/>
      <c r="J40" s="1145"/>
      <c r="K40" s="1145"/>
      <c r="L40" s="1148"/>
    </row>
    <row r="41" spans="1:12" s="201" customFormat="1" ht="16.350000000000001" hidden="1" customHeight="1" thickTop="1">
      <c r="A41" s="1229"/>
      <c r="B41" s="1388" t="s">
        <v>4528</v>
      </c>
      <c r="C41" s="1852" t="s">
        <v>3009</v>
      </c>
      <c r="D41" s="1857" t="s">
        <v>4691</v>
      </c>
      <c r="E41" s="1857">
        <v>45316</v>
      </c>
      <c r="F41" s="1853">
        <v>45328</v>
      </c>
      <c r="G41" s="1841" t="s">
        <v>4650</v>
      </c>
      <c r="H41" s="1142" t="s">
        <v>4692</v>
      </c>
      <c r="I41" s="1143">
        <v>45338</v>
      </c>
      <c r="J41" s="1171">
        <f>I41+25</f>
        <v>45363</v>
      </c>
      <c r="K41" s="1140">
        <f>I41+28</f>
        <v>45366</v>
      </c>
      <c r="L41" s="1144">
        <f>I41+33</f>
        <v>45371</v>
      </c>
    </row>
    <row r="42" spans="1:12" s="201" customFormat="1" ht="16.350000000000001" hidden="1" customHeight="1">
      <c r="A42" s="1229"/>
      <c r="B42" s="1388" t="s">
        <v>4530</v>
      </c>
      <c r="C42" s="1849" t="s">
        <v>267</v>
      </c>
      <c r="D42" s="1850" t="s">
        <v>4693</v>
      </c>
      <c r="E42" s="1850">
        <v>45323</v>
      </c>
      <c r="F42" s="1851">
        <v>45335</v>
      </c>
      <c r="G42" s="1928" t="s">
        <v>4532</v>
      </c>
      <c r="H42" s="1163"/>
      <c r="I42" s="1164"/>
      <c r="J42" s="1193"/>
      <c r="K42" s="1162"/>
      <c r="L42" s="1165"/>
    </row>
    <row r="43" spans="1:12" s="201" customFormat="1" ht="16.350000000000001" hidden="1" customHeight="1">
      <c r="A43" s="1229"/>
      <c r="B43" s="1388"/>
      <c r="C43" s="1849" t="s">
        <v>4694</v>
      </c>
      <c r="D43" s="1850" t="s">
        <v>4695</v>
      </c>
      <c r="E43" s="1850">
        <v>45317</v>
      </c>
      <c r="F43" s="1851">
        <v>45324</v>
      </c>
      <c r="H43" s="1163"/>
      <c r="I43" s="1164"/>
      <c r="J43" s="1162"/>
      <c r="K43" s="1162"/>
      <c r="L43" s="1165"/>
    </row>
    <row r="44" spans="1:12" s="201" customFormat="1" ht="16.350000000000001" hidden="1" customHeight="1">
      <c r="A44" s="1229"/>
      <c r="B44" s="1388"/>
      <c r="C44" s="1849" t="s">
        <v>3990</v>
      </c>
      <c r="D44" s="1850" t="s">
        <v>3991</v>
      </c>
      <c r="E44" s="1850">
        <v>45321</v>
      </c>
      <c r="F44" s="1851">
        <v>45331</v>
      </c>
      <c r="H44" s="1163"/>
      <c r="I44" s="1164"/>
      <c r="J44" s="1193"/>
      <c r="K44" s="1162"/>
      <c r="L44" s="1165"/>
    </row>
    <row r="45" spans="1:12" s="201" customFormat="1" ht="16.350000000000001" hidden="1" customHeight="1" thickBot="1">
      <c r="A45" s="1229"/>
      <c r="B45" s="1388"/>
      <c r="C45" s="1929" t="s">
        <v>4696</v>
      </c>
      <c r="D45" s="1930" t="s">
        <v>4697</v>
      </c>
      <c r="E45" s="1930">
        <v>45321</v>
      </c>
      <c r="F45" s="1847">
        <v>45330</v>
      </c>
      <c r="G45" s="1242"/>
      <c r="H45" s="1146"/>
      <c r="I45" s="1147"/>
      <c r="J45" s="1246"/>
      <c r="K45" s="1145"/>
      <c r="L45" s="1148"/>
    </row>
    <row r="46" spans="1:12" s="201" customFormat="1" ht="16.350000000000001" hidden="1" customHeight="1" thickTop="1">
      <c r="A46" s="1229"/>
      <c r="B46" s="1388" t="s">
        <v>4532</v>
      </c>
      <c r="C46" s="1852" t="s">
        <v>3014</v>
      </c>
      <c r="D46" s="1857" t="s">
        <v>4698</v>
      </c>
      <c r="E46" s="1857">
        <v>45330</v>
      </c>
      <c r="F46" s="1853">
        <v>45342</v>
      </c>
      <c r="G46" s="1841" t="s">
        <v>4653</v>
      </c>
      <c r="H46" s="1142" t="s">
        <v>4041</v>
      </c>
      <c r="I46" s="1143">
        <v>45345</v>
      </c>
      <c r="J46" s="1171">
        <f>I46+25</f>
        <v>45370</v>
      </c>
      <c r="K46" s="1140">
        <f>I46+28</f>
        <v>45373</v>
      </c>
      <c r="L46" s="1144">
        <f>I46+33</f>
        <v>45378</v>
      </c>
    </row>
    <row r="47" spans="1:12" s="201" customFormat="1" ht="16.350000000000001" hidden="1" customHeight="1">
      <c r="A47" s="1229"/>
      <c r="B47" s="1388"/>
      <c r="C47" s="1854" t="s">
        <v>3904</v>
      </c>
      <c r="D47" s="1855" t="s">
        <v>3905</v>
      </c>
      <c r="E47" s="1855">
        <v>45328</v>
      </c>
      <c r="F47" s="1856">
        <v>45338</v>
      </c>
      <c r="G47" s="1828"/>
      <c r="H47" s="1163"/>
      <c r="I47" s="1164"/>
      <c r="J47" s="1193"/>
      <c r="K47" s="1162"/>
      <c r="L47" s="1165"/>
    </row>
    <row r="48" spans="1:12" s="201" customFormat="1" ht="16.350000000000001" hidden="1" customHeight="1">
      <c r="A48" s="1229"/>
      <c r="B48" s="1388"/>
      <c r="C48" s="1845" t="s">
        <v>3987</v>
      </c>
      <c r="D48" s="1846" t="s">
        <v>3988</v>
      </c>
      <c r="E48" s="1846">
        <v>45322</v>
      </c>
      <c r="F48" s="1847">
        <v>45332</v>
      </c>
      <c r="G48" s="1840"/>
      <c r="H48" s="1163"/>
      <c r="I48" s="1164"/>
      <c r="J48" s="1193"/>
      <c r="K48" s="1162"/>
      <c r="L48" s="1165"/>
    </row>
    <row r="49" spans="1:12" s="201" customFormat="1" ht="16.350000000000001" hidden="1" customHeight="1" thickBot="1">
      <c r="A49" s="1229"/>
      <c r="C49" s="1842" t="s">
        <v>4699</v>
      </c>
      <c r="D49" s="1843" t="s">
        <v>3902</v>
      </c>
      <c r="E49" s="1848">
        <v>45329</v>
      </c>
      <c r="F49" s="1844">
        <v>45339</v>
      </c>
      <c r="G49" s="1248" t="s">
        <v>4537</v>
      </c>
      <c r="H49" s="1146"/>
      <c r="I49" s="1147"/>
      <c r="J49" s="1145"/>
      <c r="K49" s="1145"/>
      <c r="L49" s="1148"/>
    </row>
    <row r="50" spans="1:12" s="201" customFormat="1" ht="16.350000000000001" hidden="1" customHeight="1" thickTop="1">
      <c r="A50" s="1229"/>
      <c r="B50" s="1388" t="s">
        <v>4537</v>
      </c>
      <c r="C50" s="1791" t="s">
        <v>3907</v>
      </c>
      <c r="D50" s="1240" t="s">
        <v>3908</v>
      </c>
      <c r="E50" s="1240">
        <v>45342</v>
      </c>
      <c r="F50" s="1792">
        <v>45350</v>
      </c>
      <c r="G50" s="1435" t="s">
        <v>4656</v>
      </c>
      <c r="H50" s="1142" t="s">
        <v>4700</v>
      </c>
      <c r="I50" s="1143">
        <f>I46+7</f>
        <v>45352</v>
      </c>
      <c r="J50" s="1171">
        <f>I50+27</f>
        <v>45379</v>
      </c>
      <c r="K50" s="1140">
        <f>I50+32</f>
        <v>45384</v>
      </c>
      <c r="L50" s="1144">
        <f>I50+36</f>
        <v>45388</v>
      </c>
    </row>
    <row r="51" spans="1:12" s="201" customFormat="1" ht="16.350000000000001" hidden="1" customHeight="1" thickBot="1">
      <c r="A51" s="1229"/>
      <c r="B51" s="1388"/>
      <c r="C51" s="1793"/>
      <c r="D51" s="1241"/>
      <c r="E51" s="1241"/>
      <c r="F51" s="1673"/>
      <c r="G51" s="1242" t="s">
        <v>4540</v>
      </c>
      <c r="H51" s="1146"/>
      <c r="I51" s="1147"/>
      <c r="J51" s="1145"/>
      <c r="K51" s="1145"/>
      <c r="L51" s="1148"/>
    </row>
    <row r="52" spans="1:12" s="201" customFormat="1" ht="16.350000000000001" hidden="1" customHeight="1" thickTop="1">
      <c r="A52" s="1229"/>
      <c r="B52" s="1388" t="s">
        <v>4540</v>
      </c>
      <c r="C52" s="1791" t="s">
        <v>1805</v>
      </c>
      <c r="D52" s="1240" t="s">
        <v>4701</v>
      </c>
      <c r="E52" s="1240">
        <v>45343</v>
      </c>
      <c r="F52" s="1792">
        <f>E52+11</f>
        <v>45354</v>
      </c>
      <c r="G52" s="1435" t="s">
        <v>4659</v>
      </c>
      <c r="H52" s="1142" t="s">
        <v>4702</v>
      </c>
      <c r="I52" s="1143">
        <v>45359</v>
      </c>
      <c r="J52" s="1171">
        <f>I52+27</f>
        <v>45386</v>
      </c>
      <c r="K52" s="1140">
        <f>I52+32</f>
        <v>45391</v>
      </c>
      <c r="L52" s="1144">
        <f>I52+36</f>
        <v>45395</v>
      </c>
    </row>
    <row r="53" spans="1:12" s="201" customFormat="1" ht="16.350000000000001" hidden="1" customHeight="1" thickBot="1">
      <c r="A53" s="1229"/>
      <c r="B53" s="1388"/>
      <c r="C53" s="1794"/>
      <c r="D53" s="1291"/>
      <c r="E53" s="1291"/>
      <c r="F53" s="1795"/>
      <c r="G53" s="1242" t="s">
        <v>4543</v>
      </c>
      <c r="H53" s="1146"/>
      <c r="I53" s="1147"/>
      <c r="J53" s="1145"/>
      <c r="K53" s="1145"/>
      <c r="L53" s="1148"/>
    </row>
    <row r="54" spans="1:12" s="201" customFormat="1" ht="16.350000000000001" hidden="1" customHeight="1" thickTop="1">
      <c r="A54" s="1229"/>
      <c r="B54" s="1388" t="s">
        <v>4543</v>
      </c>
      <c r="C54" s="1791" t="s">
        <v>1941</v>
      </c>
      <c r="D54" s="1240" t="s">
        <v>4703</v>
      </c>
      <c r="E54" s="1240">
        <f>E52+7</f>
        <v>45350</v>
      </c>
      <c r="F54" s="1792">
        <f>E54+11</f>
        <v>45361</v>
      </c>
      <c r="G54" s="1841" t="s">
        <v>4662</v>
      </c>
      <c r="H54" s="1142" t="s">
        <v>4704</v>
      </c>
      <c r="I54" s="1143">
        <v>45366</v>
      </c>
      <c r="J54" s="1171">
        <f>I54+27</f>
        <v>45393</v>
      </c>
      <c r="K54" s="1140">
        <f>I54+32</f>
        <v>45398</v>
      </c>
      <c r="L54" s="1144">
        <f>I54+36</f>
        <v>45402</v>
      </c>
    </row>
    <row r="55" spans="1:12" s="201" customFormat="1" ht="16.350000000000001" hidden="1" customHeight="1" thickBot="1">
      <c r="A55" s="1229"/>
      <c r="B55" s="1388"/>
      <c r="C55" s="1793"/>
      <c r="D55" s="1241"/>
      <c r="E55" s="1241"/>
      <c r="F55" s="1673"/>
      <c r="G55" s="1248" t="s">
        <v>4547</v>
      </c>
      <c r="H55" s="1146"/>
      <c r="I55" s="1147"/>
      <c r="J55" s="1145"/>
      <c r="K55" s="1145"/>
      <c r="L55" s="1148"/>
    </row>
    <row r="56" spans="1:12" s="201" customFormat="1" ht="16.350000000000001" hidden="1" customHeight="1" thickTop="1">
      <c r="A56" s="1229" t="s">
        <v>4705</v>
      </c>
      <c r="B56" s="1388" t="s">
        <v>4547</v>
      </c>
      <c r="C56" s="1791" t="s">
        <v>1793</v>
      </c>
      <c r="D56" s="1240" t="s">
        <v>4706</v>
      </c>
      <c r="E56" s="1240">
        <f>E54+7</f>
        <v>45357</v>
      </c>
      <c r="F56" s="1792">
        <f>E56+11+1</f>
        <v>45369</v>
      </c>
      <c r="G56" s="1435" t="s">
        <v>4707</v>
      </c>
      <c r="H56" s="1142" t="s">
        <v>4708</v>
      </c>
      <c r="I56" s="1143">
        <v>45373</v>
      </c>
      <c r="J56" s="1171">
        <f>I56+27</f>
        <v>45400</v>
      </c>
      <c r="K56" s="1140">
        <f>I56+32</f>
        <v>45405</v>
      </c>
      <c r="L56" s="1144">
        <f>I56+36</f>
        <v>45409</v>
      </c>
    </row>
    <row r="57" spans="1:12" s="201" customFormat="1" ht="16.350000000000001" hidden="1" customHeight="1" thickBot="1">
      <c r="A57" s="1229"/>
      <c r="B57" s="1388"/>
      <c r="C57" s="1794"/>
      <c r="D57" s="1291"/>
      <c r="E57" s="1291"/>
      <c r="F57" s="1795"/>
      <c r="G57" s="1242" t="s">
        <v>4551</v>
      </c>
      <c r="H57" s="1146"/>
      <c r="I57" s="1147"/>
      <c r="J57" s="1145"/>
      <c r="K57" s="1145"/>
      <c r="L57" s="1148"/>
    </row>
    <row r="58" spans="1:12" s="201" customFormat="1" ht="16.350000000000001" hidden="1" customHeight="1" thickTop="1">
      <c r="A58" s="1229" t="s">
        <v>4709</v>
      </c>
      <c r="B58" s="1388" t="s">
        <v>4551</v>
      </c>
      <c r="C58" s="1967" t="s">
        <v>3994</v>
      </c>
      <c r="D58" s="1968" t="s">
        <v>4710</v>
      </c>
      <c r="E58" s="1968">
        <v>45364</v>
      </c>
      <c r="F58" s="1969">
        <v>45375</v>
      </c>
      <c r="G58" s="1841" t="s">
        <v>4711</v>
      </c>
      <c r="H58" s="1163" t="s">
        <v>4712</v>
      </c>
      <c r="I58" s="1164">
        <v>45380</v>
      </c>
      <c r="J58" s="1171">
        <f>I58+27</f>
        <v>45407</v>
      </c>
      <c r="K58" s="1140">
        <f>I58+32</f>
        <v>45412</v>
      </c>
      <c r="L58" s="1144">
        <f>I58+36</f>
        <v>45416</v>
      </c>
    </row>
    <row r="59" spans="1:12" s="201" customFormat="1" ht="16.350000000000001" hidden="1" customHeight="1" thickBot="1">
      <c r="A59" s="1229"/>
      <c r="B59" s="1388"/>
      <c r="C59" s="1991" t="s">
        <v>4696</v>
      </c>
      <c r="D59" s="1992" t="s">
        <v>3992</v>
      </c>
      <c r="E59" s="1992">
        <v>45370</v>
      </c>
      <c r="F59" s="1393" t="s">
        <v>393</v>
      </c>
      <c r="G59" s="1242" t="s">
        <v>4555</v>
      </c>
      <c r="H59" s="1163"/>
      <c r="I59" s="1164"/>
      <c r="J59" s="1162"/>
      <c r="K59" s="1162"/>
      <c r="L59" s="1165"/>
    </row>
    <row r="60" spans="1:12" s="201" customFormat="1" ht="16.350000000000001" hidden="1" customHeight="1" thickTop="1">
      <c r="A60" s="1229"/>
      <c r="B60" s="1388" t="s">
        <v>4555</v>
      </c>
      <c r="C60" s="1791" t="s">
        <v>1893</v>
      </c>
      <c r="D60" s="1240" t="s">
        <v>4713</v>
      </c>
      <c r="E60" s="1240">
        <v>45376</v>
      </c>
      <c r="F60" s="1792">
        <f>E60+11+1</f>
        <v>45388</v>
      </c>
      <c r="G60" s="1435" t="s">
        <v>4671</v>
      </c>
      <c r="H60" s="1142" t="s">
        <v>4714</v>
      </c>
      <c r="I60" s="1143">
        <v>45387</v>
      </c>
      <c r="J60" s="1171">
        <f>I60+27</f>
        <v>45414</v>
      </c>
      <c r="K60" s="1140">
        <f>I60+32</f>
        <v>45419</v>
      </c>
      <c r="L60" s="1144">
        <f>I60+36</f>
        <v>45423</v>
      </c>
    </row>
    <row r="61" spans="1:12" s="201" customFormat="1" ht="16.350000000000001" hidden="1" customHeight="1" thickBot="1">
      <c r="A61" s="1229"/>
      <c r="B61" s="1388"/>
      <c r="C61" s="1793"/>
      <c r="D61" s="1241"/>
      <c r="E61" s="1241"/>
      <c r="F61" s="1673"/>
      <c r="G61" s="1242" t="s">
        <v>4558</v>
      </c>
      <c r="H61" s="1146"/>
      <c r="I61" s="1147"/>
      <c r="J61" s="1145"/>
      <c r="K61" s="1145"/>
      <c r="L61" s="1148"/>
    </row>
    <row r="62" spans="1:12" s="201" customFormat="1" ht="16.350000000000001" hidden="1" customHeight="1" thickTop="1">
      <c r="A62" s="1229" t="s">
        <v>4715</v>
      </c>
      <c r="B62" s="1388" t="s">
        <v>4558</v>
      </c>
      <c r="C62" s="1791" t="s">
        <v>1832</v>
      </c>
      <c r="D62" s="1240" t="s">
        <v>4716</v>
      </c>
      <c r="E62" s="1240">
        <v>45378</v>
      </c>
      <c r="F62" s="1792">
        <f>E62+11+1</f>
        <v>45390</v>
      </c>
      <c r="G62" s="2012" t="s">
        <v>4674</v>
      </c>
      <c r="H62" s="2013" t="s">
        <v>4717</v>
      </c>
      <c r="I62" s="2014">
        <v>45394</v>
      </c>
      <c r="J62" s="2015">
        <f>I62+27</f>
        <v>45421</v>
      </c>
      <c r="K62" s="2016">
        <f>I62+32</f>
        <v>45426</v>
      </c>
      <c r="L62" s="2017">
        <f>I62+36</f>
        <v>45430</v>
      </c>
    </row>
    <row r="63" spans="1:12" s="201" customFormat="1" ht="16.350000000000001" hidden="1" customHeight="1" thickBot="1">
      <c r="A63" s="1229"/>
      <c r="B63" s="1388"/>
      <c r="C63" s="1793"/>
      <c r="D63" s="1241"/>
      <c r="E63" s="1241"/>
      <c r="F63" s="1673"/>
      <c r="G63" s="2018" t="s">
        <v>4562</v>
      </c>
      <c r="H63" s="2019"/>
      <c r="I63" s="2020"/>
      <c r="J63" s="2021"/>
      <c r="K63" s="2021"/>
      <c r="L63" s="2022"/>
    </row>
    <row r="64" spans="1:12" s="201" customFormat="1" ht="16.350000000000001" hidden="1" customHeight="1" thickTop="1">
      <c r="A64" s="1229"/>
      <c r="B64" s="1388" t="s">
        <v>4562</v>
      </c>
      <c r="C64" s="1791" t="s">
        <v>1805</v>
      </c>
      <c r="D64" s="1240" t="s">
        <v>3911</v>
      </c>
      <c r="E64" s="1240">
        <v>45385</v>
      </c>
      <c r="F64" s="1792">
        <f>E64+11+1</f>
        <v>45397</v>
      </c>
      <c r="G64" s="2012" t="s">
        <v>4718</v>
      </c>
      <c r="H64" s="2013" t="s">
        <v>4719</v>
      </c>
      <c r="I64" s="2014">
        <v>45401</v>
      </c>
      <c r="J64" s="2015">
        <f>I64+27</f>
        <v>45428</v>
      </c>
      <c r="K64" s="2016">
        <f>I64+32</f>
        <v>45433</v>
      </c>
      <c r="L64" s="2017">
        <f>I64+36</f>
        <v>45437</v>
      </c>
    </row>
    <row r="65" spans="1:12" s="201" customFormat="1" ht="16.350000000000001" hidden="1" customHeight="1" thickBot="1">
      <c r="A65" s="1229"/>
      <c r="B65" s="1388"/>
      <c r="C65" s="1793"/>
      <c r="D65" s="1241"/>
      <c r="E65" s="1241"/>
      <c r="F65" s="1673"/>
      <c r="G65" s="2018" t="s">
        <v>4566</v>
      </c>
      <c r="H65" s="2019"/>
      <c r="I65" s="2020"/>
      <c r="J65" s="2021"/>
      <c r="K65" s="2021"/>
      <c r="L65" s="2022"/>
    </row>
    <row r="66" spans="1:12" s="201" customFormat="1" ht="16.350000000000001" hidden="1" customHeight="1" thickTop="1">
      <c r="A66" s="1229"/>
      <c r="B66" s="1388" t="s">
        <v>4566</v>
      </c>
      <c r="C66" s="1791" t="s">
        <v>1941</v>
      </c>
      <c r="D66" s="1240" t="s">
        <v>4720</v>
      </c>
      <c r="E66" s="1240">
        <v>45392</v>
      </c>
      <c r="F66" s="1792">
        <f>E66+11+1</f>
        <v>45404</v>
      </c>
      <c r="G66" s="2012" t="s">
        <v>4639</v>
      </c>
      <c r="H66" s="2013" t="s">
        <v>4721</v>
      </c>
      <c r="I66" s="2014">
        <v>45408</v>
      </c>
      <c r="J66" s="2015">
        <f>I66+27</f>
        <v>45435</v>
      </c>
      <c r="K66" s="2016">
        <f>I66+32</f>
        <v>45440</v>
      </c>
      <c r="L66" s="2017">
        <f>I66+36</f>
        <v>45444</v>
      </c>
    </row>
    <row r="67" spans="1:12" s="201" customFormat="1" ht="16.350000000000001" hidden="1" customHeight="1" thickBot="1">
      <c r="A67" s="1229"/>
      <c r="B67" s="1388"/>
      <c r="C67" s="1793"/>
      <c r="D67" s="1241"/>
      <c r="E67" s="1241"/>
      <c r="F67" s="1673"/>
      <c r="G67" s="2018" t="s">
        <v>4570</v>
      </c>
      <c r="H67" s="2019"/>
      <c r="I67" s="2020"/>
      <c r="J67" s="2021"/>
      <c r="K67" s="2021"/>
      <c r="L67" s="2022"/>
    </row>
    <row r="68" spans="1:12" s="201" customFormat="1" ht="16.350000000000001" hidden="1" customHeight="1" thickTop="1">
      <c r="A68" s="1229"/>
      <c r="B68" s="1388" t="s">
        <v>4570</v>
      </c>
      <c r="C68" s="1791" t="s">
        <v>1793</v>
      </c>
      <c r="D68" s="1240" t="s">
        <v>4722</v>
      </c>
      <c r="E68" s="1240">
        <v>45399</v>
      </c>
      <c r="F68" s="1292" t="s">
        <v>393</v>
      </c>
      <c r="G68" s="2012" t="s">
        <v>4642</v>
      </c>
      <c r="H68" s="2013" t="s">
        <v>4723</v>
      </c>
      <c r="I68" s="2014">
        <v>45415</v>
      </c>
      <c r="J68" s="2015">
        <f>I68+27</f>
        <v>45442</v>
      </c>
      <c r="K68" s="2016">
        <f>I68+32</f>
        <v>45447</v>
      </c>
      <c r="L68" s="2017">
        <f>I68+36</f>
        <v>45451</v>
      </c>
    </row>
    <row r="69" spans="1:12" s="201" customFormat="1" ht="16.350000000000001" hidden="1" customHeight="1" thickBot="1">
      <c r="A69" s="1229"/>
      <c r="B69" s="1388"/>
      <c r="C69" s="1793"/>
      <c r="D69" s="1241"/>
      <c r="E69" s="1241"/>
      <c r="F69" s="1673"/>
      <c r="G69" s="2018" t="s">
        <v>4574</v>
      </c>
      <c r="H69" s="2019"/>
      <c r="I69" s="2020"/>
      <c r="J69" s="2021"/>
      <c r="K69" s="2021"/>
      <c r="L69" s="2022"/>
    </row>
    <row r="70" spans="1:12" s="201" customFormat="1" ht="16.350000000000001" hidden="1" customHeight="1" thickTop="1">
      <c r="A70" s="1229"/>
      <c r="B70" s="1388" t="s">
        <v>4574</v>
      </c>
      <c r="C70" s="1791" t="s">
        <v>1955</v>
      </c>
      <c r="D70" s="1240" t="s">
        <v>4724</v>
      </c>
      <c r="E70" s="1240">
        <v>45412</v>
      </c>
      <c r="F70" s="1792">
        <f>E70+11+1</f>
        <v>45424</v>
      </c>
      <c r="G70" s="2012" t="s">
        <v>4646</v>
      </c>
      <c r="H70" s="2013" t="s">
        <v>4725</v>
      </c>
      <c r="I70" s="2014">
        <v>45422</v>
      </c>
      <c r="J70" s="2015">
        <f>I70+27</f>
        <v>45449</v>
      </c>
      <c r="K70" s="2016">
        <f>I70+32</f>
        <v>45454</v>
      </c>
      <c r="L70" s="2017">
        <f>I70+36</f>
        <v>45458</v>
      </c>
    </row>
    <row r="71" spans="1:12" s="201" customFormat="1" ht="16.350000000000001" hidden="1" customHeight="1" thickBot="1">
      <c r="A71" s="1229"/>
      <c r="B71" s="1388"/>
      <c r="C71" s="1793"/>
      <c r="D71" s="1241"/>
      <c r="E71" s="1241"/>
      <c r="F71" s="1673"/>
      <c r="G71" s="2018" t="s">
        <v>4578</v>
      </c>
      <c r="H71" s="2019"/>
      <c r="I71" s="2020"/>
      <c r="J71" s="2021"/>
      <c r="K71" s="2021"/>
      <c r="L71" s="2022"/>
    </row>
    <row r="72" spans="1:12" s="201" customFormat="1" ht="16.350000000000001" hidden="1" customHeight="1" thickTop="1">
      <c r="A72" s="1229"/>
      <c r="B72" s="1388" t="s">
        <v>4578</v>
      </c>
      <c r="C72" s="1791" t="s">
        <v>1784</v>
      </c>
      <c r="D72" s="1240" t="s">
        <v>4726</v>
      </c>
      <c r="E72" s="1240">
        <v>45413</v>
      </c>
      <c r="F72" s="1792">
        <f>E72+11+1</f>
        <v>45425</v>
      </c>
      <c r="G72" s="2012" t="s">
        <v>4650</v>
      </c>
      <c r="H72" s="2013" t="s">
        <v>4727</v>
      </c>
      <c r="I72" s="2014">
        <v>45429</v>
      </c>
      <c r="J72" s="2015">
        <f>I72+27</f>
        <v>45456</v>
      </c>
      <c r="K72" s="2016">
        <f>I72+32</f>
        <v>45461</v>
      </c>
      <c r="L72" s="2017">
        <f>I72+36</f>
        <v>45465</v>
      </c>
    </row>
    <row r="73" spans="1:12" s="201" customFormat="1" ht="16.350000000000001" hidden="1" customHeight="1" thickBot="1">
      <c r="A73" s="1229"/>
      <c r="B73" s="1388"/>
      <c r="C73" s="1793"/>
      <c r="D73" s="1241"/>
      <c r="E73" s="1241"/>
      <c r="F73" s="1673"/>
      <c r="G73" s="2018" t="s">
        <v>4581</v>
      </c>
      <c r="H73" s="2019"/>
      <c r="I73" s="2020"/>
      <c r="J73" s="2021"/>
      <c r="K73" s="2021"/>
      <c r="L73" s="2022"/>
    </row>
    <row r="74" spans="1:12" s="201" customFormat="1" ht="16.350000000000001" hidden="1" customHeight="1" thickTop="1">
      <c r="A74" s="1229"/>
      <c r="B74" s="1388" t="s">
        <v>4581</v>
      </c>
      <c r="C74" s="1791" t="s">
        <v>1832</v>
      </c>
      <c r="D74" s="1240" t="s">
        <v>4728</v>
      </c>
      <c r="E74" s="1240">
        <v>45420</v>
      </c>
      <c r="F74" s="1792">
        <f>E74+11+1</f>
        <v>45432</v>
      </c>
      <c r="G74" s="2012" t="s">
        <v>4729</v>
      </c>
      <c r="H74" s="2013" t="s">
        <v>4730</v>
      </c>
      <c r="I74" s="2014">
        <v>45436</v>
      </c>
      <c r="J74" s="2015">
        <f>I74+27</f>
        <v>45463</v>
      </c>
      <c r="K74" s="2016">
        <f>I74+32</f>
        <v>45468</v>
      </c>
      <c r="L74" s="2017">
        <f>I74+36</f>
        <v>45472</v>
      </c>
    </row>
    <row r="75" spans="1:12" s="201" customFormat="1" ht="16.350000000000001" hidden="1" customHeight="1" thickBot="1">
      <c r="A75" s="1229"/>
      <c r="B75" s="1388"/>
      <c r="C75" s="1793"/>
      <c r="D75" s="1241"/>
      <c r="E75" s="1241"/>
      <c r="F75" s="1673"/>
      <c r="G75" s="2018" t="s">
        <v>4583</v>
      </c>
      <c r="H75" s="2019"/>
      <c r="I75" s="2020"/>
      <c r="J75" s="2021"/>
      <c r="K75" s="2021"/>
      <c r="L75" s="2022"/>
    </row>
    <row r="76" spans="1:12" s="201" customFormat="1" ht="16.350000000000001" hidden="1" customHeight="1" thickTop="1">
      <c r="A76" s="1229"/>
      <c r="B76" s="1388" t="s">
        <v>4583</v>
      </c>
      <c r="C76" s="1791" t="s">
        <v>1805</v>
      </c>
      <c r="D76" s="1240" t="s">
        <v>4042</v>
      </c>
      <c r="E76" s="1240">
        <v>45427</v>
      </c>
      <c r="F76" s="1792">
        <f>E76+11+1</f>
        <v>45439</v>
      </c>
      <c r="G76" s="2012" t="s">
        <v>4656</v>
      </c>
      <c r="H76" s="2013" t="s">
        <v>4043</v>
      </c>
      <c r="I76" s="2014">
        <v>45443</v>
      </c>
      <c r="J76" s="2015">
        <f>I76+27</f>
        <v>45470</v>
      </c>
      <c r="K76" s="2016">
        <f>I76+32</f>
        <v>45475</v>
      </c>
      <c r="L76" s="2017">
        <f>I76+36</f>
        <v>45479</v>
      </c>
    </row>
    <row r="77" spans="1:12" s="201" customFormat="1" ht="16.350000000000001" hidden="1" customHeight="1" thickBot="1">
      <c r="A77" s="1229"/>
      <c r="B77" s="1388"/>
      <c r="C77" s="1793"/>
      <c r="D77" s="1241"/>
      <c r="E77" s="1241"/>
      <c r="F77" s="1673"/>
      <c r="G77" s="2018" t="s">
        <v>4587</v>
      </c>
      <c r="H77" s="2019"/>
      <c r="I77" s="2020"/>
      <c r="J77" s="2021"/>
      <c r="K77" s="2021"/>
      <c r="L77" s="2022"/>
    </row>
    <row r="78" spans="1:12" s="201" customFormat="1" ht="16.350000000000001" hidden="1" customHeight="1" thickTop="1">
      <c r="A78" s="1229"/>
      <c r="B78" s="1388" t="s">
        <v>4587</v>
      </c>
      <c r="C78" s="1791" t="s">
        <v>1941</v>
      </c>
      <c r="D78" s="1240" t="s">
        <v>3833</v>
      </c>
      <c r="E78" s="1240">
        <v>45434</v>
      </c>
      <c r="F78" s="1792">
        <f>E78+11+1</f>
        <v>45446</v>
      </c>
      <c r="G78" s="2012" t="s">
        <v>4731</v>
      </c>
      <c r="H78" s="2013" t="s">
        <v>4732</v>
      </c>
      <c r="I78" s="2014">
        <v>45450</v>
      </c>
      <c r="J78" s="2015">
        <f>I78+27</f>
        <v>45477</v>
      </c>
      <c r="K78" s="2016">
        <f>I78+32</f>
        <v>45482</v>
      </c>
      <c r="L78" s="2017">
        <f>I78+36</f>
        <v>45486</v>
      </c>
    </row>
    <row r="79" spans="1:12" s="201" customFormat="1" ht="16.350000000000001" hidden="1" customHeight="1" thickBot="1">
      <c r="A79" s="1229"/>
      <c r="B79" s="1388"/>
      <c r="C79" s="1794"/>
      <c r="D79" s="1291"/>
      <c r="E79" s="1291"/>
      <c r="F79" s="1795"/>
      <c r="G79" s="2018" t="s">
        <v>4591</v>
      </c>
      <c r="H79" s="2019"/>
      <c r="I79" s="2020"/>
      <c r="J79" s="2021"/>
      <c r="K79" s="2021"/>
      <c r="L79" s="2022"/>
    </row>
    <row r="80" spans="1:12" s="201" customFormat="1" ht="16.350000000000001" hidden="1" customHeight="1" thickTop="1">
      <c r="A80" s="1229"/>
      <c r="B80" s="1388" t="s">
        <v>4591</v>
      </c>
      <c r="C80" s="2159"/>
      <c r="D80" s="1240"/>
      <c r="E80" s="1240"/>
      <c r="F80" s="1792"/>
      <c r="G80" s="1435" t="s">
        <v>4662</v>
      </c>
      <c r="H80" s="1142" t="s">
        <v>4733</v>
      </c>
      <c r="I80" s="1143">
        <v>45457</v>
      </c>
      <c r="J80" s="1171">
        <f>I80+27</f>
        <v>45484</v>
      </c>
      <c r="K80" s="1140">
        <f>I80+32</f>
        <v>45489</v>
      </c>
      <c r="L80" s="1144">
        <f>I80+36</f>
        <v>45493</v>
      </c>
    </row>
    <row r="81" spans="1:12" s="201" customFormat="1" ht="16.350000000000001" hidden="1" customHeight="1" thickBot="1">
      <c r="A81" s="1229"/>
      <c r="B81" s="1388"/>
      <c r="C81" s="2197"/>
      <c r="D81" s="2198"/>
      <c r="E81" s="1291"/>
      <c r="F81" s="1795"/>
      <c r="G81" s="1243" t="s">
        <v>4594</v>
      </c>
      <c r="H81" s="1163"/>
      <c r="I81" s="1164"/>
      <c r="J81" s="1162"/>
      <c r="K81" s="1162"/>
      <c r="L81" s="1165"/>
    </row>
    <row r="82" spans="1:12" s="201" customFormat="1" ht="16.350000000000001" hidden="1" customHeight="1" thickTop="1" thickBot="1">
      <c r="A82" s="1229"/>
      <c r="B82" s="1388" t="s">
        <v>4594</v>
      </c>
      <c r="C82" s="2199" t="s">
        <v>1916</v>
      </c>
      <c r="D82" s="2200" t="s">
        <v>4734</v>
      </c>
      <c r="E82" s="2200">
        <v>45452</v>
      </c>
      <c r="F82" s="2201">
        <v>45462</v>
      </c>
      <c r="G82" s="2202" t="s">
        <v>4707</v>
      </c>
      <c r="H82" s="2203" t="s">
        <v>4735</v>
      </c>
      <c r="I82" s="2204">
        <v>45465</v>
      </c>
      <c r="J82" s="2205">
        <f>I82+27</f>
        <v>45492</v>
      </c>
      <c r="K82" s="2206">
        <f>I82+32</f>
        <v>45497</v>
      </c>
      <c r="L82" s="2207">
        <f>I82+36</f>
        <v>45501</v>
      </c>
    </row>
    <row r="83" spans="1:12" s="201" customFormat="1" ht="16.350000000000001" hidden="1" customHeight="1" thickTop="1" thickBot="1">
      <c r="A83" s="1229"/>
      <c r="B83" s="1388"/>
      <c r="C83" s="2208" t="s">
        <v>1793</v>
      </c>
      <c r="D83" s="2209" t="s">
        <v>4044</v>
      </c>
      <c r="E83" s="2209">
        <v>45456</v>
      </c>
      <c r="F83" s="2210">
        <v>45464</v>
      </c>
      <c r="G83" s="1242" t="s">
        <v>4598</v>
      </c>
      <c r="H83" s="1146"/>
      <c r="I83" s="1147"/>
      <c r="J83" s="1145"/>
      <c r="K83" s="1145"/>
      <c r="L83" s="1148"/>
    </row>
    <row r="84" spans="1:12" s="201" customFormat="1" ht="16.350000000000001" hidden="1" customHeight="1" thickTop="1">
      <c r="A84" s="1229"/>
      <c r="B84" s="1388"/>
      <c r="C84" s="2159"/>
      <c r="D84" s="1240"/>
      <c r="E84" s="1240"/>
      <c r="F84" s="1792"/>
      <c r="G84" s="1517" t="s">
        <v>4711</v>
      </c>
      <c r="H84" s="1142" t="s">
        <v>4045</v>
      </c>
      <c r="I84" s="1143">
        <v>45472</v>
      </c>
      <c r="J84" s="1171">
        <f>I84+27</f>
        <v>45499</v>
      </c>
      <c r="K84" s="1140">
        <f>I84+32</f>
        <v>45504</v>
      </c>
      <c r="L84" s="1144">
        <f>I84+36</f>
        <v>45508</v>
      </c>
    </row>
    <row r="85" spans="1:12" s="201" customFormat="1" ht="16.350000000000001" hidden="1" customHeight="1" thickBot="1">
      <c r="A85" s="1229"/>
      <c r="B85" s="1388"/>
      <c r="C85" s="2160"/>
      <c r="D85" s="1241"/>
      <c r="E85" s="1241"/>
      <c r="F85" s="1673"/>
      <c r="G85" s="1242" t="s">
        <v>4602</v>
      </c>
      <c r="H85" s="1146"/>
      <c r="I85" s="1147"/>
      <c r="J85" s="1145"/>
      <c r="K85" s="1145"/>
      <c r="L85" s="1148"/>
    </row>
    <row r="86" spans="1:12" s="201" customFormat="1" ht="15.75" hidden="1" customHeight="1" thickTop="1">
      <c r="A86" s="1229"/>
      <c r="B86" s="1388"/>
      <c r="C86" s="2159" t="s">
        <v>1955</v>
      </c>
      <c r="D86" s="2567" t="s">
        <v>4736</v>
      </c>
      <c r="E86" s="2567">
        <v>45460</v>
      </c>
      <c r="F86" s="2568">
        <f>E86+13</f>
        <v>45473</v>
      </c>
      <c r="G86" s="2572" t="s">
        <v>4737</v>
      </c>
      <c r="H86" s="1142" t="s">
        <v>4738</v>
      </c>
      <c r="I86" s="1143">
        <v>45479</v>
      </c>
      <c r="J86" s="1171">
        <f>I86+27</f>
        <v>45506</v>
      </c>
      <c r="K86" s="1140">
        <f>I86+32</f>
        <v>45511</v>
      </c>
      <c r="L86" s="1144">
        <f>I86+36</f>
        <v>45515</v>
      </c>
    </row>
    <row r="87" spans="1:12" s="201" customFormat="1" ht="16.350000000000001" hidden="1" customHeight="1" thickBot="1">
      <c r="A87" s="1229"/>
      <c r="B87" s="1388"/>
      <c r="C87" s="2222"/>
      <c r="D87" s="2223"/>
      <c r="E87" s="2223"/>
      <c r="F87" s="2224"/>
      <c r="G87" s="1242" t="s">
        <v>4607</v>
      </c>
      <c r="H87" s="1146"/>
      <c r="I87" s="1147"/>
      <c r="J87" s="1145"/>
      <c r="K87" s="1145"/>
      <c r="L87" s="1148"/>
    </row>
    <row r="88" spans="1:12" s="201" customFormat="1" ht="16.350000000000001" hidden="1" customHeight="1" thickTop="1">
      <c r="A88" s="1229"/>
      <c r="B88" s="1388"/>
      <c r="C88" s="2159" t="s">
        <v>1893</v>
      </c>
      <c r="D88" s="2567" t="s">
        <v>4049</v>
      </c>
      <c r="E88" s="2567">
        <v>45467</v>
      </c>
      <c r="F88" s="2568">
        <f>E88+10</f>
        <v>45477</v>
      </c>
      <c r="G88" s="1517" t="s">
        <v>4674</v>
      </c>
      <c r="H88" s="1142" t="s">
        <v>4739</v>
      </c>
      <c r="I88" s="1143">
        <v>45486</v>
      </c>
      <c r="J88" s="1171">
        <f>I88+27</f>
        <v>45513</v>
      </c>
      <c r="K88" s="1140">
        <f>I88+32</f>
        <v>45518</v>
      </c>
      <c r="L88" s="1144">
        <f>I88+36</f>
        <v>45522</v>
      </c>
    </row>
    <row r="89" spans="1:12" s="201" customFormat="1" ht="16.350000000000001" hidden="1" customHeight="1" thickBot="1">
      <c r="A89" s="1229"/>
      <c r="B89" s="1388"/>
      <c r="C89" s="2569" t="s">
        <v>406</v>
      </c>
      <c r="D89" s="1064" t="s">
        <v>4046</v>
      </c>
      <c r="E89" s="1064">
        <v>45469</v>
      </c>
      <c r="F89" s="2570" t="s">
        <v>79</v>
      </c>
      <c r="G89" s="1242" t="s">
        <v>4442</v>
      </c>
      <c r="H89" s="1146"/>
      <c r="I89" s="1147"/>
      <c r="J89" s="1145"/>
      <c r="K89" s="1145"/>
      <c r="L89" s="1148"/>
    </row>
    <row r="90" spans="1:12" s="201" customFormat="1" ht="16.350000000000001" hidden="1" customHeight="1" thickTop="1">
      <c r="A90" s="1229"/>
      <c r="B90" s="1388"/>
      <c r="C90" s="2159" t="s">
        <v>1832</v>
      </c>
      <c r="D90" s="2567" t="s">
        <v>4740</v>
      </c>
      <c r="E90" s="2567">
        <v>45478</v>
      </c>
      <c r="F90" s="2568">
        <f>E90+10</f>
        <v>45488</v>
      </c>
      <c r="G90" s="1517" t="s">
        <v>4718</v>
      </c>
      <c r="H90" s="1142" t="s">
        <v>4048</v>
      </c>
      <c r="I90" s="1143">
        <v>45493</v>
      </c>
      <c r="J90" s="1171">
        <f>I90+27</f>
        <v>45520</v>
      </c>
      <c r="K90" s="1140">
        <f>I90+32</f>
        <v>45525</v>
      </c>
      <c r="L90" s="1144">
        <f>I90+36</f>
        <v>45529</v>
      </c>
    </row>
    <row r="91" spans="1:12" s="201" customFormat="1" ht="16.350000000000001" hidden="1" customHeight="1" thickBot="1">
      <c r="A91" s="1229"/>
      <c r="B91" s="1388"/>
      <c r="C91" s="1086"/>
      <c r="D91" s="1064"/>
      <c r="E91" s="1064"/>
      <c r="F91" s="2570"/>
      <c r="G91" s="1242" t="s">
        <v>4445</v>
      </c>
      <c r="H91" s="1146"/>
      <c r="I91" s="1147"/>
      <c r="J91" s="1145"/>
      <c r="K91" s="1145"/>
      <c r="L91" s="1148"/>
    </row>
    <row r="92" spans="1:12" s="201" customFormat="1" ht="16.350000000000001" hidden="1" customHeight="1" thickTop="1">
      <c r="A92" s="1229"/>
      <c r="B92" s="1388"/>
      <c r="C92" s="2159" t="s">
        <v>3931</v>
      </c>
      <c r="D92" s="2567" t="s">
        <v>4741</v>
      </c>
      <c r="E92" s="2571" t="s">
        <v>393</v>
      </c>
      <c r="F92" s="2571" t="s">
        <v>393</v>
      </c>
      <c r="G92" s="1517" t="s">
        <v>4639</v>
      </c>
      <c r="H92" s="1142" t="s">
        <v>4742</v>
      </c>
      <c r="I92" s="1143">
        <v>45500</v>
      </c>
      <c r="J92" s="1171">
        <f>I92+27</f>
        <v>45527</v>
      </c>
      <c r="K92" s="1140">
        <f>I92+32</f>
        <v>45532</v>
      </c>
      <c r="L92" s="1144">
        <f>I92+36</f>
        <v>45536</v>
      </c>
    </row>
    <row r="93" spans="1:12" s="201" customFormat="1" ht="16.350000000000001" hidden="1" customHeight="1" thickBot="1">
      <c r="A93" s="1229"/>
      <c r="B93" s="1388"/>
      <c r="C93" s="1086" t="s">
        <v>3014</v>
      </c>
      <c r="D93" s="1064" t="s">
        <v>4743</v>
      </c>
      <c r="E93" s="1064">
        <v>45486</v>
      </c>
      <c r="F93" s="2570">
        <f>E93+12</f>
        <v>45498</v>
      </c>
      <c r="G93" s="1242" t="s">
        <v>4449</v>
      </c>
      <c r="H93" s="1146"/>
      <c r="I93" s="1147"/>
      <c r="J93" s="1145"/>
      <c r="K93" s="1145"/>
      <c r="L93" s="1148"/>
    </row>
    <row r="94" spans="1:12" s="201" customFormat="1" ht="16.350000000000001" hidden="1" customHeight="1" thickTop="1">
      <c r="A94" s="1229"/>
      <c r="B94" s="1388"/>
      <c r="C94" s="2159"/>
      <c r="D94" s="2567"/>
      <c r="E94" s="2567"/>
      <c r="F94" s="2568"/>
      <c r="G94" s="1517" t="s">
        <v>4642</v>
      </c>
      <c r="H94" s="1142" t="s">
        <v>4744</v>
      </c>
      <c r="I94" s="1143">
        <v>45507</v>
      </c>
      <c r="J94" s="1171">
        <f>I94+27</f>
        <v>45534</v>
      </c>
      <c r="K94" s="1140">
        <f>I94+32</f>
        <v>45539</v>
      </c>
      <c r="L94" s="1144">
        <f>I94+36</f>
        <v>45543</v>
      </c>
    </row>
    <row r="95" spans="1:12" s="201" customFormat="1" ht="16.350000000000001" hidden="1" customHeight="1" thickBot="1">
      <c r="A95" s="1229"/>
      <c r="B95" s="1388"/>
      <c r="C95" s="1086"/>
      <c r="D95" s="1064"/>
      <c r="E95" s="1064"/>
      <c r="F95" s="2570"/>
      <c r="G95" s="1242" t="s">
        <v>4453</v>
      </c>
      <c r="H95" s="1146"/>
      <c r="I95" s="1147"/>
      <c r="J95" s="1145"/>
      <c r="K95" s="1145"/>
      <c r="L95" s="1148"/>
    </row>
    <row r="96" spans="1:12" s="201" customFormat="1" ht="16.350000000000001" hidden="1" customHeight="1" thickTop="1">
      <c r="A96" s="1229"/>
      <c r="B96" s="1388"/>
      <c r="C96" s="2159" t="s">
        <v>1916</v>
      </c>
      <c r="D96" s="2567" t="s">
        <v>1917</v>
      </c>
      <c r="E96" s="2567">
        <v>45502</v>
      </c>
      <c r="F96" s="2568">
        <f>E96+10</f>
        <v>45512</v>
      </c>
      <c r="G96" s="1517" t="s">
        <v>4650</v>
      </c>
      <c r="H96" s="1142" t="s">
        <v>4745</v>
      </c>
      <c r="I96" s="1143">
        <v>45514</v>
      </c>
      <c r="J96" s="1171">
        <f>I96+27</f>
        <v>45541</v>
      </c>
      <c r="K96" s="1140">
        <f>I96+32</f>
        <v>45546</v>
      </c>
      <c r="L96" s="1144">
        <f>I96+36</f>
        <v>45550</v>
      </c>
    </row>
    <row r="97" spans="1:12" s="201" customFormat="1" ht="16.350000000000001" hidden="1" customHeight="1" thickBot="1">
      <c r="A97" s="1229"/>
      <c r="B97" s="1388"/>
      <c r="C97" s="1086" t="s">
        <v>1793</v>
      </c>
      <c r="D97" s="1064" t="s">
        <v>3913</v>
      </c>
      <c r="E97" s="1064">
        <v>45502</v>
      </c>
      <c r="F97" s="2616" t="s">
        <v>393</v>
      </c>
      <c r="G97" s="1242" t="s">
        <v>4457</v>
      </c>
      <c r="H97" s="1146"/>
      <c r="I97" s="1147"/>
      <c r="J97" s="1145"/>
      <c r="K97" s="1145"/>
      <c r="L97" s="1148"/>
    </row>
    <row r="98" spans="1:12" s="201" customFormat="1" ht="16.350000000000001" hidden="1" customHeight="1" thickTop="1">
      <c r="A98" s="1229"/>
      <c r="B98" s="1388"/>
      <c r="C98" s="2159" t="s">
        <v>1867</v>
      </c>
      <c r="D98" s="2567" t="s">
        <v>4362</v>
      </c>
      <c r="E98" s="2567">
        <v>45507</v>
      </c>
      <c r="F98" s="2568">
        <f>E98+10</f>
        <v>45517</v>
      </c>
      <c r="G98" s="1517" t="s">
        <v>4746</v>
      </c>
      <c r="H98" s="1142" t="s">
        <v>4050</v>
      </c>
      <c r="I98" s="1143">
        <v>45521</v>
      </c>
      <c r="J98" s="1171">
        <f>I98+27</f>
        <v>45548</v>
      </c>
      <c r="K98" s="1140">
        <f>I98+32</f>
        <v>45553</v>
      </c>
      <c r="L98" s="1144">
        <f>I98+36</f>
        <v>45557</v>
      </c>
    </row>
    <row r="99" spans="1:12" s="201" customFormat="1" ht="16.350000000000001" hidden="1" customHeight="1" thickBot="1">
      <c r="A99" s="1229"/>
      <c r="B99" s="1388"/>
      <c r="C99" s="1086"/>
      <c r="D99" s="1064"/>
      <c r="E99" s="1064"/>
      <c r="F99" s="2570"/>
      <c r="G99" s="1242" t="s">
        <v>4461</v>
      </c>
      <c r="H99" s="1146"/>
      <c r="I99" s="1147"/>
      <c r="J99" s="1145"/>
      <c r="K99" s="1145"/>
      <c r="L99" s="1148"/>
    </row>
    <row r="100" spans="1:12" s="201" customFormat="1" ht="16.350000000000001" hidden="1" customHeight="1" thickTop="1">
      <c r="A100" s="1229"/>
      <c r="B100" s="1388"/>
      <c r="C100" s="2159" t="s">
        <v>1893</v>
      </c>
      <c r="D100" s="2567" t="s">
        <v>1919</v>
      </c>
      <c r="E100" s="2567">
        <v>45543</v>
      </c>
      <c r="F100" s="2568">
        <f>E100+10</f>
        <v>45553</v>
      </c>
      <c r="G100" s="1517" t="s">
        <v>4656</v>
      </c>
      <c r="H100" s="1142" t="s">
        <v>4747</v>
      </c>
      <c r="I100" s="1143">
        <v>45528</v>
      </c>
      <c r="J100" s="1171">
        <f>I100+27</f>
        <v>45555</v>
      </c>
      <c r="K100" s="1140">
        <f>I100+32</f>
        <v>45560</v>
      </c>
      <c r="L100" s="1144">
        <f>I100+36</f>
        <v>45564</v>
      </c>
    </row>
    <row r="101" spans="1:12" s="201" customFormat="1" ht="16.350000000000001" hidden="1" customHeight="1" thickBot="1">
      <c r="A101" s="1229"/>
      <c r="B101" s="1388"/>
      <c r="C101" s="1086"/>
      <c r="D101" s="1064"/>
      <c r="E101" s="1064"/>
      <c r="F101" s="2570"/>
      <c r="G101" s="1242" t="s">
        <v>4464</v>
      </c>
      <c r="H101" s="1146"/>
      <c r="I101" s="1147"/>
      <c r="J101" s="1145"/>
      <c r="K101" s="1145"/>
      <c r="L101" s="1148"/>
    </row>
    <row r="102" spans="1:12" s="201" customFormat="1" ht="16.350000000000001" hidden="1" customHeight="1" thickTop="1">
      <c r="A102" s="1229"/>
      <c r="B102" s="1388"/>
      <c r="C102" s="2159" t="s">
        <v>1793</v>
      </c>
      <c r="D102" s="2567" t="s">
        <v>1922</v>
      </c>
      <c r="E102" s="2567">
        <v>45520</v>
      </c>
      <c r="F102" s="2568">
        <f>E102+10</f>
        <v>45530</v>
      </c>
      <c r="G102" s="1517" t="s">
        <v>4731</v>
      </c>
      <c r="H102" s="1142" t="s">
        <v>4748</v>
      </c>
      <c r="I102" s="1143">
        <v>45535</v>
      </c>
      <c r="J102" s="1171">
        <f>I102+27</f>
        <v>45562</v>
      </c>
      <c r="K102" s="1140">
        <f>I102+32</f>
        <v>45567</v>
      </c>
      <c r="L102" s="2648"/>
    </row>
    <row r="103" spans="1:12" s="201" customFormat="1" ht="16.350000000000001" hidden="1" customHeight="1" thickBot="1">
      <c r="A103" s="1229"/>
      <c r="B103" s="1388"/>
      <c r="C103" s="1086"/>
      <c r="D103" s="1064"/>
      <c r="E103" s="1064"/>
      <c r="F103" s="2570"/>
      <c r="G103" s="1242" t="s">
        <v>4468</v>
      </c>
      <c r="H103" s="1146"/>
      <c r="I103" s="1147"/>
      <c r="J103" s="1145"/>
      <c r="K103" s="1145"/>
      <c r="L103" s="1148"/>
    </row>
    <row r="104" spans="1:12" s="201" customFormat="1" ht="16.350000000000001" hidden="1" customHeight="1" thickTop="1">
      <c r="A104" s="1229"/>
      <c r="B104" s="1388"/>
      <c r="C104" s="2159" t="s">
        <v>1805</v>
      </c>
      <c r="D104" s="2567" t="s">
        <v>4365</v>
      </c>
      <c r="E104" s="2567">
        <v>45533</v>
      </c>
      <c r="F104" s="2568">
        <f>E104+10</f>
        <v>45543</v>
      </c>
      <c r="G104" s="1517" t="s">
        <v>4729</v>
      </c>
      <c r="H104" s="1142" t="s">
        <v>4749</v>
      </c>
      <c r="I104" s="1143">
        <v>45542</v>
      </c>
      <c r="J104" s="1171">
        <f>I104+27</f>
        <v>45569</v>
      </c>
      <c r="K104" s="1140">
        <f>I104+32</f>
        <v>45574</v>
      </c>
      <c r="L104" s="1144">
        <f>I104+36</f>
        <v>45578</v>
      </c>
    </row>
    <row r="105" spans="1:12" s="201" customFormat="1" ht="16.350000000000001" hidden="1" customHeight="1" thickBot="1">
      <c r="A105" s="1229"/>
      <c r="B105" s="1388"/>
      <c r="C105" s="1086"/>
      <c r="D105" s="1064"/>
      <c r="E105" s="1064"/>
      <c r="F105" s="2570"/>
      <c r="G105" s="1242" t="s">
        <v>4471</v>
      </c>
      <c r="H105" s="1146"/>
      <c r="I105" s="1147"/>
      <c r="J105" s="1145"/>
      <c r="K105" s="1145"/>
      <c r="L105" s="1148"/>
    </row>
    <row r="106" spans="1:12" s="201" customFormat="1" ht="16.350000000000001" hidden="1" customHeight="1" thickTop="1">
      <c r="A106" s="1229"/>
      <c r="B106" s="1388"/>
      <c r="C106" s="2159" t="s">
        <v>3931</v>
      </c>
      <c r="D106" s="2567" t="s">
        <v>4368</v>
      </c>
      <c r="E106" s="2567">
        <v>45539</v>
      </c>
      <c r="F106" s="2568">
        <f>E106+10</f>
        <v>45549</v>
      </c>
      <c r="G106" s="1517" t="s">
        <v>4662</v>
      </c>
      <c r="H106" s="1142" t="s">
        <v>4750</v>
      </c>
      <c r="I106" s="1143">
        <v>45549</v>
      </c>
      <c r="J106" s="1171">
        <f>I106+27</f>
        <v>45576</v>
      </c>
      <c r="K106" s="1140">
        <f>I106+32</f>
        <v>45581</v>
      </c>
      <c r="L106" s="1144">
        <f>I106+36</f>
        <v>45585</v>
      </c>
    </row>
    <row r="107" spans="1:12" s="201" customFormat="1" ht="16.350000000000001" hidden="1" customHeight="1" thickBot="1">
      <c r="A107" s="1229"/>
      <c r="B107" s="1388"/>
      <c r="C107" s="1086"/>
      <c r="D107" s="1064"/>
      <c r="E107" s="1064"/>
      <c r="F107" s="2570"/>
      <c r="G107" s="1242" t="s">
        <v>4475</v>
      </c>
      <c r="H107" s="1146"/>
      <c r="I107" s="1147"/>
      <c r="J107" s="1145"/>
      <c r="K107" s="1145"/>
      <c r="L107" s="1148"/>
    </row>
    <row r="108" spans="1:12" s="201" customFormat="1" ht="16.350000000000001" hidden="1" customHeight="1" thickTop="1">
      <c r="A108" s="1229"/>
      <c r="B108" s="1388"/>
      <c r="C108" s="2159" t="s">
        <v>1971</v>
      </c>
      <c r="D108" s="2567" t="s">
        <v>4751</v>
      </c>
      <c r="E108" s="2567">
        <v>45546</v>
      </c>
      <c r="F108" s="2568">
        <f>E108+10</f>
        <v>45556</v>
      </c>
      <c r="G108" s="1517" t="s">
        <v>4707</v>
      </c>
      <c r="H108" s="1142" t="s">
        <v>4752</v>
      </c>
      <c r="I108" s="1143">
        <v>45556</v>
      </c>
      <c r="J108" s="1171">
        <f>I108+27</f>
        <v>45583</v>
      </c>
      <c r="K108" s="1140">
        <f>I108+32</f>
        <v>45588</v>
      </c>
      <c r="L108" s="1144">
        <f>I108+36</f>
        <v>45592</v>
      </c>
    </row>
    <row r="109" spans="1:12" s="201" customFormat="1" ht="16.350000000000001" hidden="1" customHeight="1" thickBot="1">
      <c r="A109" s="1229"/>
      <c r="B109" s="1388"/>
      <c r="C109" s="2924"/>
      <c r="D109" s="2925"/>
      <c r="E109" s="2925"/>
      <c r="F109" s="2926"/>
      <c r="G109" s="1242" t="s">
        <v>4477</v>
      </c>
      <c r="H109" s="1146"/>
      <c r="I109" s="1147"/>
      <c r="J109" s="1145"/>
      <c r="K109" s="1145"/>
      <c r="L109" s="1148"/>
    </row>
    <row r="110" spans="1:12" s="201" customFormat="1" ht="16.350000000000001" hidden="1" customHeight="1" thickTop="1">
      <c r="A110" s="1229"/>
      <c r="B110" s="1388"/>
      <c r="C110" s="2927" t="s">
        <v>1971</v>
      </c>
      <c r="D110" s="2928" t="s">
        <v>4751</v>
      </c>
      <c r="E110" s="2928">
        <v>45546</v>
      </c>
      <c r="F110" s="2929">
        <f>E110+10</f>
        <v>45556</v>
      </c>
      <c r="G110" s="2025" t="s">
        <v>4711</v>
      </c>
      <c r="H110" s="1142" t="s">
        <v>4753</v>
      </c>
      <c r="I110" s="1143">
        <v>45563</v>
      </c>
      <c r="J110" s="1171">
        <f>I110+27</f>
        <v>45590</v>
      </c>
      <c r="K110" s="1140">
        <f>I110+32</f>
        <v>45595</v>
      </c>
      <c r="L110" s="1144">
        <f>I110+35</f>
        <v>45598</v>
      </c>
    </row>
    <row r="111" spans="1:12" s="201" customFormat="1" ht="16.350000000000001" hidden="1" customHeight="1" thickBot="1">
      <c r="A111" s="1229"/>
      <c r="B111" s="1388"/>
      <c r="C111" s="2930" t="s">
        <v>1867</v>
      </c>
      <c r="D111" s="2931" t="s">
        <v>1937</v>
      </c>
      <c r="E111" s="2931">
        <v>45549</v>
      </c>
      <c r="F111" s="2932">
        <f>E111+10</f>
        <v>45559</v>
      </c>
      <c r="G111" s="1248" t="s">
        <v>4480</v>
      </c>
      <c r="H111" s="1146"/>
      <c r="I111" s="1147"/>
      <c r="J111" s="1145"/>
      <c r="K111" s="1145"/>
      <c r="L111" s="1148"/>
    </row>
    <row r="112" spans="1:12" s="201" customFormat="1" ht="16.350000000000001" hidden="1" customHeight="1" thickTop="1">
      <c r="A112" s="1229"/>
      <c r="B112" s="1388"/>
      <c r="C112" s="2159" t="s">
        <v>1941</v>
      </c>
      <c r="D112" s="2567" t="s">
        <v>1942</v>
      </c>
      <c r="E112" s="2567">
        <v>45558</v>
      </c>
      <c r="F112" s="2568">
        <f>E112+10</f>
        <v>45568</v>
      </c>
      <c r="G112" s="1910" t="s">
        <v>4737</v>
      </c>
      <c r="H112" s="1142" t="s">
        <v>4754</v>
      </c>
      <c r="I112" s="1143">
        <v>45570</v>
      </c>
      <c r="J112" s="1171">
        <f>I112+27</f>
        <v>45597</v>
      </c>
      <c r="K112" s="1140">
        <f>I112+32</f>
        <v>45602</v>
      </c>
      <c r="L112" s="1144">
        <f>I112+36</f>
        <v>45606</v>
      </c>
    </row>
    <row r="113" spans="1:12" s="201" customFormat="1" ht="16.350000000000001" hidden="1" customHeight="1" thickBot="1">
      <c r="A113" s="1229"/>
      <c r="B113" s="1388"/>
      <c r="C113" s="1086"/>
      <c r="D113" s="1064"/>
      <c r="E113" s="1064"/>
      <c r="F113" s="2570"/>
      <c r="G113" s="1242" t="s">
        <v>4483</v>
      </c>
      <c r="H113" s="1146"/>
      <c r="I113" s="1147"/>
      <c r="J113" s="1145"/>
      <c r="K113" s="1145"/>
      <c r="L113" s="1148"/>
    </row>
    <row r="114" spans="1:12" s="201" customFormat="1" ht="16.350000000000001" hidden="1" customHeight="1" thickTop="1">
      <c r="A114" s="1229"/>
      <c r="B114" s="1388"/>
      <c r="C114" s="2159" t="s">
        <v>1793</v>
      </c>
      <c r="D114" s="2567" t="s">
        <v>3918</v>
      </c>
      <c r="E114" s="2567">
        <v>45563</v>
      </c>
      <c r="F114" s="2568">
        <f>E114+10</f>
        <v>45573</v>
      </c>
      <c r="G114" s="1517" t="s">
        <v>4674</v>
      </c>
      <c r="H114" s="1142" t="s">
        <v>4755</v>
      </c>
      <c r="I114" s="1143">
        <v>45577</v>
      </c>
      <c r="J114" s="1171">
        <f>I114+27</f>
        <v>45604</v>
      </c>
      <c r="K114" s="1140">
        <f>I114+32</f>
        <v>45609</v>
      </c>
      <c r="L114" s="1144">
        <f>I114+36</f>
        <v>45613</v>
      </c>
    </row>
    <row r="115" spans="1:12" s="201" customFormat="1" ht="16.350000000000001" hidden="1" customHeight="1" thickBot="1">
      <c r="A115" s="1229"/>
      <c r="B115" s="1388"/>
      <c r="C115" s="1086"/>
      <c r="D115" s="1064"/>
      <c r="E115" s="1064"/>
      <c r="F115" s="2570"/>
      <c r="G115" s="1242" t="s">
        <v>4486</v>
      </c>
      <c r="H115" s="1146"/>
      <c r="I115" s="1147"/>
      <c r="J115" s="1145"/>
      <c r="K115" s="1145"/>
      <c r="L115" s="1148"/>
    </row>
    <row r="116" spans="1:12" s="201" customFormat="1" ht="16.350000000000001" hidden="1" customHeight="1" thickTop="1">
      <c r="A116" s="1229"/>
      <c r="B116" s="1388"/>
      <c r="C116" s="2991" t="s">
        <v>1927</v>
      </c>
      <c r="D116" s="2992" t="s">
        <v>4756</v>
      </c>
      <c r="E116" s="2992">
        <v>45567</v>
      </c>
      <c r="F116" s="2571" t="s">
        <v>393</v>
      </c>
      <c r="G116" s="1517" t="s">
        <v>4718</v>
      </c>
      <c r="H116" s="1142" t="s">
        <v>4757</v>
      </c>
      <c r="I116" s="1143">
        <v>45584</v>
      </c>
      <c r="J116" s="1171">
        <f>I116+27</f>
        <v>45611</v>
      </c>
      <c r="K116" s="1140">
        <f>I116+32</f>
        <v>45616</v>
      </c>
      <c r="L116" s="1144">
        <f>I116+36</f>
        <v>45620</v>
      </c>
    </row>
    <row r="117" spans="1:12" s="201" customFormat="1" ht="16.350000000000001" hidden="1" customHeight="1" thickBot="1">
      <c r="A117" s="1229"/>
      <c r="B117" s="1388"/>
      <c r="C117" s="1086" t="s">
        <v>1793</v>
      </c>
      <c r="D117" s="1064" t="s">
        <v>4758</v>
      </c>
      <c r="E117" s="1064">
        <v>45569</v>
      </c>
      <c r="F117" s="2570">
        <v>45577</v>
      </c>
      <c r="G117" s="1242" t="s">
        <v>4489</v>
      </c>
      <c r="H117" s="1146"/>
      <c r="I117" s="1147"/>
      <c r="J117" s="1145"/>
      <c r="K117" s="1145"/>
      <c r="L117" s="1148"/>
    </row>
    <row r="118" spans="1:12" s="201" customFormat="1" ht="16.350000000000001" hidden="1" customHeight="1" thickTop="1">
      <c r="A118" s="1229"/>
      <c r="B118" s="1388"/>
      <c r="C118" s="2159" t="s">
        <v>1805</v>
      </c>
      <c r="D118" s="2567" t="s">
        <v>1947</v>
      </c>
      <c r="E118" s="2567">
        <v>45575</v>
      </c>
      <c r="F118" s="2568">
        <f>E118+10</f>
        <v>45585</v>
      </c>
      <c r="G118" s="1517" t="s">
        <v>4759</v>
      </c>
      <c r="H118" s="1142" t="s">
        <v>4760</v>
      </c>
      <c r="I118" s="1143">
        <v>45591</v>
      </c>
      <c r="J118" s="1171">
        <f>I118+27</f>
        <v>45618</v>
      </c>
      <c r="K118" s="1140">
        <f>I118+32</f>
        <v>45623</v>
      </c>
      <c r="L118" s="1144">
        <f>I118+36</f>
        <v>45627</v>
      </c>
    </row>
    <row r="119" spans="1:12" s="201" customFormat="1" ht="16.350000000000001" hidden="1" customHeight="1" thickBot="1">
      <c r="A119" s="1229"/>
      <c r="B119" s="1388"/>
      <c r="C119" s="1086"/>
      <c r="D119" s="1064"/>
      <c r="E119" s="1064"/>
      <c r="F119" s="2570"/>
      <c r="G119" s="1242" t="s">
        <v>4491</v>
      </c>
      <c r="H119" s="1146"/>
      <c r="I119" s="1147"/>
      <c r="J119" s="1145"/>
      <c r="K119" s="1145"/>
      <c r="L119" s="1148"/>
    </row>
    <row r="120" spans="1:12" s="201" customFormat="1" ht="16.350000000000001" hidden="1" customHeight="1" thickTop="1">
      <c r="A120" s="1229"/>
      <c r="B120" s="1388"/>
      <c r="C120" s="2991" t="s">
        <v>3931</v>
      </c>
      <c r="D120" s="2992" t="s">
        <v>1951</v>
      </c>
      <c r="E120" s="2992">
        <f>E118+7</f>
        <v>45582</v>
      </c>
      <c r="F120" s="2571" t="s">
        <v>393</v>
      </c>
      <c r="G120" s="1517" t="s">
        <v>4642</v>
      </c>
      <c r="H120" s="1142" t="s">
        <v>4761</v>
      </c>
      <c r="I120" s="1143">
        <f>I118+7</f>
        <v>45598</v>
      </c>
      <c r="J120" s="1171">
        <f>I120+27</f>
        <v>45625</v>
      </c>
      <c r="K120" s="1140">
        <f>I120+32</f>
        <v>45630</v>
      </c>
      <c r="L120" s="1144">
        <f>I120+36</f>
        <v>45634</v>
      </c>
    </row>
    <row r="121" spans="1:12" s="201" customFormat="1" ht="16.350000000000001" hidden="1" customHeight="1" thickBot="1">
      <c r="A121" s="1229"/>
      <c r="B121" s="1388"/>
      <c r="C121" s="1086"/>
      <c r="D121" s="1064"/>
      <c r="E121" s="1064"/>
      <c r="F121" s="2570"/>
      <c r="G121" s="1242" t="s">
        <v>4493</v>
      </c>
      <c r="H121" s="1146"/>
      <c r="I121" s="1147"/>
      <c r="J121" s="1145"/>
      <c r="K121" s="1145"/>
      <c r="L121" s="1148"/>
    </row>
    <row r="122" spans="1:12" s="201" customFormat="1" ht="16.350000000000001" hidden="1" customHeight="1" thickTop="1">
      <c r="A122" s="1229"/>
      <c r="B122" s="1388"/>
      <c r="C122" s="2159" t="s">
        <v>1867</v>
      </c>
      <c r="D122" s="2567" t="s">
        <v>4330</v>
      </c>
      <c r="E122" s="2567">
        <v>45588</v>
      </c>
      <c r="F122" s="2568">
        <f>E122+10</f>
        <v>45598</v>
      </c>
      <c r="G122" s="1517" t="s">
        <v>4650</v>
      </c>
      <c r="H122" s="1142" t="s">
        <v>4762</v>
      </c>
      <c r="I122" s="1143">
        <f>I120+7</f>
        <v>45605</v>
      </c>
      <c r="J122" s="1171">
        <f>I122+27</f>
        <v>45632</v>
      </c>
      <c r="K122" s="1140">
        <f>I122+32</f>
        <v>45637</v>
      </c>
      <c r="L122" s="1144">
        <f>I122+36</f>
        <v>45641</v>
      </c>
    </row>
    <row r="123" spans="1:12" s="201" customFormat="1" ht="16.350000000000001" hidden="1" customHeight="1" thickBot="1">
      <c r="A123" s="1229"/>
      <c r="B123" s="1388"/>
      <c r="C123" s="1086" t="s">
        <v>4763</v>
      </c>
      <c r="D123" s="1064" t="s">
        <v>4764</v>
      </c>
      <c r="E123" s="1064">
        <v>45590</v>
      </c>
      <c r="F123" s="2570">
        <v>45602</v>
      </c>
      <c r="G123" s="1242" t="s">
        <v>4495</v>
      </c>
      <c r="H123" s="1146"/>
      <c r="I123" s="1147"/>
      <c r="J123" s="1145"/>
      <c r="K123" s="1145"/>
      <c r="L123" s="1148"/>
    </row>
    <row r="124" spans="1:12" s="201" customFormat="1" ht="16.350000000000001" hidden="1" customHeight="1" thickTop="1">
      <c r="A124" s="1229"/>
      <c r="B124" s="1388"/>
      <c r="C124" s="2159" t="s">
        <v>1994</v>
      </c>
      <c r="D124" s="2567" t="s">
        <v>4051</v>
      </c>
      <c r="E124" s="2567">
        <v>45595</v>
      </c>
      <c r="F124" s="2568">
        <f>E124+10</f>
        <v>45605</v>
      </c>
      <c r="G124" s="1517" t="s">
        <v>4465</v>
      </c>
      <c r="H124" s="1142" t="s">
        <v>4765</v>
      </c>
      <c r="I124" s="1143">
        <f>I122+7</f>
        <v>45612</v>
      </c>
      <c r="J124" s="1171">
        <f>I124+27</f>
        <v>45639</v>
      </c>
      <c r="K124" s="1140">
        <f>I124+32</f>
        <v>45644</v>
      </c>
      <c r="L124" s="1144">
        <f>I124+36</f>
        <v>45648</v>
      </c>
    </row>
    <row r="125" spans="1:12" s="201" customFormat="1" ht="16.350000000000001" hidden="1" customHeight="1" thickBot="1">
      <c r="A125" s="1229"/>
      <c r="B125" s="1388"/>
      <c r="C125" s="1086"/>
      <c r="D125" s="1064"/>
      <c r="E125" s="1064"/>
      <c r="F125" s="2570"/>
      <c r="G125" s="1242" t="s">
        <v>4497</v>
      </c>
      <c r="H125" s="1146"/>
      <c r="I125" s="1147"/>
      <c r="J125" s="1145"/>
      <c r="K125" s="1145"/>
      <c r="L125" s="1148"/>
    </row>
    <row r="126" spans="1:12" s="201" customFormat="1" ht="16.350000000000001" hidden="1" customHeight="1" thickTop="1">
      <c r="A126" s="1229"/>
      <c r="B126" s="1388"/>
      <c r="C126" s="2159" t="s">
        <v>1941</v>
      </c>
      <c r="D126" s="2567" t="s">
        <v>1963</v>
      </c>
      <c r="E126" s="2567">
        <v>45605</v>
      </c>
      <c r="F126" s="2568">
        <v>45615</v>
      </c>
      <c r="G126" s="2572" t="s">
        <v>4656</v>
      </c>
      <c r="H126" s="1142" t="s">
        <v>4766</v>
      </c>
      <c r="I126" s="1143">
        <f>I124+7</f>
        <v>45619</v>
      </c>
      <c r="J126" s="1171">
        <f>I126+27</f>
        <v>45646</v>
      </c>
      <c r="K126" s="1140">
        <f>I126+32</f>
        <v>45651</v>
      </c>
      <c r="L126" s="1144">
        <f>I126+36</f>
        <v>45655</v>
      </c>
    </row>
    <row r="127" spans="1:12" s="201" customFormat="1" ht="16.350000000000001" hidden="1" customHeight="1" thickBot="1">
      <c r="A127" s="1229"/>
      <c r="B127" s="1388"/>
      <c r="C127" s="1086"/>
      <c r="D127" s="1064"/>
      <c r="E127" s="1064"/>
      <c r="F127" s="2570"/>
      <c r="G127" s="1242" t="s">
        <v>4500</v>
      </c>
      <c r="H127" s="1146"/>
      <c r="I127" s="1147"/>
      <c r="J127" s="1145"/>
      <c r="K127" s="1145"/>
      <c r="L127" s="1148"/>
    </row>
    <row r="128" spans="1:12" s="201" customFormat="1" ht="16.350000000000001" hidden="1" customHeight="1" thickTop="1">
      <c r="A128" s="1229"/>
      <c r="B128" s="1388"/>
      <c r="C128" s="2159" t="s">
        <v>1793</v>
      </c>
      <c r="D128" s="2567" t="s">
        <v>4767</v>
      </c>
      <c r="E128" s="2567">
        <v>45609</v>
      </c>
      <c r="F128" s="2568">
        <f>E128+10</f>
        <v>45619</v>
      </c>
      <c r="G128" s="1517" t="s">
        <v>4768</v>
      </c>
      <c r="H128" s="1142" t="s">
        <v>4769</v>
      </c>
      <c r="I128" s="1143">
        <f>I126+7</f>
        <v>45626</v>
      </c>
      <c r="J128" s="1171">
        <f>I128+27</f>
        <v>45653</v>
      </c>
      <c r="K128" s="1140">
        <f>I128+32</f>
        <v>45658</v>
      </c>
      <c r="L128" s="1144">
        <f>I128+36</f>
        <v>45662</v>
      </c>
    </row>
    <row r="129" spans="1:12" s="201" customFormat="1" ht="16.350000000000001" hidden="1" customHeight="1" thickBot="1">
      <c r="A129" s="1229"/>
      <c r="B129" s="1388"/>
      <c r="C129" s="1086"/>
      <c r="D129" s="1064"/>
      <c r="E129" s="1064"/>
      <c r="F129" s="2570"/>
      <c r="G129" s="1242" t="s">
        <v>4503</v>
      </c>
      <c r="H129" s="1146"/>
      <c r="I129" s="1147"/>
      <c r="J129" s="1145"/>
      <c r="K129" s="1145"/>
      <c r="L129" s="1148"/>
    </row>
    <row r="130" spans="1:12" s="201" customFormat="1" ht="16.350000000000001" hidden="1" customHeight="1" thickTop="1">
      <c r="A130" s="1229"/>
      <c r="B130" s="1388"/>
      <c r="C130" s="2159" t="s">
        <v>1968</v>
      </c>
      <c r="D130" s="2567" t="s">
        <v>1969</v>
      </c>
      <c r="E130" s="2567">
        <v>45623</v>
      </c>
      <c r="F130" s="2568">
        <f>E130+10</f>
        <v>45633</v>
      </c>
      <c r="G130" s="1517" t="s">
        <v>4729</v>
      </c>
      <c r="H130" s="1142" t="s">
        <v>4770</v>
      </c>
      <c r="I130" s="1143">
        <f>I128+7</f>
        <v>45633</v>
      </c>
      <c r="J130" s="1171">
        <f>I130+27</f>
        <v>45660</v>
      </c>
      <c r="K130" s="1140">
        <f>I130+32</f>
        <v>45665</v>
      </c>
      <c r="L130" s="1144">
        <f>I130+36</f>
        <v>45669</v>
      </c>
    </row>
    <row r="131" spans="1:12" s="201" customFormat="1" ht="16.350000000000001" hidden="1" customHeight="1" thickBot="1">
      <c r="A131" s="1229"/>
      <c r="B131" s="1388"/>
      <c r="C131" s="1086"/>
      <c r="D131" s="1064"/>
      <c r="E131" s="1064"/>
      <c r="F131" s="2570"/>
      <c r="G131" s="1242" t="s">
        <v>4506</v>
      </c>
      <c r="H131" s="1146"/>
      <c r="I131" s="1147"/>
      <c r="J131" s="1145"/>
      <c r="K131" s="1145"/>
      <c r="L131" s="1148"/>
    </row>
    <row r="132" spans="1:12" s="201" customFormat="1" ht="16.350000000000001" hidden="1" customHeight="1" thickTop="1">
      <c r="A132" s="1229"/>
      <c r="B132" s="1388"/>
      <c r="C132" s="2159" t="s">
        <v>1805</v>
      </c>
      <c r="D132" s="2567" t="s">
        <v>4771</v>
      </c>
      <c r="E132" s="2567">
        <v>45624</v>
      </c>
      <c r="F132" s="2568">
        <f>E132+10</f>
        <v>45634</v>
      </c>
      <c r="G132" s="1517" t="s">
        <v>4662</v>
      </c>
      <c r="H132" s="1142" t="s">
        <v>4772</v>
      </c>
      <c r="I132" s="1143">
        <v>45640</v>
      </c>
      <c r="J132" s="1171">
        <f>I132+27</f>
        <v>45667</v>
      </c>
      <c r="K132" s="1140">
        <f>I132+32</f>
        <v>45672</v>
      </c>
      <c r="L132" s="1144">
        <f>I132+36</f>
        <v>45676</v>
      </c>
    </row>
    <row r="133" spans="1:12" s="201" customFormat="1" ht="16.350000000000001" hidden="1" customHeight="1" thickBot="1">
      <c r="A133" s="1229"/>
      <c r="B133" s="1388"/>
      <c r="C133" s="1086"/>
      <c r="D133" s="1064"/>
      <c r="E133" s="1064"/>
      <c r="F133" s="2570"/>
      <c r="G133" s="1242" t="s">
        <v>4509</v>
      </c>
      <c r="H133" s="1146"/>
      <c r="I133" s="1147"/>
      <c r="J133" s="1145"/>
      <c r="K133" s="1145"/>
      <c r="L133" s="1148"/>
    </row>
    <row r="134" spans="1:12" s="201" customFormat="1" ht="16.350000000000001" hidden="1" customHeight="1" thickTop="1">
      <c r="A134" s="1229"/>
      <c r="B134" s="1388"/>
      <c r="C134" s="2159" t="s">
        <v>1990</v>
      </c>
      <c r="D134" s="2567" t="s">
        <v>3997</v>
      </c>
      <c r="E134" s="2567">
        <v>45633</v>
      </c>
      <c r="F134" s="2568">
        <f>E134+10</f>
        <v>45643</v>
      </c>
      <c r="G134" s="1517" t="s">
        <v>4773</v>
      </c>
      <c r="H134" s="1142" t="s">
        <v>4774</v>
      </c>
      <c r="I134" s="1143">
        <v>45647</v>
      </c>
      <c r="J134" s="1171">
        <f>I134+27</f>
        <v>45674</v>
      </c>
      <c r="K134" s="1140">
        <f>I134+32</f>
        <v>45679</v>
      </c>
      <c r="L134" s="1144">
        <f>I134+36</f>
        <v>45683</v>
      </c>
    </row>
    <row r="135" spans="1:12" s="201" customFormat="1" ht="16.350000000000001" hidden="1" customHeight="1" thickBot="1">
      <c r="A135" s="1229"/>
      <c r="B135" s="1388"/>
      <c r="C135" s="1086"/>
      <c r="D135" s="1064"/>
      <c r="E135" s="1064"/>
      <c r="F135" s="2570"/>
      <c r="G135" s="1242" t="s">
        <v>4513</v>
      </c>
      <c r="H135" s="1146"/>
      <c r="I135" s="1147"/>
      <c r="J135" s="1145"/>
      <c r="K135" s="1145"/>
      <c r="L135" s="1148"/>
    </row>
    <row r="136" spans="1:12" s="201" customFormat="1" ht="16.350000000000001" hidden="1" customHeight="1" thickTop="1">
      <c r="A136" s="1229"/>
      <c r="B136" s="1388"/>
      <c r="C136" s="2159" t="s">
        <v>1994</v>
      </c>
      <c r="D136" s="2567" t="s">
        <v>4000</v>
      </c>
      <c r="E136" s="2567">
        <v>45637</v>
      </c>
      <c r="F136" s="2568">
        <f>E136+10</f>
        <v>45647</v>
      </c>
      <c r="G136" s="1517" t="s">
        <v>4775</v>
      </c>
      <c r="H136" s="1142" t="s">
        <v>4776</v>
      </c>
      <c r="I136" s="1143">
        <v>45654</v>
      </c>
      <c r="J136" s="1171">
        <f>I136+27</f>
        <v>45681</v>
      </c>
      <c r="K136" s="1140">
        <f>I136+32</f>
        <v>45686</v>
      </c>
      <c r="L136" s="1144">
        <f>I136+36</f>
        <v>45690</v>
      </c>
    </row>
    <row r="137" spans="1:12" s="201" customFormat="1" ht="16.350000000000001" hidden="1" customHeight="1" thickBot="1">
      <c r="A137" s="1229"/>
      <c r="B137" s="1388"/>
      <c r="C137" s="1086"/>
      <c r="D137" s="1064"/>
      <c r="E137" s="1064"/>
      <c r="F137" s="2570"/>
      <c r="G137" s="1242" t="s">
        <v>4516</v>
      </c>
      <c r="H137" s="1146"/>
      <c r="I137" s="1147"/>
      <c r="J137" s="1145"/>
      <c r="K137" s="1145"/>
      <c r="L137" s="1148"/>
    </row>
    <row r="138" spans="1:12" s="201" customFormat="1" ht="16.350000000000001" hidden="1" customHeight="1" thickTop="1">
      <c r="A138" s="1229"/>
      <c r="B138" s="1388"/>
      <c r="C138" s="2159" t="s">
        <v>1941</v>
      </c>
      <c r="D138" s="2567" t="s">
        <v>4003</v>
      </c>
      <c r="E138" s="2567">
        <v>45650</v>
      </c>
      <c r="F138" s="2568">
        <f>E138+10</f>
        <v>45660</v>
      </c>
      <c r="G138" s="1517" t="s">
        <v>4737</v>
      </c>
      <c r="H138" s="1142" t="s">
        <v>4777</v>
      </c>
      <c r="I138" s="1143">
        <v>45661</v>
      </c>
      <c r="J138" s="1171">
        <f>I138+27</f>
        <v>45688</v>
      </c>
      <c r="K138" s="1140">
        <f>I138+32</f>
        <v>45693</v>
      </c>
      <c r="L138" s="1144">
        <f>I138+36</f>
        <v>45697</v>
      </c>
    </row>
    <row r="139" spans="1:12" s="201" customFormat="1" ht="16.350000000000001" hidden="1" customHeight="1" thickBot="1">
      <c r="A139" s="1229"/>
      <c r="B139" s="1388"/>
      <c r="C139" s="1086"/>
      <c r="D139" s="1064"/>
      <c r="E139" s="1064"/>
      <c r="F139" s="2926"/>
      <c r="G139" s="1242" t="s">
        <v>4519</v>
      </c>
      <c r="H139" s="1146"/>
      <c r="I139" s="1147"/>
      <c r="J139" s="1145"/>
      <c r="K139" s="1145"/>
      <c r="L139" s="1148"/>
    </row>
    <row r="140" spans="1:12" s="201" customFormat="1" ht="16.350000000000001" hidden="1" customHeight="1" thickTop="1">
      <c r="A140" s="1229"/>
      <c r="B140" s="1388"/>
      <c r="C140" s="2159" t="s">
        <v>1793</v>
      </c>
      <c r="D140" s="2567" t="s">
        <v>4005</v>
      </c>
      <c r="E140" s="2567">
        <v>45657</v>
      </c>
      <c r="F140" s="2568">
        <f>E140+10</f>
        <v>45667</v>
      </c>
      <c r="G140" s="1517" t="s">
        <v>4674</v>
      </c>
      <c r="H140" s="1142" t="s">
        <v>4778</v>
      </c>
      <c r="I140" s="1143">
        <v>45668</v>
      </c>
      <c r="J140" s="1171">
        <f>I140+27</f>
        <v>45695</v>
      </c>
      <c r="K140" s="1140">
        <f>I140+32</f>
        <v>45700</v>
      </c>
      <c r="L140" s="1144">
        <f>I140+36</f>
        <v>45704</v>
      </c>
    </row>
    <row r="141" spans="1:12" s="201" customFormat="1" ht="16.350000000000001" hidden="1" customHeight="1" thickBot="1">
      <c r="A141" s="1229"/>
      <c r="B141" s="1388"/>
      <c r="C141" s="1086"/>
      <c r="D141" s="1064"/>
      <c r="E141" s="1064"/>
      <c r="F141" s="2570"/>
      <c r="G141" s="1242" t="s">
        <v>4522</v>
      </c>
      <c r="H141" s="1146"/>
      <c r="I141" s="1147"/>
      <c r="J141" s="1145"/>
      <c r="K141" s="1145"/>
      <c r="L141" s="1148"/>
    </row>
    <row r="142" spans="1:12" s="201" customFormat="1" ht="16.350000000000001" hidden="1" customHeight="1" thickTop="1">
      <c r="A142" s="1229" t="s">
        <v>4779</v>
      </c>
      <c r="B142" s="1388"/>
      <c r="C142" s="3103" t="s">
        <v>2727</v>
      </c>
      <c r="D142" s="2567" t="s">
        <v>1986</v>
      </c>
      <c r="E142" s="2567">
        <v>45658</v>
      </c>
      <c r="F142" s="2571" t="s">
        <v>393</v>
      </c>
      <c r="G142" s="1517" t="s">
        <v>4718</v>
      </c>
      <c r="H142" s="1142" t="s">
        <v>4780</v>
      </c>
      <c r="I142" s="1143">
        <v>45675</v>
      </c>
      <c r="J142" s="1171">
        <f>I142+27</f>
        <v>45702</v>
      </c>
      <c r="K142" s="1140">
        <f>I142+32</f>
        <v>45707</v>
      </c>
      <c r="L142" s="1144">
        <f>I142+36</f>
        <v>45711</v>
      </c>
    </row>
    <row r="143" spans="1:12" s="201" customFormat="1" ht="16.350000000000001" hidden="1" customHeight="1" thickBot="1">
      <c r="A143" s="1229"/>
      <c r="B143" s="1388"/>
      <c r="C143" s="1086"/>
      <c r="D143" s="1064"/>
      <c r="E143" s="1064"/>
      <c r="F143" s="2570"/>
      <c r="G143" s="1242" t="s">
        <v>4524</v>
      </c>
      <c r="H143" s="1146"/>
      <c r="I143" s="1147"/>
      <c r="J143" s="1145"/>
      <c r="K143" s="1145"/>
      <c r="L143" s="1148"/>
    </row>
    <row r="144" spans="1:12" s="201" customFormat="1" ht="16.350000000000001" hidden="1" customHeight="1" thickTop="1">
      <c r="A144" s="1229"/>
      <c r="B144" s="1388"/>
      <c r="C144" s="2159" t="s">
        <v>4781</v>
      </c>
      <c r="D144" s="2567" t="s">
        <v>1988</v>
      </c>
      <c r="E144" s="2567">
        <v>45665</v>
      </c>
      <c r="F144" s="2568">
        <f>E144+10</f>
        <v>45675</v>
      </c>
      <c r="G144" s="1517" t="s">
        <v>4639</v>
      </c>
      <c r="H144" s="1142" t="s">
        <v>4782</v>
      </c>
      <c r="I144" s="1143">
        <v>45682</v>
      </c>
      <c r="J144" s="1171">
        <f>I144+27</f>
        <v>45709</v>
      </c>
      <c r="K144" s="1140">
        <f>I144+32</f>
        <v>45714</v>
      </c>
      <c r="L144" s="1144">
        <f>I144+36</f>
        <v>45718</v>
      </c>
    </row>
    <row r="145" spans="1:13" s="201" customFormat="1" ht="16.350000000000001" hidden="1" customHeight="1" thickBot="1">
      <c r="A145" s="1229"/>
      <c r="B145" s="1388"/>
      <c r="C145" s="1086"/>
      <c r="D145" s="1064"/>
      <c r="E145" s="1064"/>
      <c r="F145" s="2570"/>
      <c r="G145" s="1242" t="s">
        <v>4526</v>
      </c>
      <c r="H145" s="1146"/>
      <c r="I145" s="1147"/>
      <c r="J145" s="1145"/>
      <c r="K145" s="1145"/>
      <c r="L145" s="1148"/>
    </row>
    <row r="146" spans="1:13" s="201" customFormat="1" ht="16.350000000000001" hidden="1" customHeight="1" thickTop="1">
      <c r="A146" s="1229"/>
      <c r="B146" s="1388"/>
      <c r="C146" s="2159" t="s">
        <v>1990</v>
      </c>
      <c r="D146" s="2567" t="s">
        <v>1991</v>
      </c>
      <c r="E146" s="2567">
        <v>45672</v>
      </c>
      <c r="F146" s="2568">
        <f>E146+10</f>
        <v>45682</v>
      </c>
      <c r="G146" s="1517" t="s">
        <v>4783</v>
      </c>
      <c r="H146" s="1142" t="s">
        <v>4055</v>
      </c>
      <c r="I146" s="1143">
        <f>I144+7</f>
        <v>45689</v>
      </c>
      <c r="J146" s="1171">
        <f>I146+27</f>
        <v>45716</v>
      </c>
      <c r="K146" s="1140">
        <f>I146+32</f>
        <v>45721</v>
      </c>
      <c r="L146" s="1144">
        <f>I146+36</f>
        <v>45725</v>
      </c>
    </row>
    <row r="147" spans="1:13" s="201" customFormat="1" ht="16.350000000000001" hidden="1" customHeight="1" thickBot="1">
      <c r="A147" s="1229"/>
      <c r="B147" s="1388"/>
      <c r="C147" s="1086"/>
      <c r="D147" s="1064"/>
      <c r="E147" s="1064"/>
      <c r="F147" s="2570"/>
      <c r="G147" s="1242" t="s">
        <v>4528</v>
      </c>
      <c r="H147" s="1146"/>
      <c r="I147" s="1147"/>
      <c r="J147" s="1145"/>
      <c r="K147" s="1145"/>
      <c r="L147" s="1148"/>
    </row>
    <row r="148" spans="1:13" s="201" customFormat="1" ht="16.350000000000001" hidden="1" customHeight="1" thickTop="1">
      <c r="A148" s="1229"/>
      <c r="B148" s="1388"/>
      <c r="C148" s="2159" t="s">
        <v>1994</v>
      </c>
      <c r="D148" s="2567" t="s">
        <v>1995</v>
      </c>
      <c r="E148" s="2567">
        <v>45679</v>
      </c>
      <c r="F148" s="2568">
        <f>E148+10</f>
        <v>45689</v>
      </c>
      <c r="G148" s="1517" t="s">
        <v>4650</v>
      </c>
      <c r="H148" s="1142" t="s">
        <v>4784</v>
      </c>
      <c r="I148" s="1143">
        <f>I146+7</f>
        <v>45696</v>
      </c>
      <c r="J148" s="1171">
        <f>I148+27</f>
        <v>45723</v>
      </c>
      <c r="K148" s="1140">
        <f>I148+32</f>
        <v>45728</v>
      </c>
      <c r="L148" s="1144">
        <f>I148+36</f>
        <v>45732</v>
      </c>
    </row>
    <row r="149" spans="1:13" s="201" customFormat="1" ht="16.350000000000001" hidden="1" customHeight="1" thickBot="1">
      <c r="A149" s="1229"/>
      <c r="B149" s="1388"/>
      <c r="C149" s="1086"/>
      <c r="D149" s="1064"/>
      <c r="E149" s="1064"/>
      <c r="F149" s="2570"/>
      <c r="G149" s="1242" t="s">
        <v>4690</v>
      </c>
      <c r="H149" s="1146"/>
      <c r="I149" s="1147"/>
      <c r="J149" s="1145"/>
      <c r="K149" s="1145"/>
      <c r="L149" s="1148"/>
    </row>
    <row r="150" spans="1:13" s="201" customFormat="1" hidden="1" thickTop="1">
      <c r="A150" s="1229"/>
      <c r="B150" s="1387"/>
      <c r="C150" s="222" t="s">
        <v>611</v>
      </c>
      <c r="D150" s="221"/>
      <c r="E150" s="216"/>
      <c r="F150" s="216"/>
      <c r="G150" s="216"/>
      <c r="H150" s="216"/>
      <c r="M150" s="137"/>
    </row>
    <row r="151" spans="1:13" s="201" customFormat="1" ht="17.25" customHeight="1">
      <c r="B151" s="1387"/>
      <c r="C151" s="222"/>
      <c r="D151" s="221"/>
      <c r="E151" s="216"/>
      <c r="F151" s="216"/>
      <c r="G151" s="216"/>
      <c r="H151" s="216"/>
      <c r="M151" s="137"/>
    </row>
    <row r="152" spans="1:13" s="201" customFormat="1" ht="17.25" customHeight="1">
      <c r="B152" s="1387"/>
      <c r="C152" s="222"/>
      <c r="D152" s="221"/>
      <c r="E152" s="3474" t="s">
        <v>4785</v>
      </c>
      <c r="F152" s="216"/>
      <c r="G152" s="216"/>
      <c r="H152" s="216"/>
      <c r="M152" s="137"/>
    </row>
    <row r="153" spans="1:13" s="201" customFormat="1" ht="17.25" customHeight="1">
      <c r="B153" s="1387"/>
      <c r="C153" s="31"/>
      <c r="D153" s="221"/>
      <c r="E153" s="191"/>
      <c r="F153" s="216"/>
      <c r="G153" s="216"/>
      <c r="H153" s="216"/>
      <c r="M153" s="137"/>
    </row>
    <row r="154" spans="1:13" s="201" customFormat="1" ht="36" hidden="1">
      <c r="B154" s="1387"/>
      <c r="C154" s="547" t="s">
        <v>4533</v>
      </c>
      <c r="D154" s="372"/>
      <c r="E154" s="3149" t="s">
        <v>98</v>
      </c>
      <c r="F154" s="3150" t="s">
        <v>659</v>
      </c>
      <c r="G154" s="3149" t="s">
        <v>100</v>
      </c>
      <c r="H154" s="3149" t="s">
        <v>101</v>
      </c>
      <c r="I154" s="3151" t="s">
        <v>4631</v>
      </c>
      <c r="J154" s="3152" t="s">
        <v>1353</v>
      </c>
      <c r="K154" s="3150" t="s">
        <v>1359</v>
      </c>
      <c r="L154" s="3150" t="s">
        <v>784</v>
      </c>
      <c r="M154" s="137"/>
    </row>
    <row r="155" spans="1:13" s="201" customFormat="1" ht="23.25" hidden="1" customHeight="1" thickBot="1">
      <c r="B155" s="1387"/>
      <c r="C155" s="372"/>
      <c r="D155" s="373" t="s">
        <v>3039</v>
      </c>
      <c r="E155" s="3153"/>
      <c r="F155" s="3154" t="s">
        <v>4633</v>
      </c>
      <c r="G155" s="3155"/>
      <c r="H155" s="3153"/>
      <c r="I155" s="3156"/>
      <c r="J155" s="3157" t="s">
        <v>4039</v>
      </c>
      <c r="K155" s="3157" t="s">
        <v>3119</v>
      </c>
      <c r="L155" s="3157" t="s">
        <v>4786</v>
      </c>
      <c r="M155" s="137"/>
    </row>
    <row r="156" spans="1:13" s="201" customFormat="1" ht="17.25" hidden="1" customHeight="1" thickTop="1">
      <c r="B156" s="1387"/>
      <c r="C156" s="3162" t="s">
        <v>1968</v>
      </c>
      <c r="D156" s="2567" t="s">
        <v>1998</v>
      </c>
      <c r="E156" s="2567">
        <v>45689</v>
      </c>
      <c r="F156" s="2568">
        <f>E156+10</f>
        <v>45699</v>
      </c>
      <c r="G156" s="1910" t="s">
        <v>4787</v>
      </c>
      <c r="H156" s="1142" t="s">
        <v>4788</v>
      </c>
      <c r="I156" s="1143">
        <v>45703</v>
      </c>
      <c r="J156" s="1171">
        <f>I156+30</f>
        <v>45733</v>
      </c>
      <c r="K156" s="1140">
        <f>I156+33</f>
        <v>45736</v>
      </c>
      <c r="L156" s="1144">
        <f>I156+36</f>
        <v>45739</v>
      </c>
      <c r="M156" s="137"/>
    </row>
    <row r="157" spans="1:13" s="201" customFormat="1" ht="17.25" hidden="1" customHeight="1" thickBot="1">
      <c r="B157" s="1387"/>
      <c r="C157" s="3163"/>
      <c r="D157" s="1064"/>
      <c r="E157" s="1064"/>
      <c r="F157" s="2570"/>
      <c r="G157" s="1242" t="s">
        <v>4532</v>
      </c>
      <c r="H157" s="1146"/>
      <c r="I157" s="1147"/>
      <c r="J157" s="1145"/>
      <c r="K157" s="1145"/>
      <c r="L157" s="1148"/>
      <c r="M157" s="137"/>
    </row>
    <row r="158" spans="1:13" s="201" customFormat="1" ht="17.25" hidden="1" customHeight="1" thickTop="1">
      <c r="A158" s="1229" t="s">
        <v>4789</v>
      </c>
      <c r="B158" s="1387"/>
      <c r="C158" s="3162" t="s">
        <v>1941</v>
      </c>
      <c r="D158" s="2567" t="s">
        <v>1999</v>
      </c>
      <c r="E158" s="2567">
        <v>45693</v>
      </c>
      <c r="F158" s="2568">
        <f>E158+10</f>
        <v>45703</v>
      </c>
      <c r="G158" s="2979" t="s">
        <v>406</v>
      </c>
      <c r="H158" s="1142" t="s">
        <v>4790</v>
      </c>
      <c r="I158" s="3164">
        <v>45710</v>
      </c>
      <c r="J158" s="3165"/>
      <c r="K158" s="3166"/>
      <c r="L158" s="2648"/>
      <c r="M158" s="137"/>
    </row>
    <row r="159" spans="1:13" s="201" customFormat="1" ht="17.25" hidden="1" customHeight="1" thickBot="1">
      <c r="B159" s="1387"/>
      <c r="C159" s="3163"/>
      <c r="D159" s="1064"/>
      <c r="E159" s="1064"/>
      <c r="F159" s="2570"/>
      <c r="G159" s="1242" t="s">
        <v>4537</v>
      </c>
      <c r="H159" s="1146"/>
      <c r="I159" s="1147"/>
      <c r="J159" s="1145"/>
      <c r="K159" s="1145"/>
      <c r="L159" s="1148"/>
      <c r="M159" s="137"/>
    </row>
    <row r="160" spans="1:13" s="201" customFormat="1" ht="17.25" hidden="1" customHeight="1" thickTop="1">
      <c r="B160" s="1387"/>
      <c r="C160" s="3162" t="s">
        <v>1793</v>
      </c>
      <c r="D160" s="2567" t="s">
        <v>3926</v>
      </c>
      <c r="E160" s="2567">
        <v>45700</v>
      </c>
      <c r="F160" s="2568">
        <f>E160+10</f>
        <v>45710</v>
      </c>
      <c r="G160" s="1910" t="s">
        <v>4174</v>
      </c>
      <c r="H160" s="1142" t="s">
        <v>4791</v>
      </c>
      <c r="I160" s="1143">
        <v>45717</v>
      </c>
      <c r="J160" s="1171">
        <f>I160+30</f>
        <v>45747</v>
      </c>
      <c r="K160" s="1140">
        <f>I160+33</f>
        <v>45750</v>
      </c>
      <c r="L160" s="1144">
        <f>I160+36</f>
        <v>45753</v>
      </c>
      <c r="M160" s="137"/>
    </row>
    <row r="161" spans="2:13" s="201" customFormat="1" ht="17.25" hidden="1" customHeight="1" thickBot="1">
      <c r="B161" s="1387"/>
      <c r="C161" s="3163"/>
      <c r="D161" s="1064"/>
      <c r="E161" s="1064"/>
      <c r="F161" s="2570"/>
      <c r="G161" s="1242" t="s">
        <v>4540</v>
      </c>
      <c r="H161" s="1146"/>
      <c r="I161" s="1147"/>
      <c r="J161" s="1145"/>
      <c r="K161" s="1145"/>
      <c r="L161" s="1148"/>
      <c r="M161" s="137"/>
    </row>
    <row r="162" spans="2:13" s="201" customFormat="1" ht="17.25" hidden="1" customHeight="1" thickTop="1">
      <c r="B162" s="1387"/>
      <c r="C162" s="3162" t="s">
        <v>1805</v>
      </c>
      <c r="D162" s="2567" t="s">
        <v>4058</v>
      </c>
      <c r="E162" s="2567">
        <v>45707</v>
      </c>
      <c r="F162" s="2568">
        <f>E162+10</f>
        <v>45717</v>
      </c>
      <c r="G162" s="1910" t="s">
        <v>4595</v>
      </c>
      <c r="H162" s="1142" t="s">
        <v>4792</v>
      </c>
      <c r="I162" s="1143">
        <v>45724</v>
      </c>
      <c r="J162" s="1171">
        <f>I162+30</f>
        <v>45754</v>
      </c>
      <c r="K162" s="1140">
        <f>I162+33</f>
        <v>45757</v>
      </c>
      <c r="L162" s="1144">
        <f>I162+36</f>
        <v>45760</v>
      </c>
      <c r="M162" s="137"/>
    </row>
    <row r="163" spans="2:13" s="201" customFormat="1" ht="17.25" hidden="1" customHeight="1" thickBot="1">
      <c r="B163" s="1387"/>
      <c r="C163" s="3163"/>
      <c r="D163" s="1064"/>
      <c r="E163" s="1064"/>
      <c r="F163" s="2570"/>
      <c r="G163" s="1242" t="s">
        <v>4543</v>
      </c>
      <c r="H163" s="1146"/>
      <c r="I163" s="1147"/>
      <c r="J163" s="1145"/>
      <c r="K163" s="1145"/>
      <c r="L163" s="1148"/>
      <c r="M163" s="137"/>
    </row>
    <row r="164" spans="2:13" s="201" customFormat="1" ht="17.25" hidden="1" customHeight="1" thickTop="1">
      <c r="B164" s="1387"/>
      <c r="C164" s="3162" t="s">
        <v>1990</v>
      </c>
      <c r="D164" s="2567" t="s">
        <v>4310</v>
      </c>
      <c r="E164" s="2567">
        <v>45714</v>
      </c>
      <c r="F164" s="2568">
        <f>E164+10</f>
        <v>45724</v>
      </c>
      <c r="G164" s="1910" t="s">
        <v>4793</v>
      </c>
      <c r="H164" s="1142" t="s">
        <v>4794</v>
      </c>
      <c r="I164" s="1143">
        <v>45731</v>
      </c>
      <c r="J164" s="1171">
        <f>I164+30</f>
        <v>45761</v>
      </c>
      <c r="K164" s="1140">
        <f>I164+33</f>
        <v>45764</v>
      </c>
      <c r="L164" s="1144">
        <f>I164+36</f>
        <v>45767</v>
      </c>
      <c r="M164" s="137"/>
    </row>
    <row r="165" spans="2:13" s="201" customFormat="1" ht="17.25" hidden="1" customHeight="1" thickBot="1">
      <c r="B165" s="1387"/>
      <c r="C165" s="3163"/>
      <c r="D165" s="1064"/>
      <c r="E165" s="1064"/>
      <c r="F165" s="2570"/>
      <c r="G165" s="1242" t="s">
        <v>4547</v>
      </c>
      <c r="H165" s="1146"/>
      <c r="I165" s="1147"/>
      <c r="J165" s="1145"/>
      <c r="K165" s="1145"/>
      <c r="L165" s="1148"/>
      <c r="M165" s="137"/>
    </row>
    <row r="166" spans="2:13" s="201" customFormat="1" ht="17.25" hidden="1" customHeight="1" thickTop="1">
      <c r="B166" s="1387"/>
      <c r="C166" s="3162" t="s">
        <v>1994</v>
      </c>
      <c r="D166" s="2567" t="s">
        <v>4312</v>
      </c>
      <c r="E166" s="2567">
        <v>45728</v>
      </c>
      <c r="F166" s="2568">
        <f>E166+10</f>
        <v>45738</v>
      </c>
      <c r="G166" s="1910" t="s">
        <v>4795</v>
      </c>
      <c r="H166" s="1142" t="s">
        <v>4796</v>
      </c>
      <c r="I166" s="1143">
        <v>45738</v>
      </c>
      <c r="J166" s="1171">
        <f>I166+30</f>
        <v>45768</v>
      </c>
      <c r="K166" s="1140">
        <f>I166+33</f>
        <v>45771</v>
      </c>
      <c r="L166" s="1144">
        <f>I166+36</f>
        <v>45774</v>
      </c>
      <c r="M166" s="137"/>
    </row>
    <row r="167" spans="2:13" s="201" customFormat="1" ht="17.25" hidden="1" customHeight="1" thickBot="1">
      <c r="B167" s="1387"/>
      <c r="C167" s="3367"/>
      <c r="D167" s="3227"/>
      <c r="E167" s="3227"/>
      <c r="F167" s="2570"/>
      <c r="G167" s="1242" t="s">
        <v>4551</v>
      </c>
      <c r="H167" s="1146"/>
      <c r="I167" s="1147"/>
      <c r="J167" s="1145"/>
      <c r="K167" s="1145"/>
      <c r="L167" s="1148"/>
      <c r="M167" s="137"/>
    </row>
    <row r="168" spans="2:13" s="201" customFormat="1" ht="17.25" hidden="1" customHeight="1" thickTop="1">
      <c r="B168" s="1387"/>
      <c r="C168" s="3162" t="s">
        <v>3938</v>
      </c>
      <c r="D168" s="2567" t="s">
        <v>4015</v>
      </c>
      <c r="E168" s="2567">
        <v>45730</v>
      </c>
      <c r="F168" s="2568">
        <f>E168+10</f>
        <v>45740</v>
      </c>
      <c r="G168" s="1910" t="s">
        <v>4797</v>
      </c>
      <c r="H168" s="1142" t="s">
        <v>4798</v>
      </c>
      <c r="I168" s="1143">
        <v>45745</v>
      </c>
      <c r="J168" s="1171">
        <f>I168+30</f>
        <v>45775</v>
      </c>
      <c r="K168" s="1140">
        <f>I168+33</f>
        <v>45778</v>
      </c>
      <c r="L168" s="1144">
        <f>I168+36</f>
        <v>45781</v>
      </c>
      <c r="M168" s="137"/>
    </row>
    <row r="169" spans="2:13" s="201" customFormat="1" ht="17.25" hidden="1" customHeight="1" thickBot="1">
      <c r="B169" s="1387"/>
      <c r="C169" s="3367"/>
      <c r="D169" s="3227"/>
      <c r="E169" s="3227"/>
      <c r="F169" s="2570"/>
      <c r="G169" s="1242" t="s">
        <v>4555</v>
      </c>
      <c r="H169" s="1146"/>
      <c r="I169" s="1147"/>
      <c r="J169" s="1145"/>
      <c r="K169" s="1145"/>
      <c r="L169" s="1148"/>
      <c r="M169" s="137"/>
    </row>
    <row r="170" spans="2:13" s="201" customFormat="1" ht="17.25" hidden="1" customHeight="1" thickTop="1">
      <c r="B170" s="1387"/>
      <c r="C170" s="3162" t="s">
        <v>1941</v>
      </c>
      <c r="D170" s="2567" t="s">
        <v>4315</v>
      </c>
      <c r="E170" s="2567">
        <v>45735</v>
      </c>
      <c r="F170" s="2568">
        <f>E170+10</f>
        <v>45745</v>
      </c>
      <c r="G170" s="1910" t="s">
        <v>3973</v>
      </c>
      <c r="H170" s="1142" t="s">
        <v>4799</v>
      </c>
      <c r="I170" s="1143">
        <v>45752</v>
      </c>
      <c r="J170" s="1171">
        <f>I170+30</f>
        <v>45782</v>
      </c>
      <c r="K170" s="1140">
        <f>I170+33</f>
        <v>45785</v>
      </c>
      <c r="L170" s="1144">
        <f>I170+36</f>
        <v>45788</v>
      </c>
      <c r="M170" s="137"/>
    </row>
    <row r="171" spans="2:13" s="201" customFormat="1" ht="17.25" hidden="1" customHeight="1" thickBot="1">
      <c r="B171" s="1387"/>
      <c r="C171" s="3546"/>
      <c r="D171" s="3227"/>
      <c r="E171" s="3227"/>
      <c r="F171" s="2570"/>
      <c r="G171" s="1242" t="s">
        <v>4558</v>
      </c>
      <c r="H171" s="1146"/>
      <c r="I171" s="1147"/>
      <c r="J171" s="1145"/>
      <c r="K171" s="1145"/>
      <c r="L171" s="1148"/>
      <c r="M171" s="137"/>
    </row>
    <row r="172" spans="2:13" s="201" customFormat="1" ht="17.25" hidden="1" customHeight="1" thickTop="1">
      <c r="B172" s="1387"/>
      <c r="C172" s="3162" t="s">
        <v>1793</v>
      </c>
      <c r="D172" s="2567" t="s">
        <v>3928</v>
      </c>
      <c r="E172" s="2567">
        <v>45744</v>
      </c>
      <c r="F172" s="2568">
        <f>E172+10</f>
        <v>45754</v>
      </c>
      <c r="G172" s="2007" t="s">
        <v>406</v>
      </c>
      <c r="H172" s="1142" t="s">
        <v>4800</v>
      </c>
      <c r="I172" s="3164">
        <v>45759</v>
      </c>
      <c r="J172" s="3165"/>
      <c r="K172" s="3166"/>
      <c r="L172" s="2648"/>
      <c r="M172" s="137"/>
    </row>
    <row r="173" spans="2:13" s="201" customFormat="1" ht="17.25" hidden="1" customHeight="1" thickBot="1">
      <c r="B173" s="1387"/>
      <c r="C173" s="3546"/>
      <c r="D173" s="3227"/>
      <c r="E173" s="3227"/>
      <c r="F173" s="2570"/>
      <c r="G173" s="1242" t="s">
        <v>4562</v>
      </c>
      <c r="H173" s="1146"/>
      <c r="I173" s="1147"/>
      <c r="J173" s="1145"/>
      <c r="K173" s="1145"/>
      <c r="L173" s="1148"/>
      <c r="M173" s="137"/>
    </row>
    <row r="174" spans="2:13" s="201" customFormat="1" ht="17.25" hidden="1" customHeight="1" thickTop="1">
      <c r="B174" s="1387"/>
      <c r="C174" s="3162" t="s">
        <v>3931</v>
      </c>
      <c r="D174" s="2567" t="s">
        <v>3932</v>
      </c>
      <c r="E174" s="2567">
        <v>45757</v>
      </c>
      <c r="F174" s="2568">
        <f>E174+10</f>
        <v>45767</v>
      </c>
      <c r="G174" s="1517" t="s">
        <v>4801</v>
      </c>
      <c r="H174" s="1142" t="s">
        <v>4802</v>
      </c>
      <c r="I174" s="1143">
        <v>45766</v>
      </c>
      <c r="J174" s="1171">
        <f>I174+30</f>
        <v>45796</v>
      </c>
      <c r="K174" s="1140">
        <f>I174+33</f>
        <v>45799</v>
      </c>
      <c r="L174" s="1144">
        <f>I174+36</f>
        <v>45802</v>
      </c>
      <c r="M174" s="137"/>
    </row>
    <row r="175" spans="2:13" s="201" customFormat="1" ht="17.25" hidden="1" customHeight="1" thickBot="1">
      <c r="B175" s="1387"/>
      <c r="C175" s="3546"/>
      <c r="D175" s="3227"/>
      <c r="E175" s="3227"/>
      <c r="F175" s="2570"/>
      <c r="G175" s="1242" t="s">
        <v>4566</v>
      </c>
      <c r="H175" s="1146"/>
      <c r="I175" s="1147"/>
      <c r="J175" s="1145"/>
      <c r="K175" s="1145"/>
      <c r="L175" s="1148"/>
      <c r="M175" s="137"/>
    </row>
    <row r="176" spans="2:13" s="201" customFormat="1" ht="17.25" hidden="1" customHeight="1" thickTop="1">
      <c r="B176" s="1387"/>
      <c r="C176" s="3162" t="s">
        <v>1968</v>
      </c>
      <c r="D176" s="2567" t="s">
        <v>4020</v>
      </c>
      <c r="E176" s="2567">
        <v>45762</v>
      </c>
      <c r="F176" s="2568">
        <f>E176+10</f>
        <v>45772</v>
      </c>
      <c r="G176" s="1517" t="s">
        <v>4078</v>
      </c>
      <c r="H176" s="1142" t="s">
        <v>4803</v>
      </c>
      <c r="I176" s="1143">
        <v>45773</v>
      </c>
      <c r="J176" s="1171">
        <f>I176+30</f>
        <v>45803</v>
      </c>
      <c r="K176" s="1140">
        <f>I176+33</f>
        <v>45806</v>
      </c>
      <c r="L176" s="1144">
        <f>I176+36</f>
        <v>45809</v>
      </c>
      <c r="M176" s="137"/>
    </row>
    <row r="177" spans="2:13" s="201" customFormat="1" ht="17.25" hidden="1" customHeight="1" thickBot="1">
      <c r="B177" s="1387"/>
      <c r="C177" s="3546"/>
      <c r="D177" s="3227"/>
      <c r="E177" s="3227"/>
      <c r="F177" s="2570"/>
      <c r="G177" s="1242" t="s">
        <v>4570</v>
      </c>
      <c r="H177" s="1146"/>
      <c r="I177" s="1147"/>
      <c r="J177" s="1145"/>
      <c r="K177" s="1145"/>
      <c r="L177" s="1148"/>
      <c r="M177" s="137"/>
    </row>
    <row r="178" spans="2:13" s="201" customFormat="1" ht="17.25" hidden="1" customHeight="1" thickTop="1">
      <c r="B178" s="1387"/>
      <c r="C178" s="3162" t="s">
        <v>1805</v>
      </c>
      <c r="D178" s="2567" t="s">
        <v>4022</v>
      </c>
      <c r="E178" s="2567">
        <v>45765</v>
      </c>
      <c r="F178" s="2568">
        <f>E178+10</f>
        <v>45775</v>
      </c>
      <c r="G178" s="2007" t="s">
        <v>406</v>
      </c>
      <c r="H178" s="1142" t="s">
        <v>4804</v>
      </c>
      <c r="I178" s="3164">
        <v>45780</v>
      </c>
      <c r="J178" s="3165"/>
      <c r="K178" s="3166"/>
      <c r="L178" s="2648"/>
      <c r="M178" s="137"/>
    </row>
    <row r="179" spans="2:13" s="201" customFormat="1" ht="17.25" hidden="1" customHeight="1" thickBot="1">
      <c r="B179" s="1387"/>
      <c r="C179" s="3546"/>
      <c r="D179" s="3227"/>
      <c r="E179" s="3227"/>
      <c r="F179" s="2570"/>
      <c r="G179" s="1242" t="s">
        <v>4574</v>
      </c>
      <c r="H179" s="1146"/>
      <c r="I179" s="3620"/>
      <c r="J179" s="3621"/>
      <c r="K179" s="3621"/>
      <c r="L179" s="3622"/>
      <c r="M179" s="137"/>
    </row>
    <row r="180" spans="2:13" s="201" customFormat="1" ht="17.25" hidden="1" customHeight="1">
      <c r="B180" s="1387"/>
      <c r="C180" s="3162" t="s">
        <v>1927</v>
      </c>
      <c r="D180" s="2567" t="s">
        <v>4024</v>
      </c>
      <c r="E180" s="2567">
        <v>45770</v>
      </c>
      <c r="F180" s="2568">
        <f>E180+10</f>
        <v>45780</v>
      </c>
      <c r="G180" s="2979" t="s">
        <v>406</v>
      </c>
      <c r="H180" s="1142" t="s">
        <v>4805</v>
      </c>
      <c r="I180" s="3164">
        <v>45787</v>
      </c>
      <c r="J180" s="3165"/>
      <c r="K180" s="3166"/>
      <c r="L180" s="2648"/>
      <c r="M180" s="137"/>
    </row>
    <row r="181" spans="2:13" s="201" customFormat="1" ht="17.25" hidden="1" customHeight="1" thickBot="1">
      <c r="B181" s="1387"/>
      <c r="C181" s="3546"/>
      <c r="D181" s="3227"/>
      <c r="E181" s="3227"/>
      <c r="F181" s="2570"/>
      <c r="G181" s="1242" t="s">
        <v>4578</v>
      </c>
      <c r="H181" s="1146"/>
      <c r="I181" s="3620"/>
      <c r="J181" s="3621"/>
      <c r="K181" s="3621"/>
      <c r="L181" s="3622"/>
      <c r="M181" s="137"/>
    </row>
    <row r="182" spans="2:13" s="201" customFormat="1" ht="17.25" hidden="1" customHeight="1" thickTop="1">
      <c r="B182" s="1387"/>
      <c r="C182" s="3162" t="s">
        <v>3938</v>
      </c>
      <c r="D182" s="2567" t="s">
        <v>4026</v>
      </c>
      <c r="E182" s="2567">
        <v>45777</v>
      </c>
      <c r="F182" s="2568">
        <f>E182+10</f>
        <v>45787</v>
      </c>
      <c r="G182" s="1517" t="s">
        <v>4174</v>
      </c>
      <c r="H182" s="1142" t="s">
        <v>4806</v>
      </c>
      <c r="I182" s="3164">
        <v>45794</v>
      </c>
      <c r="J182" s="3165">
        <f>I182+30</f>
        <v>45824</v>
      </c>
      <c r="K182" s="3166">
        <f>I182+33</f>
        <v>45827</v>
      </c>
      <c r="L182" s="2648">
        <f>I182+36</f>
        <v>45830</v>
      </c>
      <c r="M182" s="62" t="s">
        <v>4807</v>
      </c>
    </row>
    <row r="183" spans="2:13" s="201" customFormat="1" ht="17.25" hidden="1" customHeight="1" thickBot="1">
      <c r="B183" s="1387"/>
      <c r="C183" s="3546"/>
      <c r="D183" s="3227"/>
      <c r="E183" s="3227"/>
      <c r="F183" s="2570"/>
      <c r="G183" s="1242" t="s">
        <v>4581</v>
      </c>
      <c r="H183" s="1146"/>
      <c r="I183" s="3620"/>
      <c r="J183" s="3621"/>
      <c r="K183" s="3621"/>
      <c r="L183" s="3622"/>
      <c r="M183" s="137"/>
    </row>
    <row r="184" spans="2:13" s="201" customFormat="1" ht="17.25" hidden="1" customHeight="1" thickTop="1">
      <c r="B184" s="1387"/>
      <c r="C184" s="3162" t="s">
        <v>1901</v>
      </c>
      <c r="D184" s="2567" t="s">
        <v>3941</v>
      </c>
      <c r="E184" s="2567">
        <v>45784</v>
      </c>
      <c r="F184" s="2568">
        <f>E184+10</f>
        <v>45794</v>
      </c>
      <c r="G184" s="1517" t="s">
        <v>4595</v>
      </c>
      <c r="H184" s="1142" t="s">
        <v>4808</v>
      </c>
      <c r="I184" s="3164">
        <v>45801</v>
      </c>
      <c r="J184" s="3165">
        <f>I184+30</f>
        <v>45831</v>
      </c>
      <c r="K184" s="3166">
        <f>I184+33</f>
        <v>45834</v>
      </c>
      <c r="L184" s="2648">
        <f>I184+36</f>
        <v>45837</v>
      </c>
      <c r="M184" s="137"/>
    </row>
    <row r="185" spans="2:13" s="201" customFormat="1" ht="17.25" hidden="1" customHeight="1" thickBot="1">
      <c r="B185" s="1387"/>
      <c r="C185" s="3547"/>
      <c r="D185" s="2252"/>
      <c r="E185" s="442"/>
      <c r="F185" s="2570"/>
      <c r="G185" s="1242" t="s">
        <v>4583</v>
      </c>
      <c r="H185" s="1146"/>
      <c r="I185" s="3620"/>
      <c r="J185" s="3621"/>
      <c r="K185" s="3621"/>
      <c r="L185" s="3622"/>
      <c r="M185" s="137"/>
    </row>
    <row r="186" spans="2:13" s="201" customFormat="1" ht="17.25" hidden="1" customHeight="1" thickTop="1">
      <c r="B186" s="1387"/>
      <c r="C186" s="3162" t="s">
        <v>1921</v>
      </c>
      <c r="D186" s="2567" t="s">
        <v>3943</v>
      </c>
      <c r="E186" s="2567">
        <v>45791</v>
      </c>
      <c r="F186" s="2568">
        <f>E186+10</f>
        <v>45801</v>
      </c>
      <c r="G186" s="1517" t="s">
        <v>4793</v>
      </c>
      <c r="H186" s="1142" t="s">
        <v>4809</v>
      </c>
      <c r="I186" s="3164">
        <v>45808</v>
      </c>
      <c r="J186" s="3165">
        <f>I186+30</f>
        <v>45838</v>
      </c>
      <c r="K186" s="3166">
        <f>I186+33</f>
        <v>45841</v>
      </c>
      <c r="L186" s="2648">
        <f>I186+36</f>
        <v>45844</v>
      </c>
      <c r="M186" s="137"/>
    </row>
    <row r="187" spans="2:13" s="201" customFormat="1" ht="17.25" hidden="1" customHeight="1" thickBot="1">
      <c r="B187" s="1387"/>
      <c r="C187" s="3547"/>
      <c r="D187" s="2252"/>
      <c r="E187" s="442"/>
      <c r="F187" s="2570"/>
      <c r="G187" s="1242" t="s">
        <v>4587</v>
      </c>
      <c r="H187" s="1146"/>
      <c r="I187" s="3620"/>
      <c r="J187" s="3621"/>
      <c r="K187" s="3621"/>
      <c r="L187" s="3622"/>
      <c r="M187" s="137"/>
    </row>
    <row r="188" spans="2:13" s="201" customFormat="1" ht="17.25" hidden="1" customHeight="1" thickTop="1">
      <c r="B188" s="1387"/>
      <c r="C188" s="3162" t="s">
        <v>3931</v>
      </c>
      <c r="D188" s="2567" t="s">
        <v>3945</v>
      </c>
      <c r="E188" s="2567">
        <v>45798</v>
      </c>
      <c r="F188" s="2568">
        <f>E188+10</f>
        <v>45808</v>
      </c>
      <c r="G188" s="1517" t="s">
        <v>4795</v>
      </c>
      <c r="H188" s="1142" t="s">
        <v>4810</v>
      </c>
      <c r="I188" s="3164">
        <v>45815</v>
      </c>
      <c r="J188" s="3165">
        <f>I188+30</f>
        <v>45845</v>
      </c>
      <c r="K188" s="3166">
        <f>I188+33</f>
        <v>45848</v>
      </c>
      <c r="L188" s="2648">
        <f>I188+36</f>
        <v>45851</v>
      </c>
      <c r="M188" s="137"/>
    </row>
    <row r="189" spans="2:13" s="201" customFormat="1" ht="17.25" hidden="1" customHeight="1" thickBot="1">
      <c r="B189" s="1387"/>
      <c r="C189" s="3547"/>
      <c r="D189" s="2252"/>
      <c r="E189" s="442"/>
      <c r="F189" s="2570"/>
      <c r="G189" s="1242" t="s">
        <v>4591</v>
      </c>
      <c r="H189" s="1146"/>
      <c r="I189" s="3620"/>
      <c r="J189" s="3621"/>
      <c r="K189" s="3621"/>
      <c r="L189" s="3622"/>
      <c r="M189" s="137"/>
    </row>
    <row r="190" spans="2:13" s="201" customFormat="1" ht="17.25" hidden="1" customHeight="1" thickTop="1">
      <c r="B190" s="1387"/>
      <c r="C190" s="3162" t="s">
        <v>4811</v>
      </c>
      <c r="D190" s="2567" t="s">
        <v>3948</v>
      </c>
      <c r="E190" s="2567">
        <v>45805</v>
      </c>
      <c r="F190" s="2568">
        <f>E190+10</f>
        <v>45815</v>
      </c>
      <c r="G190" s="1517" t="s">
        <v>4812</v>
      </c>
      <c r="H190" s="1142" t="s">
        <v>4813</v>
      </c>
      <c r="I190" s="3166">
        <v>45822</v>
      </c>
      <c r="J190" s="3165">
        <f>I190+30</f>
        <v>45852</v>
      </c>
      <c r="K190" s="3166">
        <f>I190+33</f>
        <v>45855</v>
      </c>
      <c r="L190" s="2648">
        <f>I190+36</f>
        <v>45858</v>
      </c>
      <c r="M190" s="137"/>
    </row>
    <row r="191" spans="2:13" s="201" customFormat="1" ht="17.25" hidden="1" customHeight="1" thickBot="1">
      <c r="B191" s="1387"/>
      <c r="C191" s="3547"/>
      <c r="D191" s="2252"/>
      <c r="E191" s="442"/>
      <c r="F191" s="2570"/>
      <c r="G191" s="1242" t="s">
        <v>4594</v>
      </c>
      <c r="H191" s="1146"/>
      <c r="I191" s="3620"/>
      <c r="J191" s="3621"/>
      <c r="K191" s="3621"/>
      <c r="L191" s="3622"/>
      <c r="M191" s="137"/>
    </row>
    <row r="192" spans="2:13" s="201" customFormat="1" ht="17.25" hidden="1" customHeight="1" thickTop="1">
      <c r="B192" s="1387"/>
      <c r="D192" s="221"/>
      <c r="E192" s="216"/>
      <c r="F192" s="216"/>
      <c r="G192" s="216"/>
      <c r="H192" s="216"/>
      <c r="M192" s="137"/>
    </row>
    <row r="193" spans="1:14" s="201" customFormat="1" ht="17.25" customHeight="1">
      <c r="B193" s="1387"/>
      <c r="D193" s="221"/>
      <c r="E193" s="216"/>
      <c r="F193" s="216"/>
      <c r="G193" s="216"/>
      <c r="H193" s="216"/>
      <c r="M193" s="137"/>
    </row>
    <row r="194" spans="1:14" s="201" customFormat="1" ht="42" customHeight="1">
      <c r="B194" s="1387"/>
      <c r="C194" s="547" t="s">
        <v>4533</v>
      </c>
      <c r="D194" s="372"/>
      <c r="E194" s="3149" t="s">
        <v>98</v>
      </c>
      <c r="F194" s="3150" t="s">
        <v>659</v>
      </c>
      <c r="G194" s="3149" t="s">
        <v>100</v>
      </c>
      <c r="H194" s="3149" t="s">
        <v>101</v>
      </c>
      <c r="I194" s="3151" t="s">
        <v>4631</v>
      </c>
      <c r="J194" s="3152" t="s">
        <v>1353</v>
      </c>
      <c r="K194" s="3150" t="s">
        <v>784</v>
      </c>
      <c r="L194" s="3150" t="s">
        <v>1133</v>
      </c>
      <c r="M194" s="3150" t="s">
        <v>1281</v>
      </c>
    </row>
    <row r="195" spans="1:14" s="201" customFormat="1" ht="17.25" customHeight="1" thickBot="1">
      <c r="B195" s="1387"/>
      <c r="C195" s="372"/>
      <c r="D195" s="373" t="s">
        <v>3039</v>
      </c>
      <c r="E195" s="3153"/>
      <c r="F195" s="3154" t="s">
        <v>4633</v>
      </c>
      <c r="G195" s="3155"/>
      <c r="H195" s="3153"/>
      <c r="I195" s="3156"/>
      <c r="J195" s="3157" t="s">
        <v>4039</v>
      </c>
      <c r="K195" s="3157" t="s">
        <v>3119</v>
      </c>
      <c r="L195" s="3157" t="s">
        <v>4786</v>
      </c>
      <c r="M195" s="3157" t="s">
        <v>4786</v>
      </c>
    </row>
    <row r="196" spans="1:14" s="201" customFormat="1" ht="17.25" customHeight="1" thickTop="1">
      <c r="A196" s="2322" t="s">
        <v>4814</v>
      </c>
      <c r="B196" s="2322"/>
      <c r="C196" s="3162" t="s">
        <v>559</v>
      </c>
      <c r="D196" s="2567" t="s">
        <v>3951</v>
      </c>
      <c r="E196" s="2567">
        <v>45818</v>
      </c>
      <c r="F196" s="2568">
        <f>E196+11</f>
        <v>45829</v>
      </c>
      <c r="G196" s="1517" t="s">
        <v>4815</v>
      </c>
      <c r="H196" s="1142" t="s">
        <v>4816</v>
      </c>
      <c r="I196" s="1143">
        <v>45829</v>
      </c>
      <c r="J196" s="1171">
        <f>I196+30</f>
        <v>45859</v>
      </c>
      <c r="K196" s="1140">
        <f>I196+34</f>
        <v>45863</v>
      </c>
      <c r="L196" s="1144">
        <f>I196+37</f>
        <v>45866</v>
      </c>
      <c r="M196" s="1144">
        <f>I196+40</f>
        <v>45869</v>
      </c>
      <c r="N196" s="62" t="s">
        <v>4817</v>
      </c>
    </row>
    <row r="197" spans="1:14" s="201" customFormat="1" ht="17.25" customHeight="1" thickBot="1">
      <c r="A197" s="2322"/>
      <c r="B197" s="2322"/>
      <c r="C197" s="2252"/>
      <c r="D197" s="2252"/>
      <c r="E197" s="442"/>
      <c r="F197" s="442"/>
      <c r="G197" s="1242" t="s">
        <v>4602</v>
      </c>
      <c r="H197" s="1146"/>
      <c r="I197" s="1147"/>
      <c r="J197" s="1145"/>
      <c r="K197" s="1145"/>
      <c r="L197" s="1148"/>
      <c r="M197" s="1148"/>
    </row>
    <row r="198" spans="1:14" s="201" customFormat="1" ht="17.25" customHeight="1" thickTop="1">
      <c r="A198" s="2322" t="s">
        <v>4818</v>
      </c>
      <c r="B198" s="2322"/>
      <c r="C198" s="3162" t="s">
        <v>1805</v>
      </c>
      <c r="D198" s="2567" t="s">
        <v>3954</v>
      </c>
      <c r="E198" s="2567">
        <v>45823</v>
      </c>
      <c r="F198" s="2568">
        <f>E198+14</f>
        <v>45837</v>
      </c>
      <c r="G198" s="1517" t="s">
        <v>4819</v>
      </c>
      <c r="H198" s="1142" t="s">
        <v>4820</v>
      </c>
      <c r="I198" s="1143">
        <v>45836</v>
      </c>
      <c r="J198" s="1171">
        <f>I198+30</f>
        <v>45866</v>
      </c>
      <c r="K198" s="1140">
        <f>I198+34</f>
        <v>45870</v>
      </c>
      <c r="L198" s="1144">
        <f>I198+37</f>
        <v>45873</v>
      </c>
      <c r="M198" s="1144">
        <f>I198+40</f>
        <v>45876</v>
      </c>
    </row>
    <row r="199" spans="1:14" s="201" customFormat="1" ht="17.25" customHeight="1" thickBot="1">
      <c r="A199" s="2322"/>
      <c r="B199" s="2322"/>
      <c r="C199" s="2252"/>
      <c r="D199" s="2252"/>
      <c r="E199" s="442"/>
      <c r="F199" s="442"/>
      <c r="G199" s="1242" t="s">
        <v>4607</v>
      </c>
      <c r="H199" s="1146"/>
      <c r="I199" s="1147"/>
      <c r="J199" s="1145"/>
      <c r="K199" s="1145"/>
      <c r="L199" s="1148"/>
      <c r="M199" s="1148"/>
    </row>
    <row r="200" spans="1:14" s="201" customFormat="1" ht="17.25" customHeight="1" thickTop="1">
      <c r="A200" s="2322"/>
      <c r="B200" s="2322"/>
      <c r="C200" s="3162" t="s">
        <v>1927</v>
      </c>
      <c r="D200" s="2567" t="s">
        <v>3958</v>
      </c>
      <c r="E200" s="2567">
        <v>45827</v>
      </c>
      <c r="F200" s="2568">
        <f>E200+14</f>
        <v>45841</v>
      </c>
      <c r="G200" s="1517" t="s">
        <v>4821</v>
      </c>
      <c r="H200" s="1142" t="s">
        <v>4822</v>
      </c>
      <c r="I200" s="1143">
        <v>45843</v>
      </c>
      <c r="J200" s="1171">
        <f>I200+30</f>
        <v>45873</v>
      </c>
      <c r="K200" s="1140">
        <f>I200+34</f>
        <v>45877</v>
      </c>
      <c r="L200" s="1144">
        <f>I200+37</f>
        <v>45880</v>
      </c>
      <c r="M200" s="1144">
        <f>I200+40</f>
        <v>45883</v>
      </c>
    </row>
    <row r="201" spans="1:14" s="201" customFormat="1" ht="17.25" customHeight="1" thickBot="1">
      <c r="A201" s="2322"/>
      <c r="B201" s="2322"/>
      <c r="C201" s="2252"/>
      <c r="D201" s="2252"/>
      <c r="E201" s="442"/>
      <c r="F201" s="442"/>
      <c r="G201" s="1242" t="s">
        <v>4442</v>
      </c>
      <c r="H201" s="1146"/>
      <c r="I201" s="1147"/>
      <c r="J201" s="1145"/>
      <c r="K201" s="1145"/>
      <c r="L201" s="1148"/>
      <c r="M201" s="1148"/>
    </row>
    <row r="202" spans="1:14" s="201" customFormat="1" ht="17.25" customHeight="1" thickTop="1">
      <c r="A202" s="2322"/>
      <c r="B202" s="2322"/>
      <c r="C202" s="3162" t="s">
        <v>3938</v>
      </c>
      <c r="D202" s="2567" t="s">
        <v>3961</v>
      </c>
      <c r="E202" s="2567">
        <v>45833</v>
      </c>
      <c r="F202" s="2568">
        <f>E202+14</f>
        <v>45847</v>
      </c>
      <c r="G202" s="1517" t="s">
        <v>4823</v>
      </c>
      <c r="H202" s="1142" t="s">
        <v>4824</v>
      </c>
      <c r="I202" s="1143">
        <v>45850</v>
      </c>
      <c r="J202" s="1171">
        <f>I202+30</f>
        <v>45880</v>
      </c>
      <c r="K202" s="1140">
        <f>I202+34</f>
        <v>45884</v>
      </c>
      <c r="L202" s="1144">
        <f>I202+37</f>
        <v>45887</v>
      </c>
      <c r="M202" s="1144">
        <f>I202+40</f>
        <v>45890</v>
      </c>
    </row>
    <row r="203" spans="1:14" s="201" customFormat="1" ht="17.25" customHeight="1" thickBot="1">
      <c r="A203" s="2322"/>
      <c r="B203" s="2322"/>
      <c r="C203" s="2252"/>
      <c r="D203" s="2252"/>
      <c r="E203" s="442"/>
      <c r="F203" s="442"/>
      <c r="G203" s="1242" t="s">
        <v>4445</v>
      </c>
      <c r="H203" s="1146"/>
      <c r="I203" s="1147"/>
      <c r="J203" s="1145"/>
      <c r="K203" s="1145"/>
      <c r="L203" s="1148"/>
      <c r="M203" s="1148"/>
    </row>
    <row r="204" spans="1:14" s="201" customFormat="1" ht="17.25" customHeight="1" thickTop="1">
      <c r="B204" s="1387"/>
      <c r="C204" s="3162" t="s">
        <v>1901</v>
      </c>
      <c r="D204" s="2567" t="s">
        <v>3963</v>
      </c>
      <c r="E204" s="2567">
        <v>45840</v>
      </c>
      <c r="F204" s="2568">
        <f>E204+10</f>
        <v>45850</v>
      </c>
      <c r="G204" s="1517" t="s">
        <v>4825</v>
      </c>
      <c r="H204" s="1142" t="s">
        <v>4826</v>
      </c>
      <c r="I204" s="1143">
        <v>45857</v>
      </c>
      <c r="J204" s="1171">
        <f>I204+30</f>
        <v>45887</v>
      </c>
      <c r="K204" s="1140">
        <f>I204+34</f>
        <v>45891</v>
      </c>
      <c r="L204" s="1144">
        <f>I204+37</f>
        <v>45894</v>
      </c>
      <c r="M204" s="1144">
        <f>I204+40</f>
        <v>45897</v>
      </c>
    </row>
    <row r="205" spans="1:14" s="201" customFormat="1" ht="17.25" customHeight="1" thickBot="1">
      <c r="B205" s="1387"/>
      <c r="C205" s="3547"/>
      <c r="D205" s="2252"/>
      <c r="E205" s="442"/>
      <c r="F205" s="2570"/>
      <c r="G205" s="1242" t="s">
        <v>4449</v>
      </c>
      <c r="H205" s="1146"/>
      <c r="I205" s="1147"/>
      <c r="J205" s="1145"/>
      <c r="K205" s="1145"/>
      <c r="L205" s="1148"/>
      <c r="M205" s="1148"/>
    </row>
    <row r="206" spans="1:14" s="201" customFormat="1" ht="17.25" customHeight="1" thickTop="1">
      <c r="B206" s="1387"/>
      <c r="C206" s="222" t="s">
        <v>611</v>
      </c>
      <c r="D206" s="221"/>
      <c r="E206" s="216"/>
      <c r="F206" s="216"/>
      <c r="G206" s="216"/>
      <c r="H206" s="216"/>
      <c r="M206" s="137"/>
    </row>
    <row r="207" spans="1:14" s="201" customFormat="1" ht="12">
      <c r="B207" s="1387"/>
      <c r="D207" s="221"/>
      <c r="E207" s="216"/>
      <c r="F207" s="216"/>
      <c r="G207" s="216"/>
      <c r="H207" s="216"/>
      <c r="M207" s="137"/>
    </row>
    <row r="208" spans="1:14" s="201" customFormat="1" ht="12">
      <c r="B208" s="1387"/>
      <c r="D208" s="221"/>
      <c r="E208" s="216"/>
      <c r="F208" s="216"/>
      <c r="G208" s="216"/>
      <c r="H208" s="216"/>
      <c r="M208" s="137"/>
    </row>
    <row r="209" spans="2:14" s="201" customFormat="1" ht="12">
      <c r="B209" s="1387"/>
      <c r="M209" s="137"/>
    </row>
    <row r="210" spans="2:14" s="201" customFormat="1" ht="12">
      <c r="B210" s="1387"/>
      <c r="M210" s="137"/>
    </row>
    <row r="211" spans="2:14" s="201" customFormat="1" ht="12">
      <c r="B211" s="1387"/>
      <c r="D211" s="221"/>
      <c r="E211" s="216"/>
      <c r="F211" s="216"/>
      <c r="G211" s="216"/>
      <c r="H211" s="216"/>
      <c r="M211" s="137"/>
    </row>
    <row r="212" spans="2:14" s="201" customFormat="1" ht="12">
      <c r="B212" s="1387"/>
      <c r="D212" s="221"/>
      <c r="E212" s="216"/>
      <c r="F212" s="216"/>
      <c r="G212" s="216"/>
      <c r="H212" s="216"/>
      <c r="M212" s="137"/>
    </row>
    <row r="213" spans="2:14" s="201" customFormat="1" ht="12">
      <c r="B213" s="1387"/>
      <c r="D213" s="221"/>
      <c r="E213" s="216"/>
      <c r="F213" s="216"/>
      <c r="G213" s="216"/>
      <c r="H213" s="216"/>
      <c r="M213" s="137"/>
    </row>
    <row r="214" spans="2:14" s="201" customFormat="1" ht="12">
      <c r="B214" s="1387"/>
      <c r="D214" s="221"/>
      <c r="E214" s="216"/>
      <c r="F214" s="216"/>
      <c r="G214" s="216"/>
      <c r="H214" s="216"/>
      <c r="M214" s="137"/>
    </row>
    <row r="215" spans="2:14" s="201" customFormat="1" ht="12">
      <c r="B215" s="1387"/>
      <c r="D215" s="221"/>
      <c r="E215" s="216"/>
      <c r="F215" s="216"/>
      <c r="G215" s="216"/>
      <c r="H215" s="216"/>
      <c r="M215" s="137"/>
    </row>
    <row r="216" spans="2:14" s="201" customFormat="1" ht="12">
      <c r="B216" s="1387"/>
      <c r="D216" s="221"/>
      <c r="E216" s="216"/>
      <c r="F216" s="216"/>
      <c r="G216" s="216"/>
      <c r="H216" s="216"/>
      <c r="M216" s="137"/>
    </row>
    <row r="217" spans="2:14" s="223" customFormat="1" ht="17.25" customHeight="1">
      <c r="B217" s="1387"/>
      <c r="C217" s="253" t="s">
        <v>0</v>
      </c>
      <c r="D217" s="70"/>
      <c r="E217" s="1487" t="s">
        <v>2062</v>
      </c>
      <c r="F217" s="71"/>
      <c r="G217" s="71" t="s">
        <v>36</v>
      </c>
      <c r="H217" s="71"/>
      <c r="I217" s="70"/>
      <c r="J217" s="70"/>
      <c r="K217" s="71" t="s">
        <v>61</v>
      </c>
      <c r="L217" s="71" t="str">
        <f>'HOW TO-&gt;'!$B$134</f>
        <v>6011 2413</v>
      </c>
      <c r="M217" s="71"/>
      <c r="N217" s="61"/>
    </row>
    <row r="218" spans="2:14" s="223" customFormat="1" ht="11.25">
      <c r="B218" s="1387"/>
      <c r="C218" s="82" t="s">
        <v>1</v>
      </c>
      <c r="D218" s="70"/>
      <c r="E218" s="308" t="s">
        <v>612</v>
      </c>
      <c r="F218" s="71"/>
      <c r="G218" s="70" t="s">
        <v>613</v>
      </c>
      <c r="H218" s="70"/>
      <c r="I218" s="308" t="s">
        <v>39</v>
      </c>
      <c r="J218" s="70"/>
      <c r="K218" s="70" t="s">
        <v>63</v>
      </c>
      <c r="L218" s="70"/>
      <c r="M218" s="273" t="s">
        <v>64</v>
      </c>
      <c r="N218" s="61"/>
    </row>
    <row r="219" spans="2:14" s="201" customFormat="1" ht="12">
      <c r="B219" s="1387"/>
      <c r="C219" s="82"/>
      <c r="D219" s="70"/>
      <c r="E219" s="308"/>
      <c r="F219" s="61"/>
      <c r="G219" s="70"/>
      <c r="H219" s="70"/>
      <c r="I219" s="308"/>
      <c r="J219" s="70"/>
      <c r="K219" s="70" t="str">
        <f>'HOW TO-&gt;'!$A$136</f>
        <v>PERMIT</v>
      </c>
      <c r="L219" s="70"/>
      <c r="M219" s="3325" t="str">
        <f>'HOW TO-&gt;'!$C$136</f>
        <v>SG094-SinPermit@msc.com</v>
      </c>
      <c r="N219" s="61"/>
    </row>
    <row r="220" spans="2:14" s="137" customFormat="1" ht="12">
      <c r="B220" s="1617"/>
      <c r="C220" s="80" t="str">
        <f>'HOW TO-&gt;'!$A$105</f>
        <v>ZANT CHONG</v>
      </c>
      <c r="D220" s="80" t="str">
        <f>'HOW TO-&gt;'!$B$105</f>
        <v>6011 2429</v>
      </c>
      <c r="E220" s="65" t="str">
        <f>'HOW TO-&gt;'!$C$105</f>
        <v>zant.chong@msc.com</v>
      </c>
      <c r="F220" s="61"/>
      <c r="G220" s="80" t="str">
        <f>'HOW TO-&gt;'!$A$122</f>
        <v>ROBERT CHIA</v>
      </c>
      <c r="H220" s="80" t="str">
        <f>'HOW TO-&gt;'!$B$122</f>
        <v>6011 0564</v>
      </c>
      <c r="I220" s="65" t="str">
        <f>'HOW TO-&gt;'!$C$122</f>
        <v>robert.chia@msc.com</v>
      </c>
      <c r="J220" s="61"/>
      <c r="K220" s="80" t="str">
        <f>'HOW TO-&gt;'!$A$137</f>
        <v>RAYNAR ANG</v>
      </c>
      <c r="L220" s="80" t="str">
        <f>'HOW TO-&gt;'!$B$137</f>
        <v>6011 2358</v>
      </c>
      <c r="M220" s="65" t="str">
        <f>'HOW TO-&gt;'!$C$137</f>
        <v>raynar.ang@msc.com</v>
      </c>
      <c r="N220" s="61"/>
    </row>
    <row r="221" spans="2:14" s="137" customFormat="1" ht="12">
      <c r="B221" s="1617"/>
      <c r="C221" s="80" t="str">
        <f>'HOW TO-&gt;'!$A$106</f>
        <v>PHOEBE HUANG</v>
      </c>
      <c r="D221" s="80" t="str">
        <f>'HOW TO-&gt;'!$B$106</f>
        <v>6011 0562</v>
      </c>
      <c r="E221" s="65" t="str">
        <f>'HOW TO-&gt;'!$C$106</f>
        <v>phoebe.huang@msc.com</v>
      </c>
      <c r="F221" s="61"/>
      <c r="G221" s="80" t="str">
        <f>'HOW TO-&gt;'!$A$123</f>
        <v>S. Y. LIEW</v>
      </c>
      <c r="H221" s="80" t="str">
        <f>'HOW TO-&gt;'!$B$123</f>
        <v>6011 2348</v>
      </c>
      <c r="I221" s="65" t="str">
        <f>'HOW TO-&gt;'!$C$123</f>
        <v>seoyi.liew@msc.com</v>
      </c>
      <c r="J221" s="61"/>
      <c r="K221" s="80" t="str">
        <f>'HOW TO-&gt;'!$A$138</f>
        <v>KAI SIANG</v>
      </c>
      <c r="L221" s="80" t="str">
        <f>'HOW TO-&gt;'!$B$138</f>
        <v>6011 2356</v>
      </c>
      <c r="M221" s="65" t="str">
        <f>'HOW TO-&gt;'!$C$138</f>
        <v>kaisiang.lim@msc.com</v>
      </c>
      <c r="N221" s="61"/>
    </row>
    <row r="222" spans="2:14" s="137" customFormat="1" ht="12">
      <c r="B222" s="1617"/>
      <c r="C222" s="80" t="str">
        <f>'HOW TO-&gt;'!$A$107</f>
        <v>SHERWIN LIM</v>
      </c>
      <c r="D222" s="80" t="str">
        <f>'HOW TO-&gt;'!$B$107</f>
        <v>6011 2395</v>
      </c>
      <c r="E222" s="65" t="str">
        <f>'HOW TO-&gt;'!$C$107</f>
        <v>sherwin.lim@msc.com</v>
      </c>
      <c r="F222" s="61"/>
      <c r="G222" s="80" t="str">
        <f>'HOW TO-&gt;'!$A$124</f>
        <v>SHARON KOH</v>
      </c>
      <c r="H222" s="80" t="str">
        <f>'HOW TO-&gt;'!$B$124</f>
        <v>6011 2349</v>
      </c>
      <c r="I222" s="65" t="str">
        <f>'HOW TO-&gt;'!$C$124</f>
        <v>sharon.koh@msc.com</v>
      </c>
      <c r="J222" s="61"/>
      <c r="K222" s="80" t="str">
        <f>'HOW TO-&gt;'!$A$139</f>
        <v>DEWI</v>
      </c>
      <c r="L222" s="80" t="str">
        <f>'HOW TO-&gt;'!$B$139</f>
        <v>6011 2354</v>
      </c>
      <c r="M222" s="65" t="str">
        <f>'HOW TO-&gt;'!$C$139</f>
        <v>dewi.ratnah@msc.com</v>
      </c>
      <c r="N222" s="61"/>
    </row>
    <row r="223" spans="2:14" s="137" customFormat="1" ht="12">
      <c r="B223" s="1617"/>
      <c r="C223" s="80" t="str">
        <f>'HOW TO-&gt;'!$A$108</f>
        <v>NATALIE LEW</v>
      </c>
      <c r="D223" s="80" t="str">
        <f>'HOW TO-&gt;'!$B$108</f>
        <v>6011 2399</v>
      </c>
      <c r="E223" s="65" t="str">
        <f>'HOW TO-&gt;'!$C$108</f>
        <v>natalie.lew@msc.com</v>
      </c>
      <c r="F223" s="61"/>
      <c r="G223" s="80" t="str">
        <f>'HOW TO-&gt;'!$A$125</f>
        <v>ANGELIA LAU</v>
      </c>
      <c r="H223" s="80" t="str">
        <f>'HOW TO-&gt;'!$B$125</f>
        <v>6011 2346</v>
      </c>
      <c r="I223" s="65" t="str">
        <f>'HOW TO-&gt;'!$C$125</f>
        <v>angelia.lau@msc.com</v>
      </c>
      <c r="J223" s="61"/>
      <c r="K223" s="80" t="str">
        <f>'HOW TO-&gt;'!$A$140</f>
        <v>YU TING</v>
      </c>
      <c r="L223" s="80" t="str">
        <f>'HOW TO-&gt;'!$B$140</f>
        <v>6011 2359</v>
      </c>
      <c r="M223" s="65" t="str">
        <f>'HOW TO-&gt;'!$C$140</f>
        <v>yuting.luo@msc.com</v>
      </c>
      <c r="N223" s="61"/>
    </row>
    <row r="224" spans="2:14" s="137" customFormat="1" ht="12">
      <c r="B224" s="1617"/>
      <c r="C224" s="80">
        <f>'HOW TO-&gt;'!$A$109</f>
        <v>0</v>
      </c>
      <c r="D224" s="80" t="str">
        <f>'HOW TO-&gt;'!$B$109</f>
        <v>6011 2352</v>
      </c>
      <c r="E224" s="65">
        <f>'HOW TO-&gt;'!$C$109</f>
        <v>0</v>
      </c>
      <c r="F224" s="61"/>
      <c r="G224" s="80" t="str">
        <f>'HOW TO-&gt;'!$A$126</f>
        <v>NOOR AFNINDAH</v>
      </c>
      <c r="H224" s="80" t="str">
        <f>'HOW TO-&gt;'!$B$126</f>
        <v>6011 2347</v>
      </c>
      <c r="I224" s="65" t="str">
        <f>'HOW TO-&gt;'!$C$126</f>
        <v>noor.afnindah@msc.com</v>
      </c>
      <c r="J224" s="61"/>
      <c r="K224" s="80" t="str">
        <f>'HOW TO-&gt;'!$A$141</f>
        <v>-</v>
      </c>
      <c r="L224" s="80" t="str">
        <f>'HOW TO-&gt;'!$B$141</f>
        <v>6011 0567</v>
      </c>
      <c r="M224" s="65" t="str">
        <f>'HOW TO-&gt;'!$C$141</f>
        <v>-</v>
      </c>
      <c r="N224" s="61"/>
    </row>
    <row r="225" spans="2:14" s="137" customFormat="1" ht="12">
      <c r="B225" s="1617"/>
      <c r="C225" s="80" t="str">
        <f>'HOW TO-&gt;'!$A$110</f>
        <v>LIM AI PHEN</v>
      </c>
      <c r="D225" s="80" t="str">
        <f>'HOW TO-&gt;'!$B$110</f>
        <v>6011 9646</v>
      </c>
      <c r="E225" s="65" t="str">
        <f>'HOW TO-&gt;'!$C$110</f>
        <v>aiphen.lim@msc.com</v>
      </c>
      <c r="F225" s="61"/>
      <c r="G225" s="80" t="str">
        <f>'HOW TO-&gt;'!$A$127</f>
        <v>NG CHING WEI</v>
      </c>
      <c r="H225" s="80" t="str">
        <f>'HOW TO-&gt;'!$B$127</f>
        <v>6011 2404</v>
      </c>
      <c r="I225" s="65" t="str">
        <f>'HOW TO-&gt;'!$C$127</f>
        <v>chingwei.ng@msc.com</v>
      </c>
      <c r="J225" s="61"/>
      <c r="K225" s="80" t="str">
        <f>'HOW TO-&gt;'!$A$142</f>
        <v>SHAN SHAN</v>
      </c>
      <c r="L225" s="80" t="str">
        <f>'HOW TO-&gt;'!$B$142</f>
        <v>6011 2353</v>
      </c>
      <c r="M225" s="65" t="str">
        <f>'HOW TO-&gt;'!$C$142</f>
        <v>shanshan.chin@msc.com</v>
      </c>
      <c r="N225" s="61"/>
    </row>
    <row r="226" spans="2:14" s="137" customFormat="1" ht="12">
      <c r="B226" s="1617"/>
      <c r="C226" s="80" t="str">
        <f>'HOW TO-&gt;'!$A$111</f>
        <v>DARIUS ONG</v>
      </c>
      <c r="D226" s="80" t="str">
        <f>'HOW TO-&gt;'!$B$111</f>
        <v>6011 2396</v>
      </c>
      <c r="E226" s="65" t="str">
        <f>'HOW TO-&gt;'!$C$111</f>
        <v>darius.ong@msc.com</v>
      </c>
      <c r="F226" s="61"/>
      <c r="G226" s="80">
        <f>'HOW TO-&gt;'!$A$128</f>
        <v>0</v>
      </c>
      <c r="H226" s="80">
        <f>'HOW TO-&gt;'!$B$128</f>
        <v>0</v>
      </c>
      <c r="I226" s="65">
        <f>'HOW TO-&gt;'!$C$128</f>
        <v>0</v>
      </c>
      <c r="J226" s="61"/>
      <c r="K226" s="80" t="str">
        <f>'HOW TO-&gt;'!$A$143</f>
        <v>EUNICE</v>
      </c>
      <c r="L226" s="80" t="str">
        <f>'HOW TO-&gt;'!$B$143</f>
        <v>6011 2355</v>
      </c>
      <c r="M226" s="65" t="str">
        <f>'HOW TO-&gt;'!$C$143</f>
        <v>eunice.chan@msc.com</v>
      </c>
      <c r="N226" s="61"/>
    </row>
    <row r="227" spans="2:14" s="137" customFormat="1" ht="12">
      <c r="B227" s="1617"/>
      <c r="C227" s="80" t="str">
        <f>'HOW TO-&gt;'!$A$112</f>
        <v>LAWRENCE ANG (CROSS-TRADE)</v>
      </c>
      <c r="D227" s="80" t="str">
        <f>'HOW TO-&gt;'!$B$112</f>
        <v>6011 2400</v>
      </c>
      <c r="E227" s="65" t="str">
        <f>'HOW TO-&gt;'!$C$112</f>
        <v>lawrence.ang@msc.com</v>
      </c>
      <c r="F227" s="61"/>
      <c r="G227" s="80" t="str">
        <f>'HOW TO-&gt;'!$A$129</f>
        <v>.</v>
      </c>
      <c r="H227" s="80" t="str">
        <f>'HOW TO-&gt;'!$B$129</f>
        <v>.</v>
      </c>
      <c r="I227" s="65" t="str">
        <f>'HOW TO-&gt;'!$C$129</f>
        <v>.</v>
      </c>
      <c r="J227" s="61"/>
      <c r="K227" s="80" t="str">
        <f>'HOW TO-&gt;'!$A$144</f>
        <v>HAZEL</v>
      </c>
      <c r="L227" s="80" t="str">
        <f>'HOW TO-&gt;'!$B$144</f>
        <v>6011 2435</v>
      </c>
      <c r="M227" s="65" t="str">
        <f>'HOW TO-&gt;'!$C$144</f>
        <v>hazel.toh@msc.com</v>
      </c>
      <c r="N227" s="61"/>
    </row>
    <row r="228" spans="2:14" s="137" customFormat="1" ht="12">
      <c r="B228" s="1617"/>
      <c r="C228" s="80" t="str">
        <f>'HOW TO-&gt;'!$A$113</f>
        <v>ASHTON YAN</v>
      </c>
      <c r="D228" s="80" t="str">
        <f>'HOW TO-&gt;'!$B$113</f>
        <v>6011 2398</v>
      </c>
      <c r="E228" s="65" t="str">
        <f>'HOW TO-&gt;'!$C$113</f>
        <v>ashton.yan@msc.com</v>
      </c>
      <c r="F228" s="61"/>
      <c r="G228" s="80">
        <f>'HOW TO-&gt;'!$A$130</f>
        <v>0</v>
      </c>
      <c r="H228" s="80">
        <f>'HOW TO-&gt;'!$B$130</f>
        <v>0</v>
      </c>
      <c r="I228" s="65">
        <f>'HOW TO-&gt;'!$C$130</f>
        <v>0</v>
      </c>
      <c r="J228" s="61"/>
      <c r="K228" s="80">
        <f>'HOW TO-&gt;'!$A$145</f>
        <v>0</v>
      </c>
      <c r="L228" s="80">
        <f>'HOW TO-&gt;'!$B$145</f>
        <v>0</v>
      </c>
      <c r="M228" s="65">
        <f>'HOW TO-&gt;'!$C$145</f>
        <v>0</v>
      </c>
      <c r="N228" s="61"/>
    </row>
    <row r="229" spans="2:14" s="223" customFormat="1" ht="11.25">
      <c r="B229" s="1387"/>
      <c r="C229" s="80" t="str">
        <f>'HOW TO-&gt;'!$A$114</f>
        <v>LUIS LIM</v>
      </c>
      <c r="D229" s="80" t="str">
        <f>'HOW TO-&gt;'!$B$114</f>
        <v>6011 7900</v>
      </c>
      <c r="E229" s="65" t="str">
        <f>'HOW TO-&gt;'!$C$114</f>
        <v>luis.lim@msc.com</v>
      </c>
      <c r="F229" s="61"/>
      <c r="G229" s="61"/>
      <c r="H229" s="84"/>
      <c r="I229" s="273"/>
      <c r="J229" s="61"/>
      <c r="K229" s="80">
        <f>'HOW TO-&gt;'!$A$146</f>
        <v>0</v>
      </c>
      <c r="L229" s="80">
        <f>'HOW TO-&gt;'!$B$146</f>
        <v>0</v>
      </c>
      <c r="M229" s="65">
        <f>'HOW TO-&gt;'!$C$146</f>
        <v>0</v>
      </c>
      <c r="N229" s="61"/>
    </row>
    <row r="230" spans="2:14" s="223" customFormat="1" ht="11.25">
      <c r="B230" s="1387"/>
      <c r="C230" s="80" t="str">
        <f>'HOW TO-&gt;'!$A$115</f>
        <v>CHARMAINE LIM</v>
      </c>
      <c r="D230" s="80" t="str">
        <f>'HOW TO-&gt;'!$B$115</f>
        <v>6011 0561</v>
      </c>
      <c r="E230" s="65" t="str">
        <f>'HOW TO-&gt;'!$C$115</f>
        <v>charmaine.lim@msc.com</v>
      </c>
      <c r="F230" s="61"/>
      <c r="G230" s="61"/>
      <c r="H230" s="84"/>
      <c r="I230" s="84"/>
      <c r="J230" s="273"/>
      <c r="K230" s="80"/>
      <c r="L230" s="80"/>
      <c r="M230" s="65"/>
      <c r="N230" s="61"/>
    </row>
    <row r="231" spans="2:14" s="223" customFormat="1" ht="11.25">
      <c r="C231" s="80">
        <f>'HOW TO-&gt;'!$A$116</f>
        <v>0</v>
      </c>
      <c r="D231" s="80">
        <f>'HOW TO-&gt;'!$B$116</f>
        <v>0</v>
      </c>
      <c r="E231" s="65">
        <f>'HOW TO-&gt;'!$C$116</f>
        <v>0</v>
      </c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2:14">
      <c r="C232" s="80" t="str">
        <f>'HOW TO-&gt;'!$A$117</f>
        <v xml:space="preserve">MAIN LINE  </v>
      </c>
      <c r="D232" s="80" t="str">
        <f>'HOW TO-&gt;'!$B$117</f>
        <v>6011 2424</v>
      </c>
      <c r="E232" s="65">
        <f>'HOW TO-&gt;'!$C$117</f>
        <v>0</v>
      </c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2:14">
      <c r="C233" s="80">
        <f>'HOW TO-&gt;'!$A$118</f>
        <v>0</v>
      </c>
      <c r="D233" s="80">
        <f>'HOW TO-&gt;'!$B$118</f>
        <v>0</v>
      </c>
      <c r="E233" s="65">
        <f>'HOW TO-&gt;'!$C$118</f>
        <v>0</v>
      </c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2:14"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</sheetData>
  <customSheetViews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3"/>
      <headerFooter>
        <oddFooter>&amp;RLast update : &amp;D    &amp;T&amp;L&amp;1#&amp;"Calibri"&amp;10 Sensitivity: Internal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5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6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7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8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9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0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1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12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13"/>
      <headerFooter>
        <oddFooter>&amp;RLast update : &amp;D    &amp;T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14"/>
      <headerFooter>
        <oddFooter>&amp;RLast update : &amp;D    &amp;T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15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16"/>
      <headerFooter>
        <oddFooter>&amp;RLast update : &amp;D    &amp;T&amp;L&amp;1#&amp;"Calibri"&amp;10 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18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18" display="custsvc@msca.com.sg" xr:uid="{175DDECD-0F27-4AA4-B105-BA913AD3FC08}"/>
    <hyperlink ref="M218" display="sinexp@msca.com.sg" xr:uid="{AEAEF378-76F0-472B-B449-CA03752ABCCA}"/>
    <hyperlink ref="E217" r:id="rId21" xr:uid="{46727C4E-A868-4104-995D-AD5A9FDB00E6}"/>
    <hyperlink ref="E218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39"/>
  <sheetViews>
    <sheetView zoomScale="130" zoomScaleNormal="130" workbookViewId="0">
      <selection activeCell="E115" sqref="E115"/>
    </sheetView>
  </sheetViews>
  <sheetFormatPr defaultColWidth="9.42578125" defaultRowHeight="12.75"/>
  <cols>
    <col min="1" max="1" width="9.42578125" style="80"/>
    <col min="2" max="2" width="7.42578125" style="714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8.425781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296"/>
      <c r="B1" s="713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O1" s="37"/>
      <c r="P1" s="5"/>
    </row>
    <row r="2" spans="1:16" s="37" customFormat="1" ht="15.75">
      <c r="A2" s="80"/>
      <c r="B2" s="714"/>
      <c r="C2" s="7" t="s">
        <v>95</v>
      </c>
      <c r="P2" s="62"/>
    </row>
    <row r="3" spans="1:16" s="37" customFormat="1" ht="19.5" customHeight="1">
      <c r="A3" s="80"/>
      <c r="B3" s="714"/>
      <c r="C3" s="7"/>
      <c r="P3" s="62"/>
    </row>
    <row r="4" spans="1:16" s="61" customFormat="1" ht="15.75" hidden="1">
      <c r="A4" s="80"/>
      <c r="B4" s="713"/>
      <c r="C4" s="66"/>
      <c r="D4" s="66"/>
      <c r="E4" s="191" t="s">
        <v>4827</v>
      </c>
      <c r="F4" s="66"/>
      <c r="G4" s="66"/>
      <c r="H4" s="66"/>
      <c r="I4" s="66"/>
      <c r="J4" s="66"/>
      <c r="K4" s="66"/>
    </row>
    <row r="5" spans="1:16" s="61" customFormat="1" ht="11.25" hidden="1">
      <c r="A5" s="80"/>
      <c r="B5" s="713"/>
      <c r="C5" s="84"/>
      <c r="D5" s="84"/>
      <c r="E5" s="84"/>
      <c r="F5" s="84"/>
      <c r="H5" s="84"/>
      <c r="I5" s="84"/>
      <c r="J5" s="897"/>
      <c r="K5" s="84"/>
    </row>
    <row r="6" spans="1:16" s="71" customFormat="1" ht="22.5" hidden="1">
      <c r="A6" s="1933"/>
      <c r="B6" s="715"/>
      <c r="C6" s="1687" t="s">
        <v>4828</v>
      </c>
      <c r="D6" s="663"/>
      <c r="E6" s="793" t="s">
        <v>98</v>
      </c>
      <c r="F6" s="793" t="s">
        <v>894</v>
      </c>
      <c r="G6" s="793" t="s">
        <v>1571</v>
      </c>
      <c r="H6" s="793" t="s">
        <v>1133</v>
      </c>
      <c r="I6" s="793" t="s">
        <v>4829</v>
      </c>
      <c r="J6" s="793" t="s">
        <v>4830</v>
      </c>
      <c r="K6" s="1109" t="s">
        <v>1720</v>
      </c>
      <c r="L6" s="1117" t="s">
        <v>4831</v>
      </c>
      <c r="M6" s="1530"/>
      <c r="O6" s="262"/>
    </row>
    <row r="7" spans="1:16" s="71" customFormat="1" ht="11.25" hidden="1">
      <c r="A7" s="1933"/>
      <c r="B7" s="715"/>
      <c r="C7" s="372"/>
      <c r="D7" s="373"/>
      <c r="E7" s="794"/>
      <c r="F7" s="795" t="s">
        <v>3250</v>
      </c>
      <c r="G7" s="795" t="s">
        <v>2008</v>
      </c>
      <c r="H7" s="795" t="s">
        <v>3785</v>
      </c>
      <c r="I7" s="795" t="s">
        <v>4832</v>
      </c>
      <c r="J7" s="795" t="s">
        <v>4786</v>
      </c>
      <c r="K7" s="1109"/>
      <c r="L7" s="1099"/>
      <c r="M7" s="1530"/>
      <c r="O7" s="262"/>
    </row>
    <row r="8" spans="1:16" s="71" customFormat="1" ht="11.25" hidden="1">
      <c r="A8" s="1933" t="s">
        <v>4833</v>
      </c>
      <c r="B8" s="715" t="s">
        <v>4834</v>
      </c>
      <c r="C8" s="527" t="s">
        <v>2692</v>
      </c>
      <c r="D8" s="283" t="s">
        <v>1777</v>
      </c>
      <c r="E8" s="1090">
        <v>45204</v>
      </c>
      <c r="F8" s="1090"/>
      <c r="G8" s="1090"/>
      <c r="H8" s="1090"/>
      <c r="I8" s="1090"/>
      <c r="J8" s="1090"/>
      <c r="K8" s="1285">
        <v>45204</v>
      </c>
      <c r="L8" s="1099">
        <f>K8+1</f>
        <v>45205</v>
      </c>
      <c r="M8" s="1530"/>
      <c r="O8" s="262"/>
    </row>
    <row r="9" spans="1:16" s="71" customFormat="1" ht="11.25" hidden="1">
      <c r="A9" s="1933"/>
      <c r="B9" s="715" t="s">
        <v>4835</v>
      </c>
      <c r="C9" s="469" t="s">
        <v>4836</v>
      </c>
      <c r="D9" s="283" t="s">
        <v>1782</v>
      </c>
      <c r="E9" s="283">
        <v>45211</v>
      </c>
      <c r="F9" s="283">
        <f t="shared" ref="F9" si="0">E9+37</f>
        <v>45248</v>
      </c>
      <c r="G9" s="283">
        <f t="shared" ref="G9" si="1">E9+41</f>
        <v>45252</v>
      </c>
      <c r="H9" s="283">
        <f t="shared" ref="H9" si="2">E9+44</f>
        <v>45255</v>
      </c>
      <c r="I9" s="283">
        <f t="shared" ref="I9" si="3">E9+46</f>
        <v>45257</v>
      </c>
      <c r="J9" s="283">
        <f t="shared" ref="J9" si="4">E9+49</f>
        <v>45260</v>
      </c>
      <c r="K9" s="1285">
        <v>45211</v>
      </c>
      <c r="L9" s="1099">
        <f>K9+1</f>
        <v>45212</v>
      </c>
      <c r="M9" s="1530"/>
      <c r="O9" s="262"/>
    </row>
    <row r="10" spans="1:16" s="71" customFormat="1" ht="11.25" hidden="1">
      <c r="A10" s="1933"/>
      <c r="B10" s="715" t="s">
        <v>4837</v>
      </c>
      <c r="C10" s="469" t="s">
        <v>4838</v>
      </c>
      <c r="D10" s="283" t="s">
        <v>4839</v>
      </c>
      <c r="E10" s="283">
        <v>45218</v>
      </c>
      <c r="F10" s="283">
        <f t="shared" ref="F10:F11" si="5">E10+37</f>
        <v>45255</v>
      </c>
      <c r="G10" s="283">
        <f t="shared" ref="G10:G11" si="6">E10+41</f>
        <v>45259</v>
      </c>
      <c r="H10" s="283">
        <f t="shared" ref="H10:H11" si="7">E10+44</f>
        <v>45262</v>
      </c>
      <c r="I10" s="283">
        <f t="shared" ref="I10:I11" si="8">E10+46</f>
        <v>45264</v>
      </c>
      <c r="J10" s="283">
        <f t="shared" ref="J10:J11" si="9">E10+49</f>
        <v>45267</v>
      </c>
      <c r="K10" s="1285">
        <v>45218</v>
      </c>
      <c r="L10" s="1099">
        <f>K10+1</f>
        <v>45219</v>
      </c>
      <c r="M10" s="1530"/>
      <c r="O10" s="262"/>
    </row>
    <row r="11" spans="1:16" s="71" customFormat="1" ht="11.25" hidden="1">
      <c r="A11" s="1933"/>
      <c r="B11" s="715" t="s">
        <v>4840</v>
      </c>
      <c r="C11" s="469" t="s">
        <v>4841</v>
      </c>
      <c r="D11" s="283" t="s">
        <v>4842</v>
      </c>
      <c r="E11" s="283">
        <v>45226</v>
      </c>
      <c r="F11" s="283">
        <f t="shared" si="5"/>
        <v>45263</v>
      </c>
      <c r="G11" s="283">
        <f t="shared" si="6"/>
        <v>45267</v>
      </c>
      <c r="H11" s="283">
        <f t="shared" si="7"/>
        <v>45270</v>
      </c>
      <c r="I11" s="283">
        <f t="shared" si="8"/>
        <v>45272</v>
      </c>
      <c r="J11" s="283">
        <f t="shared" si="9"/>
        <v>45275</v>
      </c>
      <c r="K11" s="1285">
        <v>45225</v>
      </c>
      <c r="L11" s="1099">
        <f t="shared" ref="L11:L22" si="10">K11+1</f>
        <v>45226</v>
      </c>
      <c r="M11" s="1530"/>
      <c r="O11" s="262"/>
    </row>
    <row r="12" spans="1:16" s="71" customFormat="1" ht="11.25" hidden="1">
      <c r="A12" s="1933"/>
      <c r="B12" s="715" t="s">
        <v>4843</v>
      </c>
      <c r="C12" s="469" t="s">
        <v>4844</v>
      </c>
      <c r="D12" s="283" t="s">
        <v>4845</v>
      </c>
      <c r="E12" s="283">
        <v>45232</v>
      </c>
      <c r="F12" s="283">
        <f t="shared" ref="F12" si="11">E12+37</f>
        <v>45269</v>
      </c>
      <c r="G12" s="283">
        <f t="shared" ref="G12" si="12">E12+41</f>
        <v>45273</v>
      </c>
      <c r="H12" s="283">
        <f t="shared" ref="H12" si="13">E12+44</f>
        <v>45276</v>
      </c>
      <c r="I12" s="283">
        <f t="shared" ref="I12" si="14">E12+46</f>
        <v>45278</v>
      </c>
      <c r="J12" s="283">
        <f t="shared" ref="J12" si="15">E12+49</f>
        <v>45281</v>
      </c>
      <c r="K12" s="1285">
        <v>45232</v>
      </c>
      <c r="L12" s="1099">
        <f t="shared" si="10"/>
        <v>45233</v>
      </c>
      <c r="M12" s="1530"/>
      <c r="O12" s="262"/>
    </row>
    <row r="13" spans="1:16" s="71" customFormat="1" ht="11.25" hidden="1">
      <c r="A13" s="1933"/>
      <c r="B13" s="715" t="s">
        <v>4846</v>
      </c>
      <c r="C13" s="469" t="s">
        <v>3105</v>
      </c>
      <c r="D13" s="283" t="s">
        <v>4847</v>
      </c>
      <c r="E13" s="283">
        <v>45239</v>
      </c>
      <c r="F13" s="283">
        <f t="shared" ref="F13" si="16">E13+37</f>
        <v>45276</v>
      </c>
      <c r="G13" s="283">
        <f t="shared" ref="G13" si="17">E13+41</f>
        <v>45280</v>
      </c>
      <c r="H13" s="283">
        <f t="shared" ref="H13" si="18">E13+44</f>
        <v>45283</v>
      </c>
      <c r="I13" s="283">
        <f t="shared" ref="I13" si="19">E13+46</f>
        <v>45285</v>
      </c>
      <c r="J13" s="283">
        <f t="shared" ref="J13" si="20">E13+49</f>
        <v>45288</v>
      </c>
      <c r="K13" s="1285">
        <v>45239</v>
      </c>
      <c r="L13" s="1099">
        <f t="shared" si="10"/>
        <v>45240</v>
      </c>
      <c r="M13" s="1530"/>
      <c r="O13" s="262"/>
    </row>
    <row r="14" spans="1:16" s="71" customFormat="1" ht="11.25" hidden="1">
      <c r="A14" s="1933"/>
      <c r="B14" s="715" t="s">
        <v>4848</v>
      </c>
      <c r="C14" s="469" t="s">
        <v>4849</v>
      </c>
      <c r="D14" s="283" t="s">
        <v>1799</v>
      </c>
      <c r="E14" s="283">
        <v>45254</v>
      </c>
      <c r="F14" s="283">
        <f>E14+37</f>
        <v>45291</v>
      </c>
      <c r="G14" s="283">
        <f>E14+41</f>
        <v>45295</v>
      </c>
      <c r="H14" s="283">
        <f>E14+44</f>
        <v>45298</v>
      </c>
      <c r="I14" s="283">
        <f>E14+46</f>
        <v>45300</v>
      </c>
      <c r="J14" s="283">
        <f>E14+49</f>
        <v>45303</v>
      </c>
      <c r="K14" s="1285">
        <v>45246</v>
      </c>
      <c r="L14" s="1099">
        <f>K14+1</f>
        <v>45247</v>
      </c>
      <c r="M14" s="1530"/>
      <c r="O14" s="262"/>
    </row>
    <row r="15" spans="1:16" s="71" customFormat="1" ht="11.25" hidden="1">
      <c r="A15" s="1933"/>
      <c r="B15" s="715" t="s">
        <v>4850</v>
      </c>
      <c r="C15" s="527" t="s">
        <v>4851</v>
      </c>
      <c r="D15" s="283" t="s">
        <v>1801</v>
      </c>
      <c r="E15" s="470">
        <v>45253</v>
      </c>
      <c r="F15" s="470">
        <f>E15+37</f>
        <v>45290</v>
      </c>
      <c r="G15" s="470">
        <f>E15+41</f>
        <v>45294</v>
      </c>
      <c r="H15" s="470">
        <f>E15+44</f>
        <v>45297</v>
      </c>
      <c r="I15" s="470">
        <f>E15+46</f>
        <v>45299</v>
      </c>
      <c r="J15" s="470">
        <f>E15+49</f>
        <v>45302</v>
      </c>
      <c r="K15" s="1285">
        <v>45253</v>
      </c>
      <c r="L15" s="1099">
        <f t="shared" si="10"/>
        <v>45254</v>
      </c>
      <c r="M15" s="1530"/>
      <c r="O15" s="262"/>
    </row>
    <row r="16" spans="1:16" s="71" customFormat="1" ht="11.25" hidden="1">
      <c r="A16" s="1933"/>
      <c r="B16" s="715" t="s">
        <v>4852</v>
      </c>
      <c r="C16" s="527" t="s">
        <v>2692</v>
      </c>
      <c r="D16" s="283" t="s">
        <v>1803</v>
      </c>
      <c r="E16" s="470">
        <v>45260</v>
      </c>
      <c r="F16" s="470"/>
      <c r="G16" s="470"/>
      <c r="H16" s="470"/>
      <c r="I16" s="470"/>
      <c r="J16" s="470"/>
      <c r="K16" s="1285">
        <v>45260</v>
      </c>
      <c r="L16" s="1099">
        <f t="shared" si="10"/>
        <v>45261</v>
      </c>
      <c r="M16" s="1530"/>
      <c r="O16" s="262"/>
    </row>
    <row r="17" spans="1:15" s="71" customFormat="1" ht="11.25" hidden="1">
      <c r="A17" s="1933"/>
      <c r="B17" s="715" t="s">
        <v>4853</v>
      </c>
      <c r="C17" s="469" t="s">
        <v>4544</v>
      </c>
      <c r="D17" s="283" t="s">
        <v>1804</v>
      </c>
      <c r="E17" s="283">
        <v>45267</v>
      </c>
      <c r="F17" s="283">
        <f>E17+37</f>
        <v>45304</v>
      </c>
      <c r="G17" s="283">
        <f>E17+41</f>
        <v>45308</v>
      </c>
      <c r="H17" s="283">
        <f>E17+44</f>
        <v>45311</v>
      </c>
      <c r="I17" s="283">
        <f>E17+46</f>
        <v>45313</v>
      </c>
      <c r="J17" s="283">
        <f>E17+49</f>
        <v>45316</v>
      </c>
      <c r="K17" s="1285">
        <v>45267</v>
      </c>
      <c r="L17" s="1099">
        <f>K17+1</f>
        <v>45268</v>
      </c>
      <c r="M17" s="1530"/>
      <c r="O17" s="262"/>
    </row>
    <row r="18" spans="1:15" s="71" customFormat="1" ht="11.25" hidden="1">
      <c r="A18" s="1933"/>
      <c r="B18" s="715" t="s">
        <v>4854</v>
      </c>
      <c r="C18" s="306" t="s">
        <v>4855</v>
      </c>
      <c r="D18" s="283" t="s">
        <v>1807</v>
      </c>
      <c r="E18" s="283">
        <v>45274</v>
      </c>
      <c r="F18" s="283">
        <f>E18+37</f>
        <v>45311</v>
      </c>
      <c r="G18" s="283">
        <f>E18+41</f>
        <v>45315</v>
      </c>
      <c r="H18" s="283">
        <f>E18+44</f>
        <v>45318</v>
      </c>
      <c r="I18" s="283">
        <f>E18+46</f>
        <v>45320</v>
      </c>
      <c r="J18" s="283">
        <f>E18+49</f>
        <v>45323</v>
      </c>
      <c r="K18" s="1285">
        <v>45274</v>
      </c>
      <c r="L18" s="1099">
        <f t="shared" si="10"/>
        <v>45275</v>
      </c>
      <c r="M18" s="1530"/>
      <c r="O18" s="262"/>
    </row>
    <row r="19" spans="1:15" s="71" customFormat="1" ht="11.25" hidden="1">
      <c r="A19" s="1933"/>
      <c r="B19" s="715" t="s">
        <v>4856</v>
      </c>
      <c r="C19" s="469" t="s">
        <v>4857</v>
      </c>
      <c r="D19" s="283" t="s">
        <v>4858</v>
      </c>
      <c r="E19" s="283">
        <v>45287</v>
      </c>
      <c r="F19" s="283">
        <f>E19+37</f>
        <v>45324</v>
      </c>
      <c r="G19" s="283">
        <f>E19+41</f>
        <v>45328</v>
      </c>
      <c r="H19" s="283">
        <f>E19+44</f>
        <v>45331</v>
      </c>
      <c r="I19" s="283">
        <f>E19+46</f>
        <v>45333</v>
      </c>
      <c r="J19" s="283">
        <f>E19+49</f>
        <v>45336</v>
      </c>
      <c r="K19" s="1285">
        <v>45281</v>
      </c>
      <c r="L19" s="1099">
        <f t="shared" si="10"/>
        <v>45282</v>
      </c>
      <c r="M19" s="1530"/>
      <c r="O19" s="262"/>
    </row>
    <row r="20" spans="1:15" s="71" customFormat="1" ht="11.25" hidden="1">
      <c r="A20" s="1933"/>
      <c r="B20" s="715" t="s">
        <v>4859</v>
      </c>
      <c r="C20" s="527" t="s">
        <v>2692</v>
      </c>
      <c r="D20" s="283" t="s">
        <v>1815</v>
      </c>
      <c r="E20" s="1090">
        <v>45288</v>
      </c>
      <c r="F20" s="1090"/>
      <c r="G20" s="1090"/>
      <c r="H20" s="1090"/>
      <c r="I20" s="1090"/>
      <c r="J20" s="1090"/>
      <c r="K20" s="1285">
        <v>45288</v>
      </c>
      <c r="L20" s="1099">
        <f t="shared" si="10"/>
        <v>45289</v>
      </c>
      <c r="M20" s="1530"/>
      <c r="O20" s="262"/>
    </row>
    <row r="21" spans="1:15" s="71" customFormat="1" ht="11.25" hidden="1">
      <c r="A21" s="1933"/>
      <c r="B21" s="715" t="s">
        <v>4860</v>
      </c>
      <c r="C21" s="469" t="s">
        <v>4836</v>
      </c>
      <c r="D21" s="283" t="s">
        <v>1816</v>
      </c>
      <c r="E21" s="283">
        <v>45302</v>
      </c>
      <c r="F21" s="283">
        <f t="shared" ref="F21:F27" si="21">E21+37</f>
        <v>45339</v>
      </c>
      <c r="G21" s="283">
        <f t="shared" ref="G21:G27" si="22">E21+41</f>
        <v>45343</v>
      </c>
      <c r="H21" s="283">
        <f t="shared" ref="H21:H27" si="23">E21+44</f>
        <v>45346</v>
      </c>
      <c r="I21" s="283">
        <f t="shared" ref="I21:I22" si="24">E21+46</f>
        <v>45348</v>
      </c>
      <c r="J21" s="283">
        <f t="shared" ref="J21:J22" si="25">E21+49</f>
        <v>45351</v>
      </c>
      <c r="K21" s="1285">
        <v>45295</v>
      </c>
      <c r="L21" s="1099">
        <f t="shared" si="10"/>
        <v>45296</v>
      </c>
      <c r="M21" s="1530"/>
      <c r="O21" s="262"/>
    </row>
    <row r="22" spans="1:15" s="71" customFormat="1" ht="11.25" hidden="1">
      <c r="A22" s="1933"/>
      <c r="B22" s="715" t="s">
        <v>4861</v>
      </c>
      <c r="C22" s="469" t="s">
        <v>4838</v>
      </c>
      <c r="D22" s="283" t="s">
        <v>4862</v>
      </c>
      <c r="E22" s="283">
        <v>45306</v>
      </c>
      <c r="F22" s="283">
        <f t="shared" si="21"/>
        <v>45343</v>
      </c>
      <c r="G22" s="283">
        <f t="shared" si="22"/>
        <v>45347</v>
      </c>
      <c r="H22" s="283">
        <f t="shared" si="23"/>
        <v>45350</v>
      </c>
      <c r="I22" s="283">
        <f t="shared" si="24"/>
        <v>45352</v>
      </c>
      <c r="J22" s="283">
        <f t="shared" si="25"/>
        <v>45355</v>
      </c>
      <c r="K22" s="1285">
        <v>45302</v>
      </c>
      <c r="L22" s="1099">
        <f t="shared" si="10"/>
        <v>45303</v>
      </c>
      <c r="M22" s="1530"/>
      <c r="O22" s="262"/>
    </row>
    <row r="23" spans="1:15" s="71" customFormat="1" ht="11.25" hidden="1">
      <c r="A23" s="1933" t="s">
        <v>4863</v>
      </c>
      <c r="B23" s="715" t="s">
        <v>4864</v>
      </c>
      <c r="C23" s="527" t="s">
        <v>393</v>
      </c>
      <c r="D23" s="283" t="s">
        <v>4865</v>
      </c>
      <c r="E23" s="1090">
        <v>45319</v>
      </c>
      <c r="F23" s="1090"/>
      <c r="G23" s="1090"/>
      <c r="H23" s="1090"/>
      <c r="I23" s="1090"/>
      <c r="J23" s="1090"/>
      <c r="K23" s="1285">
        <v>45309</v>
      </c>
      <c r="L23" s="1099">
        <f t="shared" ref="L23" si="26">K23+1</f>
        <v>45310</v>
      </c>
      <c r="M23" s="1530"/>
      <c r="O23" s="262"/>
    </row>
    <row r="24" spans="1:15" s="71" customFormat="1" ht="11.25" hidden="1">
      <c r="A24" s="1933"/>
      <c r="B24" s="715" t="s">
        <v>4866</v>
      </c>
      <c r="C24" s="469" t="s">
        <v>4844</v>
      </c>
      <c r="D24" s="283" t="s">
        <v>4867</v>
      </c>
      <c r="E24" s="283">
        <v>45322</v>
      </c>
      <c r="F24" s="283">
        <f>E24+37</f>
        <v>45359</v>
      </c>
      <c r="G24" s="283">
        <f>E24+41</f>
        <v>45363</v>
      </c>
      <c r="H24" s="283">
        <f>E24+44</f>
        <v>45366</v>
      </c>
      <c r="I24" s="283">
        <f>E24+46</f>
        <v>45368</v>
      </c>
      <c r="J24" s="283">
        <f>E24+49</f>
        <v>45371</v>
      </c>
      <c r="K24" s="1285">
        <v>45316</v>
      </c>
      <c r="L24" s="1099">
        <f>K24+1</f>
        <v>45317</v>
      </c>
      <c r="M24" s="1530"/>
      <c r="O24" s="262"/>
    </row>
    <row r="25" spans="1:15" s="71" customFormat="1" ht="11.25" hidden="1">
      <c r="A25" s="1933"/>
      <c r="B25" s="715" t="s">
        <v>4868</v>
      </c>
      <c r="C25" s="469" t="s">
        <v>3105</v>
      </c>
      <c r="D25" s="283" t="s">
        <v>4869</v>
      </c>
      <c r="E25" s="1090">
        <v>45331</v>
      </c>
      <c r="F25" s="1090"/>
      <c r="G25" s="1090"/>
      <c r="H25" s="1090"/>
      <c r="I25" s="1090"/>
      <c r="J25" s="1090"/>
      <c r="K25" s="1285">
        <v>45323</v>
      </c>
      <c r="L25" s="1099">
        <f t="shared" ref="L25" si="27">K25+1</f>
        <v>45324</v>
      </c>
      <c r="M25" s="1530"/>
      <c r="O25" s="262"/>
    </row>
    <row r="26" spans="1:15" s="71" customFormat="1" ht="11.25" hidden="1">
      <c r="A26" s="1933"/>
      <c r="B26" s="715" t="s">
        <v>4870</v>
      </c>
      <c r="C26" s="469" t="s">
        <v>4871</v>
      </c>
      <c r="D26" s="283" t="s">
        <v>1830</v>
      </c>
      <c r="E26" s="283">
        <v>45330</v>
      </c>
      <c r="F26" s="283">
        <f t="shared" si="21"/>
        <v>45367</v>
      </c>
      <c r="G26" s="283">
        <f t="shared" si="22"/>
        <v>45371</v>
      </c>
      <c r="H26" s="283">
        <f t="shared" si="23"/>
        <v>45374</v>
      </c>
      <c r="I26" s="283">
        <f>E26+50</f>
        <v>45380</v>
      </c>
      <c r="J26" s="283">
        <f>E26+53</f>
        <v>45383</v>
      </c>
      <c r="K26" s="1285">
        <v>45330</v>
      </c>
      <c r="L26" s="1099">
        <f t="shared" ref="L26:L27" si="28">K26+1</f>
        <v>45331</v>
      </c>
      <c r="M26" s="1810" t="s">
        <v>4872</v>
      </c>
      <c r="O26" s="262"/>
    </row>
    <row r="27" spans="1:15" s="71" customFormat="1" ht="11.25" hidden="1">
      <c r="A27" s="1933"/>
      <c r="B27" s="715" t="s">
        <v>4873</v>
      </c>
      <c r="C27" s="469" t="s">
        <v>4849</v>
      </c>
      <c r="D27" s="283" t="s">
        <v>1834</v>
      </c>
      <c r="E27" s="283">
        <v>45339</v>
      </c>
      <c r="F27" s="283">
        <f t="shared" si="21"/>
        <v>45376</v>
      </c>
      <c r="G27" s="283">
        <f t="shared" si="22"/>
        <v>45380</v>
      </c>
      <c r="H27" s="283">
        <f t="shared" si="23"/>
        <v>45383</v>
      </c>
      <c r="I27" s="283">
        <f>E27+50</f>
        <v>45389</v>
      </c>
      <c r="J27" s="283">
        <f>E27+53</f>
        <v>45392</v>
      </c>
      <c r="K27" s="1285">
        <v>45337</v>
      </c>
      <c r="L27" s="1099">
        <f t="shared" si="28"/>
        <v>45338</v>
      </c>
      <c r="M27" s="1530"/>
      <c r="O27" s="262"/>
    </row>
    <row r="28" spans="1:15" s="71" customFormat="1" ht="11.25" hidden="1">
      <c r="A28" s="1933"/>
      <c r="B28" s="715" t="s">
        <v>4874</v>
      </c>
      <c r="C28" s="527" t="s">
        <v>393</v>
      </c>
      <c r="D28" s="283" t="s">
        <v>1836</v>
      </c>
      <c r="E28" s="1090">
        <v>45344</v>
      </c>
      <c r="F28" s="1090"/>
      <c r="G28" s="1090"/>
      <c r="H28" s="1090"/>
      <c r="I28" s="1090"/>
      <c r="J28" s="1090"/>
      <c r="K28" s="1285">
        <v>45344</v>
      </c>
      <c r="L28" s="1099">
        <f t="shared" ref="L28:L34" si="29">K28+1</f>
        <v>45345</v>
      </c>
      <c r="M28" s="1530"/>
      <c r="O28" s="262"/>
    </row>
    <row r="29" spans="1:15" s="71" customFormat="1" ht="11.25" hidden="1">
      <c r="A29" s="1933"/>
      <c r="B29" s="715" t="s">
        <v>4875</v>
      </c>
      <c r="C29" s="469" t="s">
        <v>4544</v>
      </c>
      <c r="D29" s="283" t="s">
        <v>4876</v>
      </c>
      <c r="E29" s="283">
        <v>45360</v>
      </c>
      <c r="F29" s="283">
        <f>E29+37</f>
        <v>45397</v>
      </c>
      <c r="G29" s="283">
        <f>E29+41</f>
        <v>45401</v>
      </c>
      <c r="H29" s="283">
        <f>E29+44</f>
        <v>45404</v>
      </c>
      <c r="I29" s="283">
        <f>E29+50</f>
        <v>45410</v>
      </c>
      <c r="J29" s="283">
        <f>E29+53</f>
        <v>45413</v>
      </c>
      <c r="K29" s="1285">
        <v>45351</v>
      </c>
      <c r="L29" s="1099">
        <f t="shared" si="29"/>
        <v>45352</v>
      </c>
      <c r="M29" s="1530" t="s">
        <v>4708</v>
      </c>
      <c r="O29" s="262"/>
    </row>
    <row r="30" spans="1:15" s="71" customFormat="1" ht="11.25" hidden="1">
      <c r="A30" s="1933"/>
      <c r="B30" s="715" t="s">
        <v>4877</v>
      </c>
      <c r="C30" s="527" t="s">
        <v>393</v>
      </c>
      <c r="D30" s="283" t="s">
        <v>1840</v>
      </c>
      <c r="E30" s="1090">
        <v>45358</v>
      </c>
      <c r="F30" s="1090"/>
      <c r="G30" s="1090"/>
      <c r="H30" s="1090"/>
      <c r="I30" s="1090"/>
      <c r="J30" s="1090"/>
      <c r="K30" s="1285">
        <v>45358</v>
      </c>
      <c r="L30" s="1099">
        <f t="shared" si="29"/>
        <v>45359</v>
      </c>
      <c r="M30" s="1530" t="s">
        <v>4712</v>
      </c>
      <c r="O30" s="262"/>
    </row>
    <row r="31" spans="1:15" s="71" customFormat="1" ht="11.25" hidden="1">
      <c r="A31" s="1933" t="s">
        <v>4878</v>
      </c>
      <c r="B31" s="715" t="s">
        <v>4879</v>
      </c>
      <c r="C31" s="527" t="s">
        <v>393</v>
      </c>
      <c r="D31" s="283" t="s">
        <v>4880</v>
      </c>
      <c r="E31" s="1090"/>
      <c r="F31" s="1090"/>
      <c r="G31" s="1090"/>
      <c r="H31" s="1090"/>
      <c r="I31" s="1090"/>
      <c r="J31" s="1090"/>
      <c r="K31" s="1285">
        <v>45365</v>
      </c>
      <c r="L31" s="1099">
        <f t="shared" si="29"/>
        <v>45366</v>
      </c>
      <c r="M31" s="1530" t="s">
        <v>4714</v>
      </c>
      <c r="O31" s="262"/>
    </row>
    <row r="32" spans="1:15" s="71" customFormat="1" ht="11.25" hidden="1">
      <c r="A32" s="1933"/>
      <c r="B32" s="715" t="s">
        <v>4881</v>
      </c>
      <c r="C32" s="469" t="s">
        <v>4011</v>
      </c>
      <c r="D32" s="283" t="s">
        <v>1845</v>
      </c>
      <c r="E32" s="1090">
        <v>45378</v>
      </c>
      <c r="F32" s="1090"/>
      <c r="G32" s="1090"/>
      <c r="H32" s="1090"/>
      <c r="I32" s="1090"/>
      <c r="J32" s="1090"/>
      <c r="K32" s="1285">
        <v>45372</v>
      </c>
      <c r="L32" s="1099">
        <f t="shared" si="29"/>
        <v>45373</v>
      </c>
      <c r="M32" s="1530" t="s">
        <v>4717</v>
      </c>
      <c r="O32" s="262"/>
    </row>
    <row r="33" spans="1:15" s="71" customFormat="1" ht="11.25" hidden="1">
      <c r="A33" s="1933"/>
      <c r="B33" s="715" t="s">
        <v>4882</v>
      </c>
      <c r="C33" s="469" t="s">
        <v>4836</v>
      </c>
      <c r="D33" s="283" t="s">
        <v>1849</v>
      </c>
      <c r="E33" s="283">
        <v>45384</v>
      </c>
      <c r="F33" s="283">
        <f>E33+37</f>
        <v>45421</v>
      </c>
      <c r="G33" s="283">
        <f>E33+41</f>
        <v>45425</v>
      </c>
      <c r="H33" s="283">
        <f>E33+44</f>
        <v>45428</v>
      </c>
      <c r="I33" s="283">
        <f>E33+50</f>
        <v>45434</v>
      </c>
      <c r="J33" s="283">
        <f>E33+53</f>
        <v>45437</v>
      </c>
      <c r="K33" s="1285">
        <v>45379</v>
      </c>
      <c r="L33" s="1099">
        <f t="shared" si="29"/>
        <v>45380</v>
      </c>
      <c r="M33" s="1530"/>
      <c r="O33" s="262"/>
    </row>
    <row r="34" spans="1:15" s="71" customFormat="1" ht="11.25" hidden="1">
      <c r="A34" s="1933"/>
      <c r="B34" s="715" t="s">
        <v>4883</v>
      </c>
      <c r="C34" s="469" t="s">
        <v>4838</v>
      </c>
      <c r="D34" s="283" t="s">
        <v>4884</v>
      </c>
      <c r="E34" s="283">
        <v>45397</v>
      </c>
      <c r="F34" s="283">
        <f>E34+37</f>
        <v>45434</v>
      </c>
      <c r="G34" s="283">
        <f>E34+41</f>
        <v>45438</v>
      </c>
      <c r="H34" s="283">
        <f>E34+44</f>
        <v>45441</v>
      </c>
      <c r="I34" s="283">
        <f>E34+50</f>
        <v>45447</v>
      </c>
      <c r="J34" s="283">
        <f>E34+53</f>
        <v>45450</v>
      </c>
      <c r="K34" s="1285">
        <v>45386</v>
      </c>
      <c r="L34" s="1099">
        <f t="shared" si="29"/>
        <v>45387</v>
      </c>
      <c r="M34" s="1530" t="s">
        <v>4721</v>
      </c>
      <c r="O34" s="262"/>
    </row>
    <row r="35" spans="1:15" s="71" customFormat="1" ht="11.25" hidden="1">
      <c r="A35" s="1933"/>
      <c r="B35" s="715" t="s">
        <v>4885</v>
      </c>
      <c r="C35" s="469" t="s">
        <v>4841</v>
      </c>
      <c r="D35" s="283" t="s">
        <v>4886</v>
      </c>
      <c r="E35" s="283">
        <v>45413</v>
      </c>
      <c r="F35" s="283">
        <f>E35+37</f>
        <v>45450</v>
      </c>
      <c r="G35" s="283">
        <f>E35+41</f>
        <v>45454</v>
      </c>
      <c r="H35" s="283">
        <f>E35+44</f>
        <v>45457</v>
      </c>
      <c r="I35" s="283">
        <f>E35+50</f>
        <v>45463</v>
      </c>
      <c r="J35" s="283">
        <f>E35+53</f>
        <v>45466</v>
      </c>
      <c r="K35" s="1285">
        <v>45393</v>
      </c>
      <c r="L35" s="1099">
        <f t="shared" ref="L35" si="30">K35+1</f>
        <v>45394</v>
      </c>
      <c r="M35" s="1530"/>
      <c r="O35" s="262"/>
    </row>
    <row r="36" spans="1:15" s="71" customFormat="1" ht="11.25" hidden="1">
      <c r="A36" s="1933"/>
      <c r="B36" s="715" t="s">
        <v>4887</v>
      </c>
      <c r="C36" s="469" t="s">
        <v>4844</v>
      </c>
      <c r="D36" s="283" t="s">
        <v>4888</v>
      </c>
      <c r="E36" s="283">
        <v>45415</v>
      </c>
      <c r="F36" s="283">
        <f t="shared" ref="F36:F41" si="31">E36+37</f>
        <v>45452</v>
      </c>
      <c r="G36" s="283">
        <f t="shared" ref="G36:G39" si="32">E36+41</f>
        <v>45456</v>
      </c>
      <c r="H36" s="283">
        <f t="shared" ref="H36:H39" si="33">E36+44</f>
        <v>45459</v>
      </c>
      <c r="I36" s="283">
        <f t="shared" ref="I36:I39" si="34">E36+50</f>
        <v>45465</v>
      </c>
      <c r="J36" s="283">
        <f t="shared" ref="J36:J39" si="35">E36+53</f>
        <v>45468</v>
      </c>
      <c r="K36" s="1285">
        <f>K35+7</f>
        <v>45400</v>
      </c>
      <c r="L36" s="1099">
        <f t="shared" ref="L36:L40" si="36">K36+1</f>
        <v>45401</v>
      </c>
      <c r="M36" s="1530"/>
      <c r="O36" s="262"/>
    </row>
    <row r="37" spans="1:15" s="71" customFormat="1" ht="11.25" hidden="1">
      <c r="A37" s="1933"/>
      <c r="B37" s="715" t="s">
        <v>4889</v>
      </c>
      <c r="C37" s="1995" t="s">
        <v>406</v>
      </c>
      <c r="D37" s="283" t="s">
        <v>4890</v>
      </c>
      <c r="E37" s="1090">
        <f>E36+7</f>
        <v>45422</v>
      </c>
      <c r="F37" s="1090">
        <f t="shared" si="31"/>
        <v>45459</v>
      </c>
      <c r="G37" s="1090">
        <f t="shared" si="32"/>
        <v>45463</v>
      </c>
      <c r="H37" s="1090">
        <f t="shared" si="33"/>
        <v>45466</v>
      </c>
      <c r="I37" s="1090">
        <f t="shared" si="34"/>
        <v>45472</v>
      </c>
      <c r="J37" s="1090">
        <f t="shared" si="35"/>
        <v>45475</v>
      </c>
      <c r="K37" s="1285">
        <f>K36+7</f>
        <v>45407</v>
      </c>
      <c r="L37" s="1099">
        <f t="shared" si="36"/>
        <v>45408</v>
      </c>
      <c r="M37" s="1530"/>
      <c r="O37" s="262"/>
    </row>
    <row r="38" spans="1:15" s="71" customFormat="1" ht="11.25" hidden="1">
      <c r="A38" s="1933"/>
      <c r="B38" s="715" t="s">
        <v>4891</v>
      </c>
      <c r="C38" s="469" t="s">
        <v>4871</v>
      </c>
      <c r="D38" s="283" t="s">
        <v>1861</v>
      </c>
      <c r="E38" s="283">
        <v>45423</v>
      </c>
      <c r="F38" s="283">
        <f t="shared" si="31"/>
        <v>45460</v>
      </c>
      <c r="G38" s="283">
        <f t="shared" si="32"/>
        <v>45464</v>
      </c>
      <c r="H38" s="283">
        <f t="shared" si="33"/>
        <v>45467</v>
      </c>
      <c r="I38" s="283">
        <f t="shared" si="34"/>
        <v>45473</v>
      </c>
      <c r="J38" s="283">
        <f t="shared" si="35"/>
        <v>45476</v>
      </c>
      <c r="K38" s="1285">
        <v>45415</v>
      </c>
      <c r="L38" s="1099">
        <f t="shared" si="36"/>
        <v>45416</v>
      </c>
      <c r="M38" s="1530"/>
      <c r="O38" s="262"/>
    </row>
    <row r="39" spans="1:15" s="71" customFormat="1" ht="11.25" hidden="1">
      <c r="A39" s="1933"/>
      <c r="B39" s="715" t="s">
        <v>4892</v>
      </c>
      <c r="C39" s="1995" t="s">
        <v>406</v>
      </c>
      <c r="D39" s="283" t="s">
        <v>4893</v>
      </c>
      <c r="E39" s="1090">
        <v>45422</v>
      </c>
      <c r="F39" s="1090">
        <f t="shared" si="31"/>
        <v>45459</v>
      </c>
      <c r="G39" s="1090">
        <f t="shared" si="32"/>
        <v>45463</v>
      </c>
      <c r="H39" s="1090">
        <f t="shared" si="33"/>
        <v>45466</v>
      </c>
      <c r="I39" s="1090">
        <f t="shared" si="34"/>
        <v>45472</v>
      </c>
      <c r="J39" s="1090">
        <f t="shared" si="35"/>
        <v>45475</v>
      </c>
      <c r="K39" s="1285">
        <f>K38+7</f>
        <v>45422</v>
      </c>
      <c r="L39" s="1099">
        <f t="shared" si="36"/>
        <v>45423</v>
      </c>
      <c r="M39" s="1530"/>
      <c r="O39" s="262"/>
    </row>
    <row r="40" spans="1:15" s="71" customFormat="1" ht="11.25" hidden="1">
      <c r="A40" s="1933"/>
      <c r="B40" s="715" t="s">
        <v>4894</v>
      </c>
      <c r="C40" s="469" t="s">
        <v>4849</v>
      </c>
      <c r="D40" s="283" t="s">
        <v>1865</v>
      </c>
      <c r="E40" s="2144">
        <v>45433</v>
      </c>
      <c r="F40" s="283">
        <f>E40+37</f>
        <v>45470</v>
      </c>
      <c r="G40" s="283">
        <f>E40+41</f>
        <v>45474</v>
      </c>
      <c r="H40" s="283">
        <f>E40+44</f>
        <v>45477</v>
      </c>
      <c r="I40" s="283">
        <f>E40+50</f>
        <v>45483</v>
      </c>
      <c r="J40" s="283">
        <f>E40+53</f>
        <v>45486</v>
      </c>
      <c r="K40" s="1285">
        <f>K39+7</f>
        <v>45429</v>
      </c>
      <c r="L40" s="1099">
        <f t="shared" si="36"/>
        <v>45430</v>
      </c>
      <c r="M40" s="1530"/>
      <c r="O40" s="262"/>
    </row>
    <row r="41" spans="1:15" s="71" customFormat="1" ht="11.25" hidden="1">
      <c r="A41" s="1933" t="s">
        <v>3105</v>
      </c>
      <c r="B41" s="715" t="s">
        <v>4895</v>
      </c>
      <c r="C41" s="527" t="s">
        <v>3105</v>
      </c>
      <c r="D41" s="283" t="s">
        <v>4896</v>
      </c>
      <c r="E41" s="356" t="s">
        <v>3957</v>
      </c>
      <c r="F41" s="1090" t="e">
        <f t="shared" si="31"/>
        <v>#VALUE!</v>
      </c>
      <c r="G41" s="1090" t="e">
        <f t="shared" ref="G41" si="37">E41+41</f>
        <v>#VALUE!</v>
      </c>
      <c r="H41" s="1090" t="e">
        <f t="shared" ref="H41" si="38">E41+44</f>
        <v>#VALUE!</v>
      </c>
      <c r="I41" s="1090" t="e">
        <f t="shared" ref="I41" si="39">E41+50</f>
        <v>#VALUE!</v>
      </c>
      <c r="J41" s="1090" t="e">
        <f t="shared" ref="J41" si="40">E41+53</f>
        <v>#VALUE!</v>
      </c>
      <c r="K41" s="1285">
        <v>45436</v>
      </c>
      <c r="L41" s="1099">
        <f t="shared" ref="L41" si="41">K41+1</f>
        <v>45437</v>
      </c>
      <c r="M41" s="1530"/>
      <c r="O41" s="262"/>
    </row>
    <row r="42" spans="1:15" s="71" customFormat="1" ht="11.25" hidden="1">
      <c r="A42" s="1933"/>
      <c r="B42" s="715" t="s">
        <v>4897</v>
      </c>
      <c r="C42" s="527" t="s">
        <v>4544</v>
      </c>
      <c r="D42" s="283" t="s">
        <v>4898</v>
      </c>
      <c r="E42" s="356" t="s">
        <v>4899</v>
      </c>
      <c r="F42" s="1090" t="e">
        <f t="shared" ref="F42:F50" si="42">E42+37</f>
        <v>#VALUE!</v>
      </c>
      <c r="G42" s="1090" t="e">
        <f t="shared" ref="G42:G50" si="43">E42+41</f>
        <v>#VALUE!</v>
      </c>
      <c r="H42" s="1090" t="e">
        <f t="shared" ref="H42:H50" si="44">E42+44</f>
        <v>#VALUE!</v>
      </c>
      <c r="I42" s="1090" t="e">
        <f t="shared" ref="I42:I50" si="45">E42+50</f>
        <v>#VALUE!</v>
      </c>
      <c r="J42" s="1090" t="e">
        <f t="shared" ref="J42:J50" si="46">E42+53</f>
        <v>#VALUE!</v>
      </c>
      <c r="K42" s="1285">
        <f>K41+7</f>
        <v>45443</v>
      </c>
      <c r="L42" s="1099">
        <f t="shared" ref="L42" si="47">K42+1</f>
        <v>45444</v>
      </c>
      <c r="M42" s="1530"/>
      <c r="O42" s="262"/>
    </row>
    <row r="43" spans="1:15" s="71" customFormat="1" ht="11.25" hidden="1">
      <c r="A43" s="1933"/>
      <c r="B43" s="715" t="s">
        <v>4900</v>
      </c>
      <c r="C43" s="527" t="s">
        <v>4795</v>
      </c>
      <c r="D43" s="283" t="s">
        <v>4901</v>
      </c>
      <c r="E43" s="356" t="s">
        <v>4899</v>
      </c>
      <c r="F43" s="1090"/>
      <c r="G43" s="1090"/>
      <c r="H43" s="1090"/>
      <c r="I43" s="1090"/>
      <c r="J43" s="1090"/>
      <c r="K43" s="1285">
        <v>45450</v>
      </c>
      <c r="L43" s="1099">
        <f t="shared" ref="L43:L50" si="48">K43+1</f>
        <v>45451</v>
      </c>
      <c r="M43" s="1530"/>
      <c r="O43" s="262"/>
    </row>
    <row r="44" spans="1:15" s="71" customFormat="1" ht="11.25" hidden="1">
      <c r="A44" s="1933"/>
      <c r="B44" s="715" t="s">
        <v>4902</v>
      </c>
      <c r="C44" s="527" t="s">
        <v>4903</v>
      </c>
      <c r="D44" s="283" t="s">
        <v>4904</v>
      </c>
      <c r="E44" s="356" t="s">
        <v>4899</v>
      </c>
      <c r="F44" s="1090"/>
      <c r="G44" s="1090"/>
      <c r="H44" s="1090"/>
      <c r="I44" s="1090"/>
      <c r="J44" s="1090"/>
      <c r="K44" s="1285">
        <v>45457</v>
      </c>
      <c r="L44" s="1099">
        <f t="shared" si="48"/>
        <v>45458</v>
      </c>
      <c r="M44" s="1530"/>
      <c r="O44" s="262"/>
    </row>
    <row r="45" spans="1:15" s="71" customFormat="1" ht="11.25" hidden="1">
      <c r="A45" s="1933"/>
      <c r="B45" s="715" t="s">
        <v>4905</v>
      </c>
      <c r="C45" s="469" t="s">
        <v>4836</v>
      </c>
      <c r="D45" s="283" t="s">
        <v>1884</v>
      </c>
      <c r="E45" s="283">
        <v>45469</v>
      </c>
      <c r="F45" s="283">
        <f t="shared" si="42"/>
        <v>45506</v>
      </c>
      <c r="G45" s="283">
        <f t="shared" si="43"/>
        <v>45510</v>
      </c>
      <c r="H45" s="283">
        <f t="shared" si="44"/>
        <v>45513</v>
      </c>
      <c r="I45" s="283">
        <f t="shared" si="45"/>
        <v>45519</v>
      </c>
      <c r="J45" s="283">
        <f t="shared" si="46"/>
        <v>45522</v>
      </c>
      <c r="K45" s="1285">
        <v>45464</v>
      </c>
      <c r="L45" s="1099">
        <f t="shared" si="48"/>
        <v>45465</v>
      </c>
      <c r="M45" s="1530"/>
      <c r="O45" s="262"/>
    </row>
    <row r="46" spans="1:15" s="71" customFormat="1" ht="11.25" hidden="1">
      <c r="A46" s="1933"/>
      <c r="B46" s="715" t="s">
        <v>4906</v>
      </c>
      <c r="C46" s="469" t="s">
        <v>4907</v>
      </c>
      <c r="D46" s="283" t="s">
        <v>1887</v>
      </c>
      <c r="E46" s="283">
        <v>45479</v>
      </c>
      <c r="F46" s="283">
        <f t="shared" si="42"/>
        <v>45516</v>
      </c>
      <c r="G46" s="283">
        <f t="shared" si="43"/>
        <v>45520</v>
      </c>
      <c r="H46" s="283">
        <f t="shared" si="44"/>
        <v>45523</v>
      </c>
      <c r="I46" s="283">
        <f t="shared" si="45"/>
        <v>45529</v>
      </c>
      <c r="J46" s="283">
        <f t="shared" si="46"/>
        <v>45532</v>
      </c>
      <c r="K46" s="1285">
        <v>45471</v>
      </c>
      <c r="L46" s="1099">
        <f t="shared" si="48"/>
        <v>45472</v>
      </c>
      <c r="M46" s="1530"/>
      <c r="O46" s="262"/>
    </row>
    <row r="47" spans="1:15" s="71" customFormat="1" ht="11.25" hidden="1">
      <c r="A47" s="1933"/>
      <c r="B47" s="715" t="s">
        <v>4908</v>
      </c>
      <c r="C47" s="469" t="s">
        <v>4838</v>
      </c>
      <c r="D47" s="283" t="s">
        <v>4909</v>
      </c>
      <c r="E47" s="283">
        <v>45486</v>
      </c>
      <c r="F47" s="283">
        <f t="shared" si="42"/>
        <v>45523</v>
      </c>
      <c r="G47" s="283">
        <f t="shared" si="43"/>
        <v>45527</v>
      </c>
      <c r="H47" s="283">
        <f t="shared" si="44"/>
        <v>45530</v>
      </c>
      <c r="I47" s="283">
        <f t="shared" si="45"/>
        <v>45536</v>
      </c>
      <c r="J47" s="283">
        <f t="shared" si="46"/>
        <v>45539</v>
      </c>
      <c r="K47" s="1285">
        <v>45478</v>
      </c>
      <c r="L47" s="1099">
        <f t="shared" si="48"/>
        <v>45479</v>
      </c>
      <c r="M47" s="1530"/>
      <c r="O47" s="262"/>
    </row>
    <row r="48" spans="1:15" s="71" customFormat="1" ht="11.25" hidden="1">
      <c r="A48" s="1933"/>
      <c r="B48" s="715" t="s">
        <v>4910</v>
      </c>
      <c r="C48" s="1995" t="s">
        <v>406</v>
      </c>
      <c r="D48" s="283" t="s">
        <v>4911</v>
      </c>
      <c r="E48" s="1090">
        <v>45485</v>
      </c>
      <c r="F48" s="1090"/>
      <c r="G48" s="1090"/>
      <c r="H48" s="1090"/>
      <c r="I48" s="1090"/>
      <c r="J48" s="1090"/>
      <c r="K48" s="1285">
        <v>45485</v>
      </c>
      <c r="L48" s="1099">
        <f t="shared" si="48"/>
        <v>45486</v>
      </c>
      <c r="M48" s="1530"/>
      <c r="O48" s="262"/>
    </row>
    <row r="49" spans="1:15" s="71" customFormat="1" ht="11.25" hidden="1">
      <c r="A49" s="1933"/>
      <c r="B49" s="715" t="s">
        <v>4912</v>
      </c>
      <c r="C49" s="469" t="s">
        <v>4841</v>
      </c>
      <c r="D49" s="283" t="s">
        <v>4913</v>
      </c>
      <c r="E49" s="283">
        <v>45498</v>
      </c>
      <c r="F49" s="283">
        <f t="shared" si="42"/>
        <v>45535</v>
      </c>
      <c r="G49" s="283">
        <f t="shared" si="43"/>
        <v>45539</v>
      </c>
      <c r="H49" s="283">
        <f t="shared" si="44"/>
        <v>45542</v>
      </c>
      <c r="I49" s="283">
        <f t="shared" si="45"/>
        <v>45548</v>
      </c>
      <c r="J49" s="283">
        <f t="shared" si="46"/>
        <v>45551</v>
      </c>
      <c r="K49" s="1285">
        <v>45492</v>
      </c>
      <c r="L49" s="1099">
        <f t="shared" si="48"/>
        <v>45493</v>
      </c>
      <c r="M49" s="1530"/>
      <c r="O49" s="262"/>
    </row>
    <row r="50" spans="1:15" s="71" customFormat="1" ht="11.25" hidden="1">
      <c r="A50" s="1933"/>
      <c r="B50" s="715" t="s">
        <v>4914</v>
      </c>
      <c r="C50" s="469" t="s">
        <v>4844</v>
      </c>
      <c r="D50" s="283" t="s">
        <v>4915</v>
      </c>
      <c r="E50" s="283">
        <v>45502</v>
      </c>
      <c r="F50" s="283">
        <f t="shared" si="42"/>
        <v>45539</v>
      </c>
      <c r="G50" s="283">
        <f t="shared" si="43"/>
        <v>45543</v>
      </c>
      <c r="H50" s="283">
        <f t="shared" si="44"/>
        <v>45546</v>
      </c>
      <c r="I50" s="283">
        <f t="shared" si="45"/>
        <v>45552</v>
      </c>
      <c r="J50" s="283">
        <f t="shared" si="46"/>
        <v>45555</v>
      </c>
      <c r="K50" s="1285">
        <v>45499</v>
      </c>
      <c r="L50" s="1099">
        <f t="shared" si="48"/>
        <v>45500</v>
      </c>
      <c r="M50" s="1530"/>
      <c r="O50" s="262"/>
    </row>
    <row r="51" spans="1:15" s="71" customFormat="1" ht="11.25" hidden="1">
      <c r="A51" s="1933"/>
      <c r="B51" s="715" t="s">
        <v>4916</v>
      </c>
      <c r="C51" s="469" t="s">
        <v>4871</v>
      </c>
      <c r="D51" s="283" t="s">
        <v>1903</v>
      </c>
      <c r="E51" s="283">
        <v>45511</v>
      </c>
      <c r="F51" s="2666" t="s">
        <v>393</v>
      </c>
      <c r="G51" s="283">
        <f>E51+41</f>
        <v>45552</v>
      </c>
      <c r="H51" s="283">
        <f>E51+44</f>
        <v>45555</v>
      </c>
      <c r="I51" s="283">
        <f>E51+50</f>
        <v>45561</v>
      </c>
      <c r="J51" s="283">
        <f>E51+53</f>
        <v>45564</v>
      </c>
      <c r="K51" s="1285">
        <v>45506</v>
      </c>
      <c r="L51" s="1099">
        <f t="shared" ref="L51:L58" si="49">K51+1</f>
        <v>45507</v>
      </c>
      <c r="M51" s="1530"/>
      <c r="O51" s="262"/>
    </row>
    <row r="52" spans="1:15" s="71" customFormat="1" ht="11.25" hidden="1">
      <c r="A52" s="1933"/>
      <c r="B52" s="715" t="s">
        <v>4917</v>
      </c>
      <c r="C52" s="469" t="s">
        <v>4849</v>
      </c>
      <c r="D52" s="283" t="s">
        <v>1906</v>
      </c>
      <c r="E52" s="283">
        <v>45513</v>
      </c>
      <c r="F52" s="283">
        <f>E52+37</f>
        <v>45550</v>
      </c>
      <c r="G52" s="283">
        <f>E52+41</f>
        <v>45554</v>
      </c>
      <c r="H52" s="283">
        <f>E52+44</f>
        <v>45557</v>
      </c>
      <c r="I52" s="283">
        <f>E52+50</f>
        <v>45563</v>
      </c>
      <c r="J52" s="283">
        <f>E52+53</f>
        <v>45566</v>
      </c>
      <c r="K52" s="1285">
        <v>45513</v>
      </c>
      <c r="L52" s="1099">
        <f t="shared" si="49"/>
        <v>45514</v>
      </c>
      <c r="M52" s="1530"/>
      <c r="O52" s="262"/>
    </row>
    <row r="53" spans="1:15" s="71" customFormat="1" ht="11.25" hidden="1">
      <c r="A53" s="3297" t="s">
        <v>4918</v>
      </c>
      <c r="B53" s="715" t="s">
        <v>4919</v>
      </c>
      <c r="C53" s="527" t="s">
        <v>3957</v>
      </c>
      <c r="D53" s="283" t="s">
        <v>4920</v>
      </c>
      <c r="E53" s="1090">
        <v>45520</v>
      </c>
      <c r="F53" s="1090"/>
      <c r="G53" s="1090"/>
      <c r="H53" s="1090"/>
      <c r="I53" s="1090"/>
      <c r="J53" s="1090"/>
      <c r="K53" s="1285">
        <v>45520</v>
      </c>
      <c r="L53" s="1099">
        <f t="shared" si="49"/>
        <v>45521</v>
      </c>
      <c r="M53" s="1530"/>
      <c r="O53" s="262"/>
    </row>
    <row r="54" spans="1:15" s="71" customFormat="1" ht="11.25" hidden="1">
      <c r="A54" s="1933"/>
      <c r="B54" s="715" t="s">
        <v>4921</v>
      </c>
      <c r="C54" s="1995" t="s">
        <v>406</v>
      </c>
      <c r="D54" s="283" t="s">
        <v>1911</v>
      </c>
      <c r="E54" s="1090">
        <v>45527</v>
      </c>
      <c r="F54" s="1090"/>
      <c r="G54" s="1090"/>
      <c r="H54" s="1090"/>
      <c r="I54" s="1090"/>
      <c r="J54" s="1090"/>
      <c r="K54" s="1285">
        <v>45527</v>
      </c>
      <c r="L54" s="1099">
        <f t="shared" si="49"/>
        <v>45528</v>
      </c>
      <c r="M54" s="1530"/>
      <c r="O54" s="262"/>
    </row>
    <row r="55" spans="1:15" s="71" customFormat="1" ht="11.25" hidden="1">
      <c r="A55" s="1933"/>
      <c r="B55" s="715" t="s">
        <v>4922</v>
      </c>
      <c r="C55" s="306" t="s">
        <v>4795</v>
      </c>
      <c r="D55" s="283" t="s">
        <v>4923</v>
      </c>
      <c r="E55" s="283">
        <v>45543</v>
      </c>
      <c r="F55" s="283">
        <f>E55+37</f>
        <v>45580</v>
      </c>
      <c r="G55" s="283">
        <f>E55+41</f>
        <v>45584</v>
      </c>
      <c r="H55" s="283">
        <f>E55+44</f>
        <v>45587</v>
      </c>
      <c r="I55" s="283">
        <f>E55+50</f>
        <v>45593</v>
      </c>
      <c r="J55" s="283">
        <f>E55+53</f>
        <v>45596</v>
      </c>
      <c r="K55" s="1285">
        <v>45534</v>
      </c>
      <c r="L55" s="1099">
        <f t="shared" si="49"/>
        <v>45535</v>
      </c>
      <c r="M55" s="2975">
        <f t="shared" ref="M55:M68" si="50">WEEKNUM(L55)</f>
        <v>35</v>
      </c>
      <c r="O55" s="262"/>
    </row>
    <row r="56" spans="1:15" s="71" customFormat="1" ht="11.25" hidden="1">
      <c r="A56" s="1933"/>
      <c r="B56" s="715" t="s">
        <v>4924</v>
      </c>
      <c r="C56" s="306" t="s">
        <v>4925</v>
      </c>
      <c r="D56" s="283" t="s">
        <v>4926</v>
      </c>
      <c r="E56" s="283">
        <v>45551</v>
      </c>
      <c r="F56" s="1090"/>
      <c r="G56" s="283">
        <f>E56+41</f>
        <v>45592</v>
      </c>
      <c r="H56" s="283">
        <f>E56+44</f>
        <v>45595</v>
      </c>
      <c r="I56" s="283">
        <f>E56+50</f>
        <v>45601</v>
      </c>
      <c r="J56" s="283">
        <f>E56+53</f>
        <v>45604</v>
      </c>
      <c r="K56" s="1285">
        <v>45541</v>
      </c>
      <c r="L56" s="1099">
        <f t="shared" si="49"/>
        <v>45542</v>
      </c>
      <c r="M56" s="2975">
        <f t="shared" si="50"/>
        <v>36</v>
      </c>
      <c r="O56" s="262"/>
    </row>
    <row r="57" spans="1:15" s="71" customFormat="1" ht="11.25" hidden="1">
      <c r="A57" s="1933"/>
      <c r="B57" s="715" t="s">
        <v>4927</v>
      </c>
      <c r="C57" s="1995" t="s">
        <v>406</v>
      </c>
      <c r="D57" s="283" t="s">
        <v>1923</v>
      </c>
      <c r="E57" s="1090">
        <v>45548</v>
      </c>
      <c r="F57" s="1090"/>
      <c r="G57" s="1090"/>
      <c r="H57" s="1090"/>
      <c r="I57" s="1090"/>
      <c r="J57" s="1090"/>
      <c r="K57" s="1285">
        <v>45548</v>
      </c>
      <c r="L57" s="1099">
        <f t="shared" si="49"/>
        <v>45549</v>
      </c>
      <c r="M57" s="2975">
        <f t="shared" si="50"/>
        <v>37</v>
      </c>
      <c r="O57" s="262"/>
    </row>
    <row r="58" spans="1:15" s="71" customFormat="1" ht="11.25" hidden="1">
      <c r="A58" s="1933"/>
      <c r="B58" s="715" t="s">
        <v>4928</v>
      </c>
      <c r="C58" s="306" t="s">
        <v>4836</v>
      </c>
      <c r="D58" s="283" t="s">
        <v>1925</v>
      </c>
      <c r="E58" s="283">
        <v>45559</v>
      </c>
      <c r="F58" s="283">
        <f>E58+37</f>
        <v>45596</v>
      </c>
      <c r="G58" s="283">
        <f>E58+41</f>
        <v>45600</v>
      </c>
      <c r="H58" s="283">
        <f>E58+44</f>
        <v>45603</v>
      </c>
      <c r="I58" s="283">
        <f>E58+50</f>
        <v>45609</v>
      </c>
      <c r="J58" s="283">
        <f>E58+53</f>
        <v>45612</v>
      </c>
      <c r="K58" s="1285">
        <v>45555</v>
      </c>
      <c r="L58" s="1099">
        <f t="shared" si="49"/>
        <v>45556</v>
      </c>
      <c r="M58" s="2975">
        <f t="shared" si="50"/>
        <v>38</v>
      </c>
      <c r="O58" s="262"/>
    </row>
    <row r="59" spans="1:15" s="71" customFormat="1" ht="11.25" hidden="1">
      <c r="A59" s="1933"/>
      <c r="B59" s="715" t="s">
        <v>4929</v>
      </c>
      <c r="C59" s="306" t="s">
        <v>4907</v>
      </c>
      <c r="D59" s="283" t="s">
        <v>1929</v>
      </c>
      <c r="E59" s="283">
        <v>45565</v>
      </c>
      <c r="F59" s="283">
        <f t="shared" ref="F59:F62" si="51">E59+37</f>
        <v>45602</v>
      </c>
      <c r="G59" s="283">
        <f t="shared" ref="G59:G61" si="52">E59+41</f>
        <v>45606</v>
      </c>
      <c r="H59" s="283">
        <f t="shared" ref="H59:H61" si="53">E59+44</f>
        <v>45609</v>
      </c>
      <c r="I59" s="283">
        <f t="shared" ref="I59:I61" si="54">E59+50</f>
        <v>45615</v>
      </c>
      <c r="J59" s="283">
        <f t="shared" ref="J59:J61" si="55">E59+53</f>
        <v>45618</v>
      </c>
      <c r="K59" s="1285">
        <v>45562</v>
      </c>
      <c r="L59" s="1099">
        <f t="shared" ref="L59:L62" si="56">K59+1</f>
        <v>45563</v>
      </c>
      <c r="M59" s="2975">
        <f t="shared" si="50"/>
        <v>39</v>
      </c>
      <c r="O59" s="262"/>
    </row>
    <row r="60" spans="1:15" s="71" customFormat="1" ht="11.25" hidden="1">
      <c r="A60" s="3297" t="s">
        <v>4930</v>
      </c>
      <c r="B60" s="715" t="s">
        <v>4834</v>
      </c>
      <c r="C60" s="1995" t="s">
        <v>406</v>
      </c>
      <c r="D60" s="283" t="s">
        <v>4931</v>
      </c>
      <c r="E60" s="1090">
        <v>45569</v>
      </c>
      <c r="F60" s="1090">
        <f t="shared" si="51"/>
        <v>45606</v>
      </c>
      <c r="G60" s="1090">
        <f t="shared" si="52"/>
        <v>45610</v>
      </c>
      <c r="H60" s="1090">
        <f t="shared" si="53"/>
        <v>45613</v>
      </c>
      <c r="I60" s="1090">
        <f t="shared" si="54"/>
        <v>45619</v>
      </c>
      <c r="J60" s="1090">
        <f t="shared" si="55"/>
        <v>45622</v>
      </c>
      <c r="K60" s="1285">
        <v>45569</v>
      </c>
      <c r="L60" s="1099">
        <f t="shared" si="56"/>
        <v>45570</v>
      </c>
      <c r="M60" s="2975">
        <f t="shared" si="50"/>
        <v>40</v>
      </c>
      <c r="O60" s="262"/>
    </row>
    <row r="61" spans="1:15" s="71" customFormat="1" ht="11.25" hidden="1">
      <c r="A61" s="1933"/>
      <c r="B61" s="715" t="s">
        <v>4835</v>
      </c>
      <c r="C61" s="306" t="s">
        <v>4841</v>
      </c>
      <c r="D61" s="283" t="s">
        <v>4932</v>
      </c>
      <c r="E61" s="283">
        <v>45588</v>
      </c>
      <c r="F61" s="1090">
        <f t="shared" si="51"/>
        <v>45625</v>
      </c>
      <c r="G61" s="283">
        <f t="shared" si="52"/>
        <v>45629</v>
      </c>
      <c r="H61" s="283">
        <f t="shared" si="53"/>
        <v>45632</v>
      </c>
      <c r="I61" s="283">
        <f t="shared" si="54"/>
        <v>45638</v>
      </c>
      <c r="J61" s="283">
        <f t="shared" si="55"/>
        <v>45641</v>
      </c>
      <c r="K61" s="1285">
        <v>45576</v>
      </c>
      <c r="L61" s="1099">
        <f t="shared" si="56"/>
        <v>45577</v>
      </c>
      <c r="M61" s="2975">
        <f t="shared" si="50"/>
        <v>41</v>
      </c>
      <c r="O61" s="262"/>
    </row>
    <row r="62" spans="1:15" s="71" customFormat="1" ht="11.25" hidden="1">
      <c r="A62" s="3297" t="s">
        <v>4933</v>
      </c>
      <c r="B62" s="715" t="s">
        <v>4837</v>
      </c>
      <c r="C62" s="1995" t="s">
        <v>406</v>
      </c>
      <c r="D62" s="283" t="s">
        <v>4934</v>
      </c>
      <c r="E62" s="1090">
        <v>45603</v>
      </c>
      <c r="F62" s="1090">
        <f t="shared" si="51"/>
        <v>45640</v>
      </c>
      <c r="G62" s="1090"/>
      <c r="H62" s="1090"/>
      <c r="I62" s="1090"/>
      <c r="J62" s="1090"/>
      <c r="K62" s="1285">
        <v>45583</v>
      </c>
      <c r="L62" s="1099">
        <f t="shared" si="56"/>
        <v>45584</v>
      </c>
      <c r="M62" s="2975">
        <f t="shared" si="50"/>
        <v>42</v>
      </c>
      <c r="O62" s="262"/>
    </row>
    <row r="63" spans="1:15" s="71" customFormat="1" ht="11.25" hidden="1">
      <c r="A63" s="3297" t="s">
        <v>4833</v>
      </c>
      <c r="B63" s="715" t="s">
        <v>4840</v>
      </c>
      <c r="C63" s="1995" t="s">
        <v>406</v>
      </c>
      <c r="D63" s="283" t="s">
        <v>1940</v>
      </c>
      <c r="E63" s="1090">
        <v>45599</v>
      </c>
      <c r="F63" s="1090">
        <f>E63+37</f>
        <v>45636</v>
      </c>
      <c r="G63" s="1090"/>
      <c r="H63" s="1090"/>
      <c r="I63" s="1090"/>
      <c r="J63" s="1090"/>
      <c r="K63" s="1285">
        <v>45590</v>
      </c>
      <c r="L63" s="1099">
        <f t="shared" ref="L63:L68" si="57">K63+1</f>
        <v>45591</v>
      </c>
      <c r="M63" s="2975">
        <f t="shared" si="50"/>
        <v>43</v>
      </c>
      <c r="O63" s="262"/>
    </row>
    <row r="64" spans="1:15" s="71" customFormat="1" ht="11.25" hidden="1">
      <c r="A64" s="1933"/>
      <c r="B64" s="715" t="s">
        <v>4843</v>
      </c>
      <c r="C64" s="306" t="s">
        <v>4849</v>
      </c>
      <c r="D64" s="283" t="s">
        <v>1944</v>
      </c>
      <c r="E64" s="283">
        <v>45624</v>
      </c>
      <c r="F64" s="1090">
        <f>E64+37</f>
        <v>45661</v>
      </c>
      <c r="G64" s="283">
        <f>E64+41</f>
        <v>45665</v>
      </c>
      <c r="H64" s="283">
        <f>E64+44</f>
        <v>45668</v>
      </c>
      <c r="I64" s="283">
        <f>E64+50</f>
        <v>45674</v>
      </c>
      <c r="J64" s="283">
        <f>E64+53</f>
        <v>45677</v>
      </c>
      <c r="K64" s="1285">
        <v>45597</v>
      </c>
      <c r="L64" s="1099">
        <f t="shared" si="57"/>
        <v>45598</v>
      </c>
      <c r="M64" s="2975">
        <f t="shared" si="50"/>
        <v>44</v>
      </c>
      <c r="O64" s="262"/>
    </row>
    <row r="65" spans="1:16" s="71" customFormat="1" ht="11.25" hidden="1">
      <c r="A65" s="3297" t="s">
        <v>4918</v>
      </c>
      <c r="B65" s="715" t="s">
        <v>4846</v>
      </c>
      <c r="C65" s="1995" t="s">
        <v>406</v>
      </c>
      <c r="D65" s="283" t="s">
        <v>4935</v>
      </c>
      <c r="E65" s="1090">
        <v>45609</v>
      </c>
      <c r="F65" s="1090"/>
      <c r="G65" s="1090"/>
      <c r="H65" s="1090"/>
      <c r="I65" s="1090"/>
      <c r="J65" s="1090"/>
      <c r="K65" s="1285">
        <v>45604</v>
      </c>
      <c r="L65" s="1099">
        <f t="shared" si="57"/>
        <v>45605</v>
      </c>
      <c r="M65" s="2975">
        <f t="shared" si="50"/>
        <v>45</v>
      </c>
      <c r="O65" s="262"/>
    </row>
    <row r="66" spans="1:16" s="71" customFormat="1" ht="11.25" hidden="1">
      <c r="A66" s="1933"/>
      <c r="B66" s="715" t="s">
        <v>4848</v>
      </c>
      <c r="C66" s="306" t="s">
        <v>4797</v>
      </c>
      <c r="D66" s="283" t="s">
        <v>4936</v>
      </c>
      <c r="E66" s="283">
        <v>45627</v>
      </c>
      <c r="F66" s="1090">
        <f>E66+37</f>
        <v>45664</v>
      </c>
      <c r="G66" s="283">
        <f>E66+41</f>
        <v>45668</v>
      </c>
      <c r="H66" s="283">
        <f>E66+44</f>
        <v>45671</v>
      </c>
      <c r="I66" s="283">
        <f>E66+50</f>
        <v>45677</v>
      </c>
      <c r="J66" s="283">
        <f>E66+53</f>
        <v>45680</v>
      </c>
      <c r="K66" s="1285">
        <v>45611</v>
      </c>
      <c r="L66" s="1099">
        <f t="shared" si="57"/>
        <v>45612</v>
      </c>
      <c r="M66" s="2975">
        <f t="shared" si="50"/>
        <v>46</v>
      </c>
      <c r="O66" s="262"/>
    </row>
    <row r="67" spans="1:16" s="71" customFormat="1" ht="11.25" hidden="1">
      <c r="A67" s="1933"/>
      <c r="B67" s="715" t="s">
        <v>4850</v>
      </c>
      <c r="C67" s="527" t="s">
        <v>406</v>
      </c>
      <c r="D67" s="283" t="s">
        <v>4937</v>
      </c>
      <c r="E67" s="1090">
        <v>45618</v>
      </c>
      <c r="F67" s="1090"/>
      <c r="G67" s="1090"/>
      <c r="H67" s="1090"/>
      <c r="I67" s="1090"/>
      <c r="J67" s="1090"/>
      <c r="K67" s="1285">
        <v>45618</v>
      </c>
      <c r="L67" s="1099">
        <f t="shared" si="57"/>
        <v>45619</v>
      </c>
      <c r="M67" s="2975">
        <f t="shared" si="50"/>
        <v>47</v>
      </c>
      <c r="O67" s="262"/>
    </row>
    <row r="68" spans="1:16" s="71" customFormat="1" ht="11.25" hidden="1">
      <c r="A68" s="1933"/>
      <c r="B68" s="715" t="s">
        <v>4852</v>
      </c>
      <c r="C68" s="306" t="s">
        <v>4795</v>
      </c>
      <c r="D68" s="283" t="s">
        <v>4938</v>
      </c>
      <c r="E68" s="283">
        <v>45629</v>
      </c>
      <c r="F68" s="1090">
        <f>E68+37</f>
        <v>45666</v>
      </c>
      <c r="G68" s="283">
        <f>E68+41</f>
        <v>45670</v>
      </c>
      <c r="H68" s="283">
        <f>E68+44</f>
        <v>45673</v>
      </c>
      <c r="I68" s="283">
        <f>E68+50</f>
        <v>45679</v>
      </c>
      <c r="J68" s="283">
        <f>E68+53</f>
        <v>45682</v>
      </c>
      <c r="K68" s="1285">
        <v>45625</v>
      </c>
      <c r="L68" s="1099">
        <f t="shared" si="57"/>
        <v>45626</v>
      </c>
      <c r="M68" s="2975">
        <f t="shared" si="50"/>
        <v>48</v>
      </c>
      <c r="O68" s="262"/>
    </row>
    <row r="69" spans="1:16" s="71" customFormat="1" ht="11.25" hidden="1">
      <c r="A69" s="1933" t="s">
        <v>4939</v>
      </c>
      <c r="B69" s="715" t="s">
        <v>4853</v>
      </c>
      <c r="C69" s="527" t="s">
        <v>406</v>
      </c>
      <c r="D69" s="283" t="s">
        <v>4940</v>
      </c>
      <c r="E69" s="1090">
        <v>45632</v>
      </c>
      <c r="F69" s="1090">
        <f t="shared" ref="F69:F71" si="58">E69+37</f>
        <v>45669</v>
      </c>
      <c r="G69" s="1090">
        <f t="shared" ref="G69:G71" si="59">E69+41</f>
        <v>45673</v>
      </c>
      <c r="H69" s="1090">
        <f t="shared" ref="H69:H71" si="60">E69+44</f>
        <v>45676</v>
      </c>
      <c r="I69" s="1090">
        <f t="shared" ref="I69:I71" si="61">E69+50</f>
        <v>45682</v>
      </c>
      <c r="J69" s="1090">
        <f t="shared" ref="J69:J71" si="62">E69+53</f>
        <v>45685</v>
      </c>
      <c r="K69" s="1285">
        <v>45632</v>
      </c>
      <c r="L69" s="1099">
        <f t="shared" ref="L69:L72" si="63">K69+1</f>
        <v>45633</v>
      </c>
      <c r="M69" s="2975">
        <f t="shared" ref="M69:M72" si="64">WEEKNUM(L69)</f>
        <v>49</v>
      </c>
      <c r="O69" s="262"/>
    </row>
    <row r="70" spans="1:16" s="71" customFormat="1" ht="11.25" hidden="1">
      <c r="A70" s="1933"/>
      <c r="B70" s="715" t="s">
        <v>4854</v>
      </c>
      <c r="C70" s="306" t="s">
        <v>4836</v>
      </c>
      <c r="D70" s="283" t="s">
        <v>1966</v>
      </c>
      <c r="E70" s="283">
        <v>45639</v>
      </c>
      <c r="F70" s="1090">
        <f t="shared" si="58"/>
        <v>45676</v>
      </c>
      <c r="G70" s="283">
        <f t="shared" si="59"/>
        <v>45680</v>
      </c>
      <c r="H70" s="283">
        <f t="shared" si="60"/>
        <v>45683</v>
      </c>
      <c r="I70" s="283">
        <f t="shared" si="61"/>
        <v>45689</v>
      </c>
      <c r="J70" s="283">
        <f t="shared" si="62"/>
        <v>45692</v>
      </c>
      <c r="K70" s="1285">
        <v>45639</v>
      </c>
      <c r="L70" s="1099">
        <f t="shared" si="63"/>
        <v>45640</v>
      </c>
      <c r="M70" s="2975">
        <f t="shared" si="64"/>
        <v>50</v>
      </c>
      <c r="O70" s="262"/>
    </row>
    <row r="71" spans="1:16" s="71" customFormat="1" ht="11.25" hidden="1">
      <c r="A71" s="1933"/>
      <c r="B71" s="715" t="s">
        <v>4856</v>
      </c>
      <c r="C71" s="306" t="s">
        <v>4907</v>
      </c>
      <c r="D71" s="283" t="s">
        <v>1970</v>
      </c>
      <c r="E71" s="283">
        <v>45646</v>
      </c>
      <c r="F71" s="1090">
        <f t="shared" si="58"/>
        <v>45683</v>
      </c>
      <c r="G71" s="283">
        <f t="shared" si="59"/>
        <v>45687</v>
      </c>
      <c r="H71" s="283">
        <f t="shared" si="60"/>
        <v>45690</v>
      </c>
      <c r="I71" s="283">
        <f t="shared" si="61"/>
        <v>45696</v>
      </c>
      <c r="J71" s="283">
        <f t="shared" si="62"/>
        <v>45699</v>
      </c>
      <c r="K71" s="1285">
        <v>45646</v>
      </c>
      <c r="L71" s="1099">
        <f t="shared" si="63"/>
        <v>45647</v>
      </c>
      <c r="M71" s="2975">
        <f t="shared" si="64"/>
        <v>51</v>
      </c>
      <c r="O71" s="262"/>
    </row>
    <row r="72" spans="1:16" s="71" customFormat="1" ht="11.25" hidden="1">
      <c r="A72" s="1933"/>
      <c r="B72" s="715" t="s">
        <v>4859</v>
      </c>
      <c r="C72" s="527" t="s">
        <v>406</v>
      </c>
      <c r="D72" s="283" t="s">
        <v>4941</v>
      </c>
      <c r="E72" s="1090">
        <v>45653</v>
      </c>
      <c r="F72" s="1090">
        <f t="shared" ref="F72:F77" si="65">E72+37</f>
        <v>45690</v>
      </c>
      <c r="G72" s="1090"/>
      <c r="H72" s="1090"/>
      <c r="I72" s="1090"/>
      <c r="J72" s="1090"/>
      <c r="K72" s="1285">
        <v>45653</v>
      </c>
      <c r="L72" s="1099">
        <f t="shared" si="63"/>
        <v>45654</v>
      </c>
      <c r="M72" s="2975">
        <f t="shared" si="64"/>
        <v>52</v>
      </c>
      <c r="O72" s="262"/>
    </row>
    <row r="73" spans="1:16" s="71" customFormat="1" ht="11.25" hidden="1">
      <c r="A73" s="1933"/>
      <c r="B73" s="715" t="s">
        <v>4942</v>
      </c>
      <c r="C73" s="306" t="s">
        <v>4575</v>
      </c>
      <c r="D73" s="283" t="s">
        <v>4943</v>
      </c>
      <c r="E73" s="283">
        <v>45660</v>
      </c>
      <c r="F73" s="1090">
        <f t="shared" si="65"/>
        <v>45697</v>
      </c>
      <c r="G73" s="283">
        <f t="shared" ref="G73:G74" si="66">E73+41</f>
        <v>45701</v>
      </c>
      <c r="H73" s="283">
        <f t="shared" ref="H73:H74" si="67">E73+44</f>
        <v>45704</v>
      </c>
      <c r="I73" s="283">
        <f t="shared" ref="I73:I74" si="68">E73+50</f>
        <v>45710</v>
      </c>
      <c r="J73" s="283">
        <f t="shared" ref="J73:J74" si="69">E73+53</f>
        <v>45713</v>
      </c>
      <c r="K73" s="1285">
        <v>45660</v>
      </c>
      <c r="L73" s="1099">
        <f t="shared" ref="L73:L77" si="70">K73+1</f>
        <v>45661</v>
      </c>
      <c r="M73" s="2975">
        <f t="shared" ref="M73:M77" si="71">WEEKNUM(L73)</f>
        <v>1</v>
      </c>
      <c r="O73" s="262"/>
    </row>
    <row r="74" spans="1:16" s="71" customFormat="1" ht="11.25" hidden="1">
      <c r="A74" s="1933"/>
      <c r="B74" s="715" t="s">
        <v>4861</v>
      </c>
      <c r="C74" s="306" t="s">
        <v>4841</v>
      </c>
      <c r="D74" s="283" t="s">
        <v>4944</v>
      </c>
      <c r="E74" s="283">
        <v>45667</v>
      </c>
      <c r="F74" s="1090">
        <f t="shared" si="65"/>
        <v>45704</v>
      </c>
      <c r="G74" s="283">
        <f t="shared" si="66"/>
        <v>45708</v>
      </c>
      <c r="H74" s="283">
        <f t="shared" si="67"/>
        <v>45711</v>
      </c>
      <c r="I74" s="283">
        <f t="shared" si="68"/>
        <v>45717</v>
      </c>
      <c r="J74" s="283">
        <f t="shared" si="69"/>
        <v>45720</v>
      </c>
      <c r="K74" s="1285">
        <v>45667</v>
      </c>
      <c r="L74" s="1099">
        <f t="shared" si="70"/>
        <v>45668</v>
      </c>
      <c r="M74" s="2975">
        <f t="shared" si="71"/>
        <v>2</v>
      </c>
      <c r="O74" s="262"/>
    </row>
    <row r="75" spans="1:16" s="71" customFormat="1" ht="11.25" hidden="1">
      <c r="A75" s="1933"/>
      <c r="B75" s="715" t="s">
        <v>4864</v>
      </c>
      <c r="C75" s="527" t="s">
        <v>406</v>
      </c>
      <c r="D75" s="283" t="s">
        <v>4945</v>
      </c>
      <c r="E75" s="1090">
        <v>45674</v>
      </c>
      <c r="F75" s="1090">
        <f t="shared" si="65"/>
        <v>45711</v>
      </c>
      <c r="G75" s="1090"/>
      <c r="H75" s="1090"/>
      <c r="I75" s="1090"/>
      <c r="J75" s="1090"/>
      <c r="K75" s="1285">
        <v>45674</v>
      </c>
      <c r="L75" s="1099">
        <f t="shared" si="70"/>
        <v>45675</v>
      </c>
      <c r="M75" s="2975">
        <f t="shared" si="71"/>
        <v>3</v>
      </c>
      <c r="O75" s="262"/>
    </row>
    <row r="76" spans="1:16" s="71" customFormat="1" ht="11.25" hidden="1">
      <c r="A76" s="1933"/>
      <c r="B76" s="715" t="s">
        <v>4866</v>
      </c>
      <c r="C76" s="306" t="s">
        <v>4946</v>
      </c>
      <c r="D76" s="283" t="s">
        <v>1983</v>
      </c>
      <c r="E76" s="3185">
        <v>45681</v>
      </c>
      <c r="F76" s="1090">
        <f t="shared" si="65"/>
        <v>45718</v>
      </c>
      <c r="G76" s="1090"/>
      <c r="H76" s="1090"/>
      <c r="I76" s="1090"/>
      <c r="J76" s="1090"/>
      <c r="K76" s="1285">
        <v>45681</v>
      </c>
      <c r="L76" s="1099">
        <f t="shared" si="70"/>
        <v>45682</v>
      </c>
      <c r="M76" s="2975">
        <f t="shared" si="71"/>
        <v>4</v>
      </c>
      <c r="O76" s="262"/>
    </row>
    <row r="77" spans="1:16" s="71" customFormat="1" ht="11.25" hidden="1">
      <c r="A77" s="1933"/>
      <c r="B77" s="715" t="s">
        <v>4868</v>
      </c>
      <c r="C77" s="306" t="s">
        <v>4857</v>
      </c>
      <c r="D77" s="283" t="s">
        <v>4947</v>
      </c>
      <c r="E77" s="3185">
        <v>45696</v>
      </c>
      <c r="F77" s="1090">
        <f t="shared" si="65"/>
        <v>45733</v>
      </c>
      <c r="G77" s="1090"/>
      <c r="H77" s="1090"/>
      <c r="I77" s="1090"/>
      <c r="J77" s="1090"/>
      <c r="K77" s="1285">
        <v>45688</v>
      </c>
      <c r="L77" s="1099">
        <f t="shared" si="70"/>
        <v>45689</v>
      </c>
      <c r="M77" s="2975">
        <f t="shared" si="71"/>
        <v>5</v>
      </c>
      <c r="O77" s="262"/>
    </row>
    <row r="78" spans="1:16" s="71" customFormat="1" ht="11.25" hidden="1">
      <c r="A78" s="1933"/>
      <c r="B78" s="716"/>
      <c r="C78" s="78" t="s">
        <v>611</v>
      </c>
      <c r="D78" s="61"/>
      <c r="E78" s="61"/>
      <c r="F78" s="61"/>
      <c r="G78" s="61"/>
      <c r="H78" s="61"/>
      <c r="I78" s="61"/>
      <c r="J78" s="79"/>
      <c r="K78" s="61"/>
      <c r="L78" s="2922"/>
      <c r="M78" s="61"/>
      <c r="N78" s="82"/>
      <c r="O78" s="61"/>
      <c r="P78" s="61"/>
    </row>
    <row r="79" spans="1:16" s="71" customFormat="1" ht="11.25" hidden="1">
      <c r="A79" s="1933"/>
      <c r="B79" s="716"/>
      <c r="C79" s="78" t="s">
        <v>4948</v>
      </c>
      <c r="D79" s="61"/>
      <c r="E79" s="61"/>
      <c r="F79" s="180"/>
      <c r="G79" s="61"/>
      <c r="H79" s="61"/>
      <c r="I79" s="61"/>
      <c r="J79" s="115"/>
      <c r="K79" s="61"/>
      <c r="L79" s="65"/>
      <c r="M79" s="61"/>
      <c r="N79" s="82"/>
      <c r="O79" s="70"/>
      <c r="P79" s="70"/>
    </row>
    <row r="80" spans="1:16" s="70" customFormat="1" ht="11.25" hidden="1">
      <c r="A80" s="1933"/>
      <c r="B80" s="716"/>
      <c r="C80" s="253"/>
      <c r="E80" s="360"/>
      <c r="F80" s="246"/>
      <c r="G80" s="71"/>
      <c r="H80" s="71"/>
      <c r="I80" s="71"/>
      <c r="L80" s="71"/>
      <c r="M80" s="71"/>
      <c r="N80" s="71"/>
      <c r="O80" s="61"/>
      <c r="P80" s="61"/>
    </row>
    <row r="81" spans="1:16" s="70" customFormat="1" ht="11.25" hidden="1">
      <c r="A81" s="1933"/>
      <c r="B81" s="716"/>
      <c r="C81" s="253"/>
      <c r="E81" s="360"/>
      <c r="F81" s="246"/>
      <c r="G81" s="71"/>
      <c r="H81" s="71"/>
      <c r="I81" s="71"/>
      <c r="L81" s="71"/>
      <c r="M81" s="71"/>
      <c r="N81" s="71"/>
      <c r="O81" s="61"/>
      <c r="P81" s="61"/>
    </row>
    <row r="82" spans="1:16" s="70" customFormat="1" ht="18">
      <c r="A82" s="1933"/>
      <c r="B82" s="716"/>
      <c r="C82" s="31" t="s">
        <v>4533</v>
      </c>
      <c r="E82" s="3427" t="s">
        <v>4949</v>
      </c>
      <c r="F82" s="246"/>
      <c r="G82" s="71"/>
      <c r="H82" s="71"/>
      <c r="I82" s="71"/>
      <c r="L82" s="71"/>
      <c r="M82" s="71"/>
      <c r="N82" s="71"/>
      <c r="O82" s="61"/>
      <c r="P82" s="61"/>
    </row>
    <row r="83" spans="1:16" s="70" customFormat="1" ht="11.25">
      <c r="A83" s="1933"/>
      <c r="B83" s="716"/>
      <c r="C83" s="253"/>
      <c r="E83" s="360"/>
      <c r="F83" s="246"/>
      <c r="G83" s="71"/>
      <c r="H83" s="71"/>
      <c r="I83" s="71"/>
      <c r="L83" s="71"/>
      <c r="M83" s="71"/>
      <c r="N83" s="71"/>
      <c r="O83" s="61"/>
      <c r="P83" s="61"/>
    </row>
    <row r="84" spans="1:16" s="70" customFormat="1" ht="33.75" hidden="1">
      <c r="A84" s="1933"/>
      <c r="B84" s="716"/>
      <c r="C84" s="781" t="s">
        <v>4950</v>
      </c>
      <c r="E84" s="1138" t="s">
        <v>98</v>
      </c>
      <c r="F84" s="1138" t="s">
        <v>4951</v>
      </c>
      <c r="G84" s="1138" t="s">
        <v>909</v>
      </c>
      <c r="H84" s="1138" t="s">
        <v>1571</v>
      </c>
      <c r="I84" s="1138" t="s">
        <v>1133</v>
      </c>
      <c r="J84" s="1138" t="s">
        <v>1351</v>
      </c>
      <c r="K84" s="1138" t="s">
        <v>841</v>
      </c>
      <c r="L84" s="1109" t="s">
        <v>1720</v>
      </c>
      <c r="M84" s="1700" t="s">
        <v>4952</v>
      </c>
      <c r="N84" s="71"/>
      <c r="O84" s="61"/>
      <c r="P84" s="61"/>
    </row>
    <row r="85" spans="1:16" s="70" customFormat="1" ht="16.5" hidden="1" customHeight="1">
      <c r="A85" s="1933"/>
      <c r="B85" s="716"/>
      <c r="C85" s="253"/>
      <c r="D85" s="79" t="s">
        <v>3116</v>
      </c>
      <c r="E85" s="1667"/>
      <c r="F85" s="3145" t="s">
        <v>2985</v>
      </c>
      <c r="G85" s="3145" t="s">
        <v>2781</v>
      </c>
      <c r="H85" s="3145" t="s">
        <v>2008</v>
      </c>
      <c r="I85" s="3145" t="s">
        <v>3265</v>
      </c>
      <c r="J85" s="3145" t="s">
        <v>4039</v>
      </c>
      <c r="K85" s="3145" t="s">
        <v>4327</v>
      </c>
      <c r="L85" s="71"/>
      <c r="M85" s="71"/>
      <c r="N85" s="71"/>
      <c r="O85" s="61"/>
      <c r="P85" s="61"/>
    </row>
    <row r="86" spans="1:16" s="70" customFormat="1" ht="13.5" hidden="1" customHeight="1">
      <c r="A86" s="1933" t="s">
        <v>4953</v>
      </c>
      <c r="B86" s="715" t="s">
        <v>4870</v>
      </c>
      <c r="C86" s="527" t="s">
        <v>406</v>
      </c>
      <c r="D86" s="283" t="s">
        <v>4954</v>
      </c>
      <c r="E86" s="1090">
        <v>45691</v>
      </c>
      <c r="F86" s="1090"/>
      <c r="G86" s="1090"/>
      <c r="H86" s="1090"/>
      <c r="I86" s="1090"/>
      <c r="J86" s="1090"/>
      <c r="K86" s="1090"/>
      <c r="L86" s="3146">
        <v>45691</v>
      </c>
      <c r="M86" s="3146">
        <f t="shared" ref="M86:M95" si="72">L86+1</f>
        <v>45692</v>
      </c>
      <c r="N86" s="71"/>
      <c r="O86" s="61"/>
      <c r="P86" s="61"/>
    </row>
    <row r="87" spans="1:16" s="70" customFormat="1" ht="11.25" hidden="1">
      <c r="A87" s="1933" t="s">
        <v>4953</v>
      </c>
      <c r="B87" s="715" t="s">
        <v>4873</v>
      </c>
      <c r="C87" s="306" t="s">
        <v>4955</v>
      </c>
      <c r="D87" s="283" t="s">
        <v>4956</v>
      </c>
      <c r="E87" s="283">
        <v>45699</v>
      </c>
      <c r="F87" s="1090">
        <f t="shared" ref="F87:F95" si="73">E87+35</f>
        <v>45734</v>
      </c>
      <c r="G87" s="283">
        <f t="shared" ref="G87:G95" si="74">E87+40</f>
        <v>45739</v>
      </c>
      <c r="H87" s="283">
        <f t="shared" ref="H87:H95" si="75">E87+41</f>
        <v>45740</v>
      </c>
      <c r="I87" s="283">
        <f t="shared" ref="I87:I95" si="76">E87+43</f>
        <v>45742</v>
      </c>
      <c r="J87" s="283">
        <f t="shared" ref="J87:J95" si="77">E87+47</f>
        <v>45746</v>
      </c>
      <c r="K87" s="283">
        <f t="shared" ref="K87:K98" si="78">E87+49</f>
        <v>45748</v>
      </c>
      <c r="L87" s="3146">
        <v>45698</v>
      </c>
      <c r="M87" s="3146">
        <f t="shared" si="72"/>
        <v>45699</v>
      </c>
      <c r="N87" s="71"/>
      <c r="O87" s="61"/>
      <c r="P87" s="61"/>
    </row>
    <row r="88" spans="1:16" s="70" customFormat="1" ht="11.25" hidden="1">
      <c r="A88" s="1933" t="s">
        <v>4957</v>
      </c>
      <c r="B88" s="715" t="s">
        <v>4874</v>
      </c>
      <c r="C88" s="306" t="s">
        <v>4958</v>
      </c>
      <c r="D88" s="283" t="s">
        <v>4959</v>
      </c>
      <c r="E88" s="283">
        <v>45707</v>
      </c>
      <c r="F88" s="1090">
        <f t="shared" si="73"/>
        <v>45742</v>
      </c>
      <c r="G88" s="283">
        <f t="shared" si="74"/>
        <v>45747</v>
      </c>
      <c r="H88" s="283">
        <f t="shared" si="75"/>
        <v>45748</v>
      </c>
      <c r="I88" s="283">
        <f t="shared" si="76"/>
        <v>45750</v>
      </c>
      <c r="J88" s="283">
        <f t="shared" si="77"/>
        <v>45754</v>
      </c>
      <c r="K88" s="283">
        <f t="shared" si="78"/>
        <v>45756</v>
      </c>
      <c r="L88" s="3146">
        <v>45705</v>
      </c>
      <c r="M88" s="3146">
        <f t="shared" si="72"/>
        <v>45706</v>
      </c>
      <c r="N88" s="71"/>
      <c r="O88" s="61"/>
      <c r="P88" s="61"/>
    </row>
    <row r="89" spans="1:16" s="70" customFormat="1" ht="11.25" hidden="1">
      <c r="A89" s="1933" t="s">
        <v>4960</v>
      </c>
      <c r="B89" s="715" t="s">
        <v>4875</v>
      </c>
      <c r="C89" s="306" t="s">
        <v>4961</v>
      </c>
      <c r="D89" s="283" t="s">
        <v>4419</v>
      </c>
      <c r="E89" s="283">
        <v>45712</v>
      </c>
      <c r="F89" s="283">
        <f t="shared" si="73"/>
        <v>45747</v>
      </c>
      <c r="G89" s="283">
        <f t="shared" si="74"/>
        <v>45752</v>
      </c>
      <c r="H89" s="283">
        <f t="shared" si="75"/>
        <v>45753</v>
      </c>
      <c r="I89" s="283">
        <f t="shared" si="76"/>
        <v>45755</v>
      </c>
      <c r="J89" s="283">
        <f t="shared" si="77"/>
        <v>45759</v>
      </c>
      <c r="K89" s="283">
        <f t="shared" si="78"/>
        <v>45761</v>
      </c>
      <c r="L89" s="3146">
        <v>45712</v>
      </c>
      <c r="M89" s="3146">
        <f t="shared" si="72"/>
        <v>45713</v>
      </c>
      <c r="N89" s="71"/>
      <c r="O89" s="61"/>
      <c r="P89" s="61"/>
    </row>
    <row r="90" spans="1:16" s="70" customFormat="1" ht="11.25" hidden="1">
      <c r="A90" s="1933" t="s">
        <v>4962</v>
      </c>
      <c r="B90" s="715" t="s">
        <v>4877</v>
      </c>
      <c r="C90" s="401" t="s">
        <v>4963</v>
      </c>
      <c r="D90" s="3147" t="s">
        <v>4415</v>
      </c>
      <c r="E90" s="3147">
        <v>45719</v>
      </c>
      <c r="F90" s="3147">
        <f t="shared" si="73"/>
        <v>45754</v>
      </c>
      <c r="G90" s="3147">
        <f t="shared" si="74"/>
        <v>45759</v>
      </c>
      <c r="H90" s="3147">
        <f t="shared" si="75"/>
        <v>45760</v>
      </c>
      <c r="I90" s="3147">
        <f t="shared" si="76"/>
        <v>45762</v>
      </c>
      <c r="J90" s="3147">
        <f t="shared" si="77"/>
        <v>45766</v>
      </c>
      <c r="K90" s="3147">
        <f t="shared" si="78"/>
        <v>45768</v>
      </c>
      <c r="L90" s="3146">
        <v>45719</v>
      </c>
      <c r="M90" s="3146">
        <f t="shared" si="72"/>
        <v>45720</v>
      </c>
      <c r="N90" s="71"/>
      <c r="O90" s="61"/>
      <c r="P90" s="61"/>
    </row>
    <row r="91" spans="1:16" s="70" customFormat="1" ht="11.25" hidden="1">
      <c r="A91" s="1933" t="s">
        <v>4964</v>
      </c>
      <c r="B91" s="715" t="s">
        <v>4879</v>
      </c>
      <c r="C91" s="401" t="s">
        <v>4965</v>
      </c>
      <c r="D91" s="3147" t="s">
        <v>4419</v>
      </c>
      <c r="E91" s="3147">
        <v>45727</v>
      </c>
      <c r="F91" s="3147">
        <f t="shared" si="73"/>
        <v>45762</v>
      </c>
      <c r="G91" s="3147">
        <f t="shared" si="74"/>
        <v>45767</v>
      </c>
      <c r="H91" s="3147">
        <f t="shared" si="75"/>
        <v>45768</v>
      </c>
      <c r="I91" s="3147">
        <f t="shared" si="76"/>
        <v>45770</v>
      </c>
      <c r="J91" s="3147">
        <f t="shared" si="77"/>
        <v>45774</v>
      </c>
      <c r="K91" s="3147">
        <f t="shared" si="78"/>
        <v>45776</v>
      </c>
      <c r="L91" s="3146">
        <v>45726</v>
      </c>
      <c r="M91" s="3146">
        <f t="shared" si="72"/>
        <v>45727</v>
      </c>
      <c r="N91" s="71"/>
      <c r="O91" s="61"/>
      <c r="P91" s="61"/>
    </row>
    <row r="92" spans="1:16" s="70" customFormat="1" ht="11.25" hidden="1">
      <c r="A92" s="1933" t="s">
        <v>4966</v>
      </c>
      <c r="B92" s="715" t="s">
        <v>4881</v>
      </c>
      <c r="C92" s="401" t="s">
        <v>4967</v>
      </c>
      <c r="D92" s="3147" t="s">
        <v>4415</v>
      </c>
      <c r="E92" s="3147">
        <v>45734</v>
      </c>
      <c r="F92" s="3147">
        <f t="shared" si="73"/>
        <v>45769</v>
      </c>
      <c r="G92" s="3147">
        <f t="shared" si="74"/>
        <v>45774</v>
      </c>
      <c r="H92" s="3147">
        <f t="shared" si="75"/>
        <v>45775</v>
      </c>
      <c r="I92" s="3147">
        <f t="shared" si="76"/>
        <v>45777</v>
      </c>
      <c r="J92" s="3147">
        <f t="shared" si="77"/>
        <v>45781</v>
      </c>
      <c r="K92" s="3147">
        <f t="shared" si="78"/>
        <v>45783</v>
      </c>
      <c r="L92" s="3146">
        <v>45733</v>
      </c>
      <c r="M92" s="3146">
        <f t="shared" si="72"/>
        <v>45734</v>
      </c>
      <c r="N92" s="71"/>
      <c r="O92" s="61"/>
      <c r="P92" s="61"/>
    </row>
    <row r="93" spans="1:16" s="70" customFormat="1" ht="11.25" hidden="1">
      <c r="A93" s="1933" t="s">
        <v>4968</v>
      </c>
      <c r="B93" s="715" t="s">
        <v>4882</v>
      </c>
      <c r="C93" s="401" t="s">
        <v>4969</v>
      </c>
      <c r="D93" s="3147" t="s">
        <v>4415</v>
      </c>
      <c r="E93" s="3147">
        <v>45741</v>
      </c>
      <c r="F93" s="3147">
        <f t="shared" si="73"/>
        <v>45776</v>
      </c>
      <c r="G93" s="3147">
        <f t="shared" si="74"/>
        <v>45781</v>
      </c>
      <c r="H93" s="3147">
        <f t="shared" si="75"/>
        <v>45782</v>
      </c>
      <c r="I93" s="3147">
        <f t="shared" si="76"/>
        <v>45784</v>
      </c>
      <c r="J93" s="3147">
        <f t="shared" si="77"/>
        <v>45788</v>
      </c>
      <c r="K93" s="3147">
        <f t="shared" si="78"/>
        <v>45790</v>
      </c>
      <c r="L93" s="3146">
        <v>45740</v>
      </c>
      <c r="M93" s="3146">
        <f t="shared" si="72"/>
        <v>45741</v>
      </c>
      <c r="N93" s="71"/>
      <c r="O93" s="61"/>
      <c r="P93" s="61"/>
    </row>
    <row r="94" spans="1:16" s="70" customFormat="1" ht="11.25" hidden="1">
      <c r="A94" s="1933" t="s">
        <v>4970</v>
      </c>
      <c r="B94" s="715" t="s">
        <v>4883</v>
      </c>
      <c r="C94" s="401" t="s">
        <v>4971</v>
      </c>
      <c r="D94" s="3147" t="s">
        <v>4959</v>
      </c>
      <c r="E94" s="3147">
        <v>45747</v>
      </c>
      <c r="F94" s="3147">
        <f t="shared" si="73"/>
        <v>45782</v>
      </c>
      <c r="G94" s="3147">
        <f t="shared" si="74"/>
        <v>45787</v>
      </c>
      <c r="H94" s="3147">
        <f t="shared" si="75"/>
        <v>45788</v>
      </c>
      <c r="I94" s="3147">
        <f t="shared" si="76"/>
        <v>45790</v>
      </c>
      <c r="J94" s="3147">
        <f t="shared" si="77"/>
        <v>45794</v>
      </c>
      <c r="K94" s="3147">
        <f t="shared" si="78"/>
        <v>45796</v>
      </c>
      <c r="L94" s="3146">
        <v>45747</v>
      </c>
      <c r="M94" s="3146">
        <f t="shared" si="72"/>
        <v>45748</v>
      </c>
      <c r="N94" s="71"/>
      <c r="O94" s="61"/>
      <c r="P94" s="61"/>
    </row>
    <row r="95" spans="1:16" s="70" customFormat="1" ht="11.25" hidden="1">
      <c r="A95" s="1933"/>
      <c r="B95" s="715" t="s">
        <v>4885</v>
      </c>
      <c r="C95" s="306" t="s">
        <v>4972</v>
      </c>
      <c r="D95" s="283" t="s">
        <v>4419</v>
      </c>
      <c r="E95" s="283">
        <v>45754</v>
      </c>
      <c r="F95" s="283">
        <f t="shared" si="73"/>
        <v>45789</v>
      </c>
      <c r="G95" s="283">
        <f t="shared" si="74"/>
        <v>45794</v>
      </c>
      <c r="H95" s="283">
        <f t="shared" si="75"/>
        <v>45795</v>
      </c>
      <c r="I95" s="283">
        <f t="shared" si="76"/>
        <v>45797</v>
      </c>
      <c r="J95" s="283">
        <f t="shared" si="77"/>
        <v>45801</v>
      </c>
      <c r="K95" s="283">
        <f t="shared" si="78"/>
        <v>45803</v>
      </c>
      <c r="L95" s="3146">
        <v>45754</v>
      </c>
      <c r="M95" s="3146">
        <f t="shared" si="72"/>
        <v>45755</v>
      </c>
      <c r="N95" s="71"/>
      <c r="O95" s="61"/>
      <c r="P95" s="61"/>
    </row>
    <row r="96" spans="1:16" s="70" customFormat="1" ht="11.25" hidden="1">
      <c r="A96" s="1933" t="s">
        <v>4973</v>
      </c>
      <c r="B96" s="715" t="s">
        <v>4887</v>
      </c>
      <c r="C96" s="306" t="s">
        <v>4974</v>
      </c>
      <c r="D96" s="283" t="s">
        <v>4418</v>
      </c>
      <c r="E96" s="283">
        <v>45761</v>
      </c>
      <c r="F96" s="283">
        <f t="shared" ref="F96:F98" si="79">E96+35</f>
        <v>45796</v>
      </c>
      <c r="G96" s="283">
        <f t="shared" ref="G96:G98" si="80">E96+40</f>
        <v>45801</v>
      </c>
      <c r="H96" s="283">
        <f t="shared" ref="H96:H98" si="81">E96+41</f>
        <v>45802</v>
      </c>
      <c r="I96" s="283">
        <f t="shared" ref="I96:I98" si="82">E96+43</f>
        <v>45804</v>
      </c>
      <c r="J96" s="283">
        <f t="shared" ref="J96:J98" si="83">E96+47</f>
        <v>45808</v>
      </c>
      <c r="K96" s="283">
        <f t="shared" si="78"/>
        <v>45810</v>
      </c>
      <c r="L96" s="3146">
        <v>45761</v>
      </c>
      <c r="M96" s="3146">
        <f t="shared" ref="M96:M98" si="84">L96+1</f>
        <v>45762</v>
      </c>
      <c r="N96" s="71"/>
      <c r="O96" s="61"/>
      <c r="P96" s="61"/>
    </row>
    <row r="97" spans="1:16" s="70" customFormat="1" ht="11.25" hidden="1">
      <c r="A97" s="1933" t="s">
        <v>4975</v>
      </c>
      <c r="B97" s="715" t="s">
        <v>4889</v>
      </c>
      <c r="C97" s="306" t="s">
        <v>4976</v>
      </c>
      <c r="D97" s="283" t="s">
        <v>4977</v>
      </c>
      <c r="E97" s="283">
        <v>45768</v>
      </c>
      <c r="F97" s="283">
        <f t="shared" si="79"/>
        <v>45803</v>
      </c>
      <c r="G97" s="283">
        <f t="shared" si="80"/>
        <v>45808</v>
      </c>
      <c r="H97" s="283">
        <f t="shared" si="81"/>
        <v>45809</v>
      </c>
      <c r="I97" s="283">
        <f t="shared" si="82"/>
        <v>45811</v>
      </c>
      <c r="J97" s="283">
        <f t="shared" si="83"/>
        <v>45815</v>
      </c>
      <c r="K97" s="283">
        <f t="shared" si="78"/>
        <v>45817</v>
      </c>
      <c r="L97" s="3146">
        <v>45768</v>
      </c>
      <c r="M97" s="3146">
        <f t="shared" si="84"/>
        <v>45769</v>
      </c>
      <c r="N97" s="71"/>
      <c r="O97" s="61"/>
      <c r="P97" s="61"/>
    </row>
    <row r="98" spans="1:16" s="70" customFormat="1" ht="11.25" hidden="1">
      <c r="A98" s="1933"/>
      <c r="B98" s="715" t="s">
        <v>4891</v>
      </c>
      <c r="C98" s="3508" t="s">
        <v>4978</v>
      </c>
      <c r="D98" s="283" t="s">
        <v>4419</v>
      </c>
      <c r="E98" s="283">
        <v>45779</v>
      </c>
      <c r="F98" s="283">
        <f t="shared" si="79"/>
        <v>45814</v>
      </c>
      <c r="G98" s="283">
        <f t="shared" si="80"/>
        <v>45819</v>
      </c>
      <c r="H98" s="283">
        <f t="shared" si="81"/>
        <v>45820</v>
      </c>
      <c r="I98" s="283">
        <f t="shared" si="82"/>
        <v>45822</v>
      </c>
      <c r="J98" s="283">
        <f t="shared" si="83"/>
        <v>45826</v>
      </c>
      <c r="K98" s="283">
        <f t="shared" si="78"/>
        <v>45828</v>
      </c>
      <c r="L98" s="3146">
        <v>45775</v>
      </c>
      <c r="M98" s="3146">
        <f t="shared" si="84"/>
        <v>45776</v>
      </c>
      <c r="N98" s="71"/>
      <c r="O98" s="61"/>
      <c r="P98" s="61"/>
    </row>
    <row r="99" spans="1:16" s="70" customFormat="1" ht="11.25" hidden="1">
      <c r="A99" s="1933"/>
      <c r="B99" s="715"/>
      <c r="C99" s="305"/>
      <c r="D99" s="246"/>
      <c r="E99" s="246"/>
      <c r="F99" s="246"/>
      <c r="G99" s="246"/>
      <c r="H99" s="246"/>
      <c r="I99" s="246"/>
      <c r="J99" s="246"/>
      <c r="K99" s="246"/>
      <c r="L99" s="3146"/>
      <c r="M99" s="3146"/>
      <c r="N99" s="71"/>
      <c r="O99" s="61"/>
      <c r="P99" s="61"/>
    </row>
    <row r="100" spans="1:16" s="70" customFormat="1" ht="33.75">
      <c r="A100" s="1933"/>
      <c r="B100" s="716"/>
      <c r="C100" s="781" t="s">
        <v>4979</v>
      </c>
      <c r="E100" s="1138" t="s">
        <v>98</v>
      </c>
      <c r="F100" s="1138" t="s">
        <v>909</v>
      </c>
      <c r="G100" s="1138" t="s">
        <v>1571</v>
      </c>
      <c r="H100" s="1138" t="s">
        <v>1359</v>
      </c>
      <c r="I100" s="1138" t="s">
        <v>1351</v>
      </c>
      <c r="J100" s="1138" t="s">
        <v>841</v>
      </c>
      <c r="L100" s="1109" t="s">
        <v>1720</v>
      </c>
      <c r="M100" s="1700" t="s">
        <v>4952</v>
      </c>
      <c r="N100" s="71"/>
      <c r="O100" s="61"/>
      <c r="P100" s="61"/>
    </row>
    <row r="101" spans="1:16" s="70" customFormat="1" ht="11.25">
      <c r="A101" s="1933"/>
      <c r="B101" s="716"/>
      <c r="C101" s="253"/>
      <c r="D101" s="79" t="s">
        <v>2842</v>
      </c>
      <c r="E101" s="1667"/>
      <c r="F101" s="3145" t="s">
        <v>3761</v>
      </c>
      <c r="G101" s="3145" t="s">
        <v>3773</v>
      </c>
      <c r="H101" s="3145" t="s">
        <v>3118</v>
      </c>
      <c r="I101" s="3145" t="s">
        <v>3785</v>
      </c>
      <c r="J101" s="3145" t="s">
        <v>4413</v>
      </c>
      <c r="L101" s="71"/>
      <c r="M101" s="71"/>
      <c r="N101" s="71"/>
      <c r="O101" s="61"/>
      <c r="P101" s="61"/>
    </row>
    <row r="102" spans="1:16" s="70" customFormat="1" ht="11.25" hidden="1">
      <c r="A102" s="1933"/>
      <c r="B102" s="715" t="s">
        <v>4892</v>
      </c>
      <c r="C102" s="3844" t="s">
        <v>406</v>
      </c>
      <c r="D102" s="3147" t="s">
        <v>4956</v>
      </c>
      <c r="E102" s="1090">
        <v>45781</v>
      </c>
      <c r="F102" s="1090"/>
      <c r="G102" s="1090"/>
      <c r="H102" s="1090"/>
      <c r="I102" s="1090"/>
      <c r="J102" s="1090"/>
      <c r="L102" s="3146">
        <v>45781</v>
      </c>
      <c r="M102" s="3146">
        <f>L102+1</f>
        <v>45782</v>
      </c>
      <c r="N102" s="1109" t="s">
        <v>4590</v>
      </c>
      <c r="O102" s="61"/>
      <c r="P102" s="61"/>
    </row>
    <row r="103" spans="1:16" s="70" customFormat="1" ht="11.25" hidden="1">
      <c r="A103" s="1933" t="s">
        <v>4980</v>
      </c>
      <c r="B103" s="715" t="s">
        <v>4894</v>
      </c>
      <c r="C103" s="401" t="s">
        <v>4981</v>
      </c>
      <c r="D103" s="3147" t="s">
        <v>4956</v>
      </c>
      <c r="E103" s="3147">
        <v>45788</v>
      </c>
      <c r="F103" s="3147">
        <f t="shared" ref="F103:F115" si="85">E103+42</f>
        <v>45830</v>
      </c>
      <c r="G103" s="3147">
        <f t="shared" ref="G103:G115" si="86">E103+44</f>
        <v>45832</v>
      </c>
      <c r="H103" s="3147">
        <f t="shared" ref="H103:H115" si="87">E103+47</f>
        <v>45835</v>
      </c>
      <c r="I103" s="3147">
        <f t="shared" ref="I103:I115" si="88">E103+49</f>
        <v>45837</v>
      </c>
      <c r="J103" s="3147">
        <f t="shared" ref="J103:J115" si="89">E103+51</f>
        <v>45839</v>
      </c>
      <c r="L103" s="3146">
        <v>45788</v>
      </c>
      <c r="M103" s="3146">
        <f t="shared" ref="M103:M105" si="90">L103+1</f>
        <v>45789</v>
      </c>
      <c r="O103" s="61"/>
      <c r="P103" s="61"/>
    </row>
    <row r="104" spans="1:16" s="70" customFormat="1" ht="11.25" hidden="1">
      <c r="A104" s="1933" t="s">
        <v>4953</v>
      </c>
      <c r="B104" s="715" t="s">
        <v>4895</v>
      </c>
      <c r="C104" s="401" t="s">
        <v>4955</v>
      </c>
      <c r="D104" s="3147" t="s">
        <v>4415</v>
      </c>
      <c r="E104" s="3147">
        <v>45795</v>
      </c>
      <c r="F104" s="3147">
        <f t="shared" si="85"/>
        <v>45837</v>
      </c>
      <c r="G104" s="3147">
        <f t="shared" si="86"/>
        <v>45839</v>
      </c>
      <c r="H104" s="3147">
        <f t="shared" si="87"/>
        <v>45842</v>
      </c>
      <c r="I104" s="3147">
        <f t="shared" si="88"/>
        <v>45844</v>
      </c>
      <c r="J104" s="3147">
        <f t="shared" si="89"/>
        <v>45846</v>
      </c>
      <c r="L104" s="3146">
        <v>45795</v>
      </c>
      <c r="M104" s="3146">
        <f t="shared" si="90"/>
        <v>45796</v>
      </c>
      <c r="N104" s="71"/>
      <c r="O104" s="61"/>
      <c r="P104" s="61"/>
    </row>
    <row r="105" spans="1:16" s="70" customFormat="1" ht="11.25" hidden="1">
      <c r="A105" s="1933"/>
      <c r="B105" s="715" t="s">
        <v>4897</v>
      </c>
      <c r="C105" s="401" t="s">
        <v>4961</v>
      </c>
      <c r="D105" s="3147" t="s">
        <v>4432</v>
      </c>
      <c r="E105" s="3147">
        <v>45802</v>
      </c>
      <c r="F105" s="3147">
        <f t="shared" si="85"/>
        <v>45844</v>
      </c>
      <c r="G105" s="3147">
        <f t="shared" si="86"/>
        <v>45846</v>
      </c>
      <c r="H105" s="3147">
        <f t="shared" si="87"/>
        <v>45849</v>
      </c>
      <c r="I105" s="3147">
        <f t="shared" si="88"/>
        <v>45851</v>
      </c>
      <c r="J105" s="3147">
        <f t="shared" si="89"/>
        <v>45853</v>
      </c>
      <c r="L105" s="3146">
        <v>45802</v>
      </c>
      <c r="M105" s="3146">
        <f t="shared" si="90"/>
        <v>45803</v>
      </c>
      <c r="N105" s="71"/>
      <c r="O105" s="61"/>
      <c r="P105" s="61"/>
    </row>
    <row r="106" spans="1:16" s="70" customFormat="1" ht="11.25">
      <c r="A106" s="1933"/>
      <c r="B106" s="715" t="s">
        <v>4900</v>
      </c>
      <c r="C106" s="306" t="s">
        <v>4963</v>
      </c>
      <c r="D106" s="283" t="s">
        <v>4419</v>
      </c>
      <c r="E106" s="283">
        <v>45809</v>
      </c>
      <c r="F106" s="283">
        <f t="shared" si="85"/>
        <v>45851</v>
      </c>
      <c r="G106" s="283">
        <f t="shared" si="86"/>
        <v>45853</v>
      </c>
      <c r="H106" s="283">
        <f t="shared" si="87"/>
        <v>45856</v>
      </c>
      <c r="I106" s="283">
        <f t="shared" si="88"/>
        <v>45858</v>
      </c>
      <c r="J106" s="283">
        <f t="shared" si="89"/>
        <v>45860</v>
      </c>
      <c r="L106" s="3146">
        <v>45809</v>
      </c>
      <c r="M106" s="3146">
        <f>L106+1</f>
        <v>45810</v>
      </c>
      <c r="N106" s="71"/>
      <c r="O106" s="61"/>
      <c r="P106" s="61"/>
    </row>
    <row r="107" spans="1:16" s="70" customFormat="1" ht="11.25">
      <c r="A107" s="1933" t="s">
        <v>4962</v>
      </c>
      <c r="B107" s="715" t="s">
        <v>4902</v>
      </c>
      <c r="C107" s="306" t="s">
        <v>4982</v>
      </c>
      <c r="D107" s="283" t="s">
        <v>4341</v>
      </c>
      <c r="E107" s="283">
        <v>45816</v>
      </c>
      <c r="F107" s="1090">
        <f t="shared" ref="F107" si="91">E107+42</f>
        <v>45858</v>
      </c>
      <c r="G107" s="1090">
        <f t="shared" ref="G107" si="92">E107+44</f>
        <v>45860</v>
      </c>
      <c r="H107" s="1090">
        <f t="shared" ref="H107" si="93">E107+47</f>
        <v>45863</v>
      </c>
      <c r="I107" s="283">
        <f t="shared" ref="I107" si="94">E107+49</f>
        <v>45865</v>
      </c>
      <c r="J107" s="283">
        <f t="shared" ref="J107" si="95">E107+51</f>
        <v>45867</v>
      </c>
      <c r="L107" s="3146">
        <v>45816</v>
      </c>
      <c r="M107" s="3146">
        <f>L107+1</f>
        <v>45817</v>
      </c>
      <c r="N107" s="71"/>
      <c r="O107" s="61"/>
      <c r="P107" s="61"/>
    </row>
    <row r="108" spans="1:16" s="70" customFormat="1" ht="11.25">
      <c r="A108" s="1933" t="s">
        <v>4983</v>
      </c>
      <c r="B108" s="715" t="s">
        <v>4905</v>
      </c>
      <c r="C108" s="306" t="s">
        <v>4340</v>
      </c>
      <c r="D108" s="283" t="s">
        <v>4352</v>
      </c>
      <c r="E108" s="283">
        <v>45823</v>
      </c>
      <c r="F108" s="1090">
        <f t="shared" si="85"/>
        <v>45865</v>
      </c>
      <c r="G108" s="1090">
        <f t="shared" si="86"/>
        <v>45867</v>
      </c>
      <c r="H108" s="1090">
        <f t="shared" si="87"/>
        <v>45870</v>
      </c>
      <c r="I108" s="3785">
        <f t="shared" si="88"/>
        <v>45872</v>
      </c>
      <c r="J108" s="3785">
        <f t="shared" si="89"/>
        <v>45874</v>
      </c>
      <c r="L108" s="3146">
        <v>45823</v>
      </c>
      <c r="M108" s="3146">
        <f>L108+1</f>
        <v>45824</v>
      </c>
      <c r="N108" s="71"/>
      <c r="O108" s="61"/>
      <c r="P108" s="61"/>
    </row>
    <row r="109" spans="1:16" s="70" customFormat="1" ht="11.25">
      <c r="A109" s="1933"/>
      <c r="B109" s="715" t="s">
        <v>4906</v>
      </c>
      <c r="C109" s="306" t="s">
        <v>4969</v>
      </c>
      <c r="D109" s="283" t="s">
        <v>4419</v>
      </c>
      <c r="E109" s="283">
        <v>45830</v>
      </c>
      <c r="F109" s="1090">
        <f>E109+42</f>
        <v>45872</v>
      </c>
      <c r="G109" s="1090">
        <f t="shared" si="86"/>
        <v>45874</v>
      </c>
      <c r="H109" s="1090">
        <f t="shared" si="87"/>
        <v>45877</v>
      </c>
      <c r="I109" s="3785">
        <f t="shared" si="88"/>
        <v>45879</v>
      </c>
      <c r="J109" s="3785">
        <f t="shared" si="89"/>
        <v>45881</v>
      </c>
      <c r="L109" s="3146">
        <v>45830</v>
      </c>
      <c r="M109" s="3146">
        <f t="shared" ref="M109:M114" si="96">L109+1</f>
        <v>45831</v>
      </c>
      <c r="N109" s="71"/>
      <c r="O109" s="61"/>
      <c r="P109" s="61"/>
    </row>
    <row r="110" spans="1:16" s="70" customFormat="1" ht="11.25">
      <c r="A110" s="1933"/>
      <c r="B110" s="715" t="s">
        <v>4908</v>
      </c>
      <c r="C110" s="306" t="s">
        <v>4971</v>
      </c>
      <c r="D110" s="283" t="s">
        <v>4956</v>
      </c>
      <c r="E110" s="283">
        <v>45837</v>
      </c>
      <c r="F110" s="1090">
        <f t="shared" si="85"/>
        <v>45879</v>
      </c>
      <c r="G110" s="1090">
        <f t="shared" si="86"/>
        <v>45881</v>
      </c>
      <c r="H110" s="1090">
        <f t="shared" si="87"/>
        <v>45884</v>
      </c>
      <c r="I110" s="3785">
        <f t="shared" si="88"/>
        <v>45886</v>
      </c>
      <c r="J110" s="3785">
        <f t="shared" si="89"/>
        <v>45888</v>
      </c>
      <c r="L110" s="3146">
        <v>45837</v>
      </c>
      <c r="M110" s="3146">
        <f t="shared" si="96"/>
        <v>45838</v>
      </c>
      <c r="N110" s="71"/>
      <c r="O110" s="61"/>
      <c r="P110" s="61"/>
    </row>
    <row r="111" spans="1:16" s="70" customFormat="1" ht="11.25">
      <c r="A111" s="1933"/>
      <c r="B111" s="715" t="s">
        <v>4910</v>
      </c>
      <c r="C111" s="401" t="s">
        <v>4972</v>
      </c>
      <c r="D111" s="3147" t="s">
        <v>4432</v>
      </c>
      <c r="E111" s="3147">
        <v>45844</v>
      </c>
      <c r="F111" s="1090">
        <f t="shared" si="85"/>
        <v>45886</v>
      </c>
      <c r="G111" s="1090">
        <f t="shared" si="86"/>
        <v>45888</v>
      </c>
      <c r="H111" s="1090">
        <f t="shared" si="87"/>
        <v>45891</v>
      </c>
      <c r="I111" s="3147">
        <f t="shared" si="88"/>
        <v>45893</v>
      </c>
      <c r="J111" s="3147">
        <f t="shared" si="89"/>
        <v>45895</v>
      </c>
      <c r="L111" s="3146">
        <v>45844</v>
      </c>
      <c r="M111" s="3146">
        <f t="shared" si="96"/>
        <v>45845</v>
      </c>
      <c r="N111" s="71"/>
      <c r="O111" s="61"/>
      <c r="P111" s="61"/>
    </row>
    <row r="112" spans="1:16" s="70" customFormat="1" ht="11.25">
      <c r="A112" s="1933"/>
      <c r="B112" s="715" t="s">
        <v>4912</v>
      </c>
      <c r="C112" s="401" t="s">
        <v>4974</v>
      </c>
      <c r="D112" s="3147" t="s">
        <v>4420</v>
      </c>
      <c r="E112" s="3147">
        <v>45851</v>
      </c>
      <c r="F112" s="3147">
        <f t="shared" si="85"/>
        <v>45893</v>
      </c>
      <c r="G112" s="3147">
        <f t="shared" si="86"/>
        <v>45895</v>
      </c>
      <c r="H112" s="1090">
        <f t="shared" si="87"/>
        <v>45898</v>
      </c>
      <c r="I112" s="3147">
        <f t="shared" si="88"/>
        <v>45900</v>
      </c>
      <c r="J112" s="3147">
        <f t="shared" si="89"/>
        <v>45902</v>
      </c>
      <c r="L112" s="3146">
        <v>45851</v>
      </c>
      <c r="M112" s="3146">
        <f t="shared" si="96"/>
        <v>45852</v>
      </c>
      <c r="N112" s="71"/>
      <c r="O112" s="61"/>
      <c r="P112" s="61"/>
    </row>
    <row r="113" spans="1:16" s="70" customFormat="1" ht="11.25">
      <c r="A113" s="1933"/>
      <c r="B113" s="715" t="s">
        <v>4914</v>
      </c>
      <c r="C113" s="401" t="s">
        <v>4984</v>
      </c>
      <c r="D113" s="3147" t="s">
        <v>4985</v>
      </c>
      <c r="E113" s="3147">
        <v>45858</v>
      </c>
      <c r="F113" s="3147">
        <f t="shared" si="85"/>
        <v>45900</v>
      </c>
      <c r="G113" s="3147">
        <f t="shared" si="86"/>
        <v>45902</v>
      </c>
      <c r="H113" s="1090">
        <f t="shared" si="87"/>
        <v>45905</v>
      </c>
      <c r="I113" s="3147">
        <f t="shared" si="88"/>
        <v>45907</v>
      </c>
      <c r="J113" s="3147">
        <f t="shared" si="89"/>
        <v>45909</v>
      </c>
      <c r="L113" s="3146">
        <v>45858</v>
      </c>
      <c r="M113" s="3146">
        <f t="shared" si="96"/>
        <v>45859</v>
      </c>
      <c r="N113" s="71"/>
      <c r="O113" s="61"/>
      <c r="P113" s="61"/>
    </row>
    <row r="114" spans="1:16" s="70" customFormat="1" ht="11.25">
      <c r="A114" s="1933"/>
      <c r="B114" s="715" t="s">
        <v>4916</v>
      </c>
      <c r="C114" s="401" t="s">
        <v>4978</v>
      </c>
      <c r="D114" s="3147" t="s">
        <v>4432</v>
      </c>
      <c r="E114" s="3147">
        <v>45865</v>
      </c>
      <c r="F114" s="3147">
        <f t="shared" si="85"/>
        <v>45907</v>
      </c>
      <c r="G114" s="3147">
        <f t="shared" si="86"/>
        <v>45909</v>
      </c>
      <c r="H114" s="1090">
        <f t="shared" si="87"/>
        <v>45912</v>
      </c>
      <c r="I114" s="3147">
        <f t="shared" si="88"/>
        <v>45914</v>
      </c>
      <c r="J114" s="3147">
        <f t="shared" si="89"/>
        <v>45916</v>
      </c>
      <c r="L114" s="3146">
        <v>45865</v>
      </c>
      <c r="M114" s="3146">
        <f t="shared" si="96"/>
        <v>45866</v>
      </c>
      <c r="N114" s="71"/>
      <c r="O114" s="61"/>
      <c r="P114" s="61"/>
    </row>
    <row r="115" spans="1:16" s="70" customFormat="1" ht="11.25">
      <c r="A115" s="1933"/>
      <c r="B115" s="715" t="s">
        <v>4917</v>
      </c>
      <c r="C115" s="306" t="s">
        <v>4981</v>
      </c>
      <c r="D115" s="283" t="s">
        <v>4415</v>
      </c>
      <c r="E115" s="283">
        <v>45872</v>
      </c>
      <c r="F115" s="283">
        <f t="shared" si="85"/>
        <v>45914</v>
      </c>
      <c r="G115" s="283">
        <f t="shared" si="86"/>
        <v>45916</v>
      </c>
      <c r="H115" s="1090">
        <f t="shared" si="87"/>
        <v>45919</v>
      </c>
      <c r="I115" s="283">
        <f t="shared" si="88"/>
        <v>45921</v>
      </c>
      <c r="J115" s="283">
        <f t="shared" si="89"/>
        <v>45923</v>
      </c>
      <c r="L115" s="3146">
        <f>L114+7</f>
        <v>45872</v>
      </c>
      <c r="M115" s="3146">
        <f t="shared" ref="M115" si="97">L115+1</f>
        <v>45873</v>
      </c>
      <c r="N115" s="71"/>
      <c r="O115" s="61"/>
      <c r="P115" s="61"/>
    </row>
    <row r="116" spans="1:16" s="70" customFormat="1" ht="11.25">
      <c r="A116" s="1933"/>
      <c r="B116" s="715" t="s">
        <v>4919</v>
      </c>
      <c r="C116" s="306" t="s">
        <v>4955</v>
      </c>
      <c r="D116" s="283" t="s">
        <v>4419</v>
      </c>
      <c r="E116" s="283">
        <v>45879</v>
      </c>
      <c r="F116" s="283">
        <f t="shared" ref="F116" si="98">E116+42</f>
        <v>45921</v>
      </c>
      <c r="G116" s="283">
        <f t="shared" ref="G116" si="99">E116+44</f>
        <v>45923</v>
      </c>
      <c r="H116" s="1090">
        <f t="shared" ref="H116" si="100">E116+47</f>
        <v>45926</v>
      </c>
      <c r="I116" s="283">
        <f t="shared" ref="I116" si="101">E116+49</f>
        <v>45928</v>
      </c>
      <c r="J116" s="283">
        <f t="shared" ref="J116" si="102">E116+51</f>
        <v>45930</v>
      </c>
      <c r="L116" s="3146">
        <f>L115+7</f>
        <v>45879</v>
      </c>
      <c r="M116" s="3146">
        <f t="shared" ref="M116" si="103">L116+1</f>
        <v>45880</v>
      </c>
      <c r="N116" s="71"/>
      <c r="O116" s="61"/>
      <c r="P116" s="61"/>
    </row>
    <row r="117" spans="1:16" s="70" customFormat="1" ht="12">
      <c r="A117" s="1933"/>
      <c r="B117" s="715"/>
      <c r="C117" s="3558" t="s">
        <v>4986</v>
      </c>
      <c r="D117" s="246"/>
      <c r="E117" s="246"/>
      <c r="F117" s="246"/>
      <c r="G117" s="246"/>
      <c r="H117" s="246"/>
      <c r="I117" s="246"/>
      <c r="J117" s="246"/>
      <c r="K117" s="246"/>
      <c r="L117" s="3146"/>
      <c r="M117" s="3146"/>
      <c r="N117" s="71"/>
      <c r="O117" s="61"/>
      <c r="P117" s="61"/>
    </row>
    <row r="118" spans="1:16" s="70" customFormat="1" ht="11.25">
      <c r="A118" s="1933"/>
      <c r="B118" s="715"/>
      <c r="C118" s="305"/>
      <c r="D118" s="246"/>
      <c r="E118" s="246"/>
      <c r="F118" s="246"/>
      <c r="G118" s="246"/>
      <c r="H118" s="246"/>
      <c r="I118" s="246"/>
      <c r="J118" s="246"/>
      <c r="K118" s="246"/>
      <c r="L118" s="3146"/>
      <c r="M118" s="3146"/>
      <c r="N118" s="71"/>
      <c r="O118" s="61"/>
      <c r="P118" s="61"/>
    </row>
    <row r="119" spans="1:16" s="70" customFormat="1" ht="11.25">
      <c r="A119" s="1933"/>
      <c r="B119" s="715"/>
      <c r="C119" s="305"/>
      <c r="D119" s="246"/>
      <c r="E119" s="246"/>
      <c r="F119" s="246"/>
      <c r="G119" s="246"/>
      <c r="H119" s="246"/>
      <c r="I119" s="246"/>
      <c r="J119" s="246"/>
      <c r="K119" s="246"/>
      <c r="L119" s="3146"/>
      <c r="M119" s="3146"/>
      <c r="N119" s="71"/>
      <c r="O119" s="61"/>
      <c r="P119" s="61"/>
    </row>
    <row r="120" spans="1:16" s="70" customFormat="1" ht="11.25">
      <c r="A120" s="1933"/>
      <c r="B120" s="716"/>
      <c r="C120" s="3193" t="s">
        <v>4987</v>
      </c>
      <c r="E120" s="360"/>
      <c r="F120" s="246"/>
      <c r="G120" s="71"/>
      <c r="H120" s="71"/>
      <c r="I120" s="71"/>
      <c r="L120" s="71"/>
      <c r="M120" s="71"/>
      <c r="N120" s="71"/>
      <c r="O120" s="61"/>
      <c r="P120" s="61"/>
    </row>
    <row r="121" spans="1:16" s="70" customFormat="1" ht="11.25">
      <c r="A121" s="1933"/>
      <c r="B121" s="716"/>
      <c r="C121" s="253"/>
      <c r="E121" s="360"/>
      <c r="F121" s="246"/>
      <c r="G121" s="71"/>
      <c r="H121" s="71"/>
      <c r="I121" s="71"/>
      <c r="L121" s="71"/>
      <c r="M121" s="71"/>
      <c r="N121" s="71"/>
      <c r="O121" s="61"/>
      <c r="P121" s="61"/>
    </row>
    <row r="122" spans="1:16" s="70" customFormat="1" ht="11.25">
      <c r="A122" s="1933"/>
      <c r="B122" s="716"/>
      <c r="C122" s="253" t="s">
        <v>0</v>
      </c>
      <c r="E122" s="1487" t="s">
        <v>2062</v>
      </c>
      <c r="F122" s="71"/>
      <c r="G122" s="71" t="s">
        <v>36</v>
      </c>
      <c r="H122" s="71"/>
      <c r="K122" s="71" t="s">
        <v>61</v>
      </c>
      <c r="L122" s="71" t="str">
        <f>'HOW TO-&gt;'!$B$134</f>
        <v>6011 2413</v>
      </c>
      <c r="M122" s="71"/>
      <c r="N122" s="61"/>
      <c r="O122" s="61"/>
      <c r="P122" s="61"/>
    </row>
    <row r="123" spans="1:16" s="70" customFormat="1" ht="11.25">
      <c r="A123" s="1933"/>
      <c r="B123" s="716"/>
      <c r="C123" s="82" t="s">
        <v>1</v>
      </c>
      <c r="E123" s="308" t="s">
        <v>612</v>
      </c>
      <c r="F123" s="71"/>
      <c r="G123" s="70" t="s">
        <v>613</v>
      </c>
      <c r="I123" s="308" t="s">
        <v>39</v>
      </c>
      <c r="K123" s="70" t="s">
        <v>63</v>
      </c>
      <c r="M123" s="273" t="s">
        <v>64</v>
      </c>
      <c r="N123" s="61"/>
      <c r="O123" s="61"/>
      <c r="P123" s="61"/>
    </row>
    <row r="124" spans="1:16" s="61" customFormat="1" ht="11.25">
      <c r="A124" s="80"/>
      <c r="B124" s="716"/>
      <c r="C124" s="82"/>
      <c r="D124" s="70"/>
      <c r="E124" s="308"/>
      <c r="G124" s="70"/>
      <c r="H124" s="70"/>
      <c r="I124" s="308"/>
      <c r="J124" s="70"/>
      <c r="K124" s="70" t="str">
        <f>'HOW TO-&gt;'!$A$136</f>
        <v>PERMIT</v>
      </c>
      <c r="L124" s="70"/>
      <c r="M124" s="3325" t="str">
        <f>'HOW TO-&gt;'!$C$136</f>
        <v>SG094-SinPermit@msc.com</v>
      </c>
    </row>
    <row r="125" spans="1:16" s="61" customFormat="1" ht="11.25">
      <c r="A125" s="80"/>
      <c r="B125" s="717"/>
      <c r="C125" s="80" t="str">
        <f>'HOW TO-&gt;'!$A$105</f>
        <v>ZANT CHONG</v>
      </c>
      <c r="D125" s="80" t="str">
        <f>'HOW TO-&gt;'!$B$105</f>
        <v>6011 2429</v>
      </c>
      <c r="E125" s="65" t="str">
        <f>'HOW TO-&gt;'!$C$105</f>
        <v>zant.chong@msc.com</v>
      </c>
      <c r="G125" s="80" t="str">
        <f>'HOW TO-&gt;'!$A$122</f>
        <v>ROBERT CHIA</v>
      </c>
      <c r="H125" s="80" t="str">
        <f>'HOW TO-&gt;'!$B$122</f>
        <v>6011 0564</v>
      </c>
      <c r="I125" s="65" t="str">
        <f>'HOW TO-&gt;'!$C$122</f>
        <v>robert.chia@msc.com</v>
      </c>
      <c r="K125" s="80" t="str">
        <f>'HOW TO-&gt;'!$A$137</f>
        <v>RAYNAR ANG</v>
      </c>
      <c r="L125" s="80" t="str">
        <f>'HOW TO-&gt;'!$B$137</f>
        <v>6011 2358</v>
      </c>
      <c r="M125" s="65" t="str">
        <f>'HOW TO-&gt;'!$C$137</f>
        <v>raynar.ang@msc.com</v>
      </c>
    </row>
    <row r="126" spans="1:16" s="61" customFormat="1" ht="11.25">
      <c r="A126" s="80"/>
      <c r="B126" s="716"/>
      <c r="C126" s="80" t="str">
        <f>'HOW TO-&gt;'!$A$106</f>
        <v>PHOEBE HUANG</v>
      </c>
      <c r="D126" s="80" t="str">
        <f>'HOW TO-&gt;'!$B$106</f>
        <v>6011 0562</v>
      </c>
      <c r="E126" s="65" t="str">
        <f>'HOW TO-&gt;'!$C$106</f>
        <v>phoebe.huang@msc.com</v>
      </c>
      <c r="G126" s="80" t="str">
        <f>'HOW TO-&gt;'!$A$123</f>
        <v>S. Y. LIEW</v>
      </c>
      <c r="H126" s="80" t="str">
        <f>'HOW TO-&gt;'!$B$123</f>
        <v>6011 2348</v>
      </c>
      <c r="I126" s="65" t="str">
        <f>'HOW TO-&gt;'!$C$123</f>
        <v>seoyi.liew@msc.com</v>
      </c>
      <c r="K126" s="80" t="str">
        <f>'HOW TO-&gt;'!$A$138</f>
        <v>KAI SIANG</v>
      </c>
      <c r="L126" s="80" t="str">
        <f>'HOW TO-&gt;'!$B$138</f>
        <v>6011 2356</v>
      </c>
      <c r="M126" s="65" t="str">
        <f>'HOW TO-&gt;'!$C$138</f>
        <v>kaisiang.lim@msc.com</v>
      </c>
      <c r="P126" s="114"/>
    </row>
    <row r="127" spans="1:16" s="61" customFormat="1" ht="11.25">
      <c r="A127" s="80"/>
      <c r="B127" s="716"/>
      <c r="C127" s="80" t="str">
        <f>'HOW TO-&gt;'!$A$107</f>
        <v>SHERWIN LIM</v>
      </c>
      <c r="D127" s="80" t="str">
        <f>'HOW TO-&gt;'!$B$107</f>
        <v>6011 2395</v>
      </c>
      <c r="E127" s="65" t="str">
        <f>'HOW TO-&gt;'!$C$107</f>
        <v>sherwin.lim@msc.com</v>
      </c>
      <c r="G127" s="80" t="str">
        <f>'HOW TO-&gt;'!$A$124</f>
        <v>SHARON KOH</v>
      </c>
      <c r="H127" s="80" t="str">
        <f>'HOW TO-&gt;'!$B$124</f>
        <v>6011 2349</v>
      </c>
      <c r="I127" s="65" t="str">
        <f>'HOW TO-&gt;'!$C$124</f>
        <v>sharon.koh@msc.com</v>
      </c>
      <c r="K127" s="80" t="str">
        <f>'HOW TO-&gt;'!$A$139</f>
        <v>DEWI</v>
      </c>
      <c r="L127" s="80" t="str">
        <f>'HOW TO-&gt;'!$B$139</f>
        <v>6011 2354</v>
      </c>
      <c r="M127" s="65" t="str">
        <f>'HOW TO-&gt;'!$C$139</f>
        <v>dewi.ratnah@msc.com</v>
      </c>
      <c r="P127" s="114"/>
    </row>
    <row r="128" spans="1:16" s="61" customFormat="1" ht="11.25">
      <c r="A128" s="80"/>
      <c r="B128" s="716"/>
      <c r="C128" s="80" t="str">
        <f>'HOW TO-&gt;'!$A$108</f>
        <v>NATALIE LEW</v>
      </c>
      <c r="D128" s="80" t="str">
        <f>'HOW TO-&gt;'!$B$108</f>
        <v>6011 2399</v>
      </c>
      <c r="E128" s="65" t="str">
        <f>'HOW TO-&gt;'!$C$108</f>
        <v>natalie.lew@msc.com</v>
      </c>
      <c r="G128" s="80" t="str">
        <f>'HOW TO-&gt;'!$A$125</f>
        <v>ANGELIA LAU</v>
      </c>
      <c r="H128" s="80" t="str">
        <f>'HOW TO-&gt;'!$B$125</f>
        <v>6011 2346</v>
      </c>
      <c r="I128" s="65" t="str">
        <f>'HOW TO-&gt;'!$C$125</f>
        <v>angelia.lau@msc.com</v>
      </c>
      <c r="K128" s="80" t="str">
        <f>'HOW TO-&gt;'!$A$140</f>
        <v>YU TING</v>
      </c>
      <c r="L128" s="80" t="str">
        <f>'HOW TO-&gt;'!$B$140</f>
        <v>6011 2359</v>
      </c>
      <c r="M128" s="65" t="str">
        <f>'HOW TO-&gt;'!$C$140</f>
        <v>yuting.luo@msc.com</v>
      </c>
    </row>
    <row r="129" spans="1:16" s="61" customFormat="1" ht="11.25">
      <c r="A129" s="80"/>
      <c r="B129" s="716"/>
      <c r="C129" s="80">
        <f>'HOW TO-&gt;'!$A$109</f>
        <v>0</v>
      </c>
      <c r="D129" s="80" t="str">
        <f>'HOW TO-&gt;'!$B$109</f>
        <v>6011 2352</v>
      </c>
      <c r="E129" s="65">
        <f>'HOW TO-&gt;'!$C$109</f>
        <v>0</v>
      </c>
      <c r="G129" s="80" t="str">
        <f>'HOW TO-&gt;'!$A$126</f>
        <v>NOOR AFNINDAH</v>
      </c>
      <c r="H129" s="80" t="str">
        <f>'HOW TO-&gt;'!$B$126</f>
        <v>6011 2347</v>
      </c>
      <c r="I129" s="65" t="str">
        <f>'HOW TO-&gt;'!$C$126</f>
        <v>noor.afnindah@msc.com</v>
      </c>
      <c r="K129" s="80" t="str">
        <f>'HOW TO-&gt;'!$A$141</f>
        <v>-</v>
      </c>
      <c r="L129" s="80" t="str">
        <f>'HOW TO-&gt;'!$B$141</f>
        <v>6011 0567</v>
      </c>
      <c r="M129" s="65" t="str">
        <f>'HOW TO-&gt;'!$C$141</f>
        <v>-</v>
      </c>
    </row>
    <row r="130" spans="1:16" s="61" customFormat="1" ht="11.25">
      <c r="A130" s="80"/>
      <c r="B130" s="716"/>
      <c r="C130" s="80" t="str">
        <f>'HOW TO-&gt;'!$A$110</f>
        <v>LIM AI PHEN</v>
      </c>
      <c r="D130" s="80" t="str">
        <f>'HOW TO-&gt;'!$B$110</f>
        <v>6011 9646</v>
      </c>
      <c r="E130" s="65" t="str">
        <f>'HOW TO-&gt;'!$C$110</f>
        <v>aiphen.lim@msc.com</v>
      </c>
      <c r="G130" s="80" t="str">
        <f>'HOW TO-&gt;'!$A$127</f>
        <v>NG CHING WEI</v>
      </c>
      <c r="H130" s="80" t="str">
        <f>'HOW TO-&gt;'!$B$127</f>
        <v>6011 2404</v>
      </c>
      <c r="I130" s="65" t="str">
        <f>'HOW TO-&gt;'!$C$127</f>
        <v>chingwei.ng@msc.com</v>
      </c>
      <c r="K130" s="80" t="str">
        <f>'HOW TO-&gt;'!$A$142</f>
        <v>SHAN SHAN</v>
      </c>
      <c r="L130" s="80" t="str">
        <f>'HOW TO-&gt;'!$B$142</f>
        <v>6011 2353</v>
      </c>
      <c r="M130" s="65" t="str">
        <f>'HOW TO-&gt;'!$C$142</f>
        <v>shanshan.chin@msc.com</v>
      </c>
    </row>
    <row r="131" spans="1:16" s="61" customFormat="1" ht="11.25">
      <c r="A131" s="80"/>
      <c r="B131" s="716"/>
      <c r="C131" s="80" t="str">
        <f>'HOW TO-&gt;'!$A$111</f>
        <v>DARIUS ONG</v>
      </c>
      <c r="D131" s="80" t="str">
        <f>'HOW TO-&gt;'!$B$111</f>
        <v>6011 2396</v>
      </c>
      <c r="E131" s="65" t="str">
        <f>'HOW TO-&gt;'!$C$111</f>
        <v>darius.ong@msc.com</v>
      </c>
      <c r="G131" s="80">
        <f>'HOW TO-&gt;'!$A$128</f>
        <v>0</v>
      </c>
      <c r="H131" s="80">
        <f>'HOW TO-&gt;'!$B$128</f>
        <v>0</v>
      </c>
      <c r="I131" s="65">
        <f>'HOW TO-&gt;'!$C$128</f>
        <v>0</v>
      </c>
      <c r="K131" s="80" t="str">
        <f>'HOW TO-&gt;'!$A$143</f>
        <v>EUNICE</v>
      </c>
      <c r="L131" s="80" t="str">
        <f>'HOW TO-&gt;'!$B$143</f>
        <v>6011 2355</v>
      </c>
      <c r="M131" s="65" t="str">
        <f>'HOW TO-&gt;'!$C$143</f>
        <v>eunice.chan@msc.com</v>
      </c>
    </row>
    <row r="132" spans="1:16" s="61" customFormat="1" ht="11.25">
      <c r="A132" s="80"/>
      <c r="B132" s="716"/>
      <c r="C132" s="80" t="str">
        <f>'HOW TO-&gt;'!$A$112</f>
        <v>LAWRENCE ANG (CROSS-TRADE)</v>
      </c>
      <c r="D132" s="80" t="str">
        <f>'HOW TO-&gt;'!$B$112</f>
        <v>6011 2400</v>
      </c>
      <c r="E132" s="65" t="str">
        <f>'HOW TO-&gt;'!$C$112</f>
        <v>lawrence.ang@msc.com</v>
      </c>
      <c r="G132" s="80" t="str">
        <f>'HOW TO-&gt;'!$A$129</f>
        <v>.</v>
      </c>
      <c r="H132" s="80" t="str">
        <f>'HOW TO-&gt;'!$B$129</f>
        <v>.</v>
      </c>
      <c r="I132" s="65" t="str">
        <f>'HOW TO-&gt;'!$C$129</f>
        <v>.</v>
      </c>
      <c r="K132" s="80" t="str">
        <f>'HOW TO-&gt;'!$A$144</f>
        <v>HAZEL</v>
      </c>
      <c r="L132" s="80" t="str">
        <f>'HOW TO-&gt;'!$B$144</f>
        <v>6011 2435</v>
      </c>
      <c r="M132" s="65" t="str">
        <f>'HOW TO-&gt;'!$C$144</f>
        <v>hazel.toh@msc.com</v>
      </c>
    </row>
    <row r="133" spans="1:16" s="61" customFormat="1" ht="11.25">
      <c r="A133" s="80"/>
      <c r="B133" s="716"/>
      <c r="C133" s="80" t="str">
        <f>'HOW TO-&gt;'!$A$113</f>
        <v>ASHTON YAN</v>
      </c>
      <c r="D133" s="80" t="str">
        <f>'HOW TO-&gt;'!$B$113</f>
        <v>6011 2398</v>
      </c>
      <c r="E133" s="65" t="str">
        <f>'HOW TO-&gt;'!$C$113</f>
        <v>ashton.yan@msc.com</v>
      </c>
      <c r="G133" s="80">
        <f>'HOW TO-&gt;'!$A$130</f>
        <v>0</v>
      </c>
      <c r="H133" s="80">
        <f>'HOW TO-&gt;'!$B$130</f>
        <v>0</v>
      </c>
      <c r="I133" s="65">
        <f>'HOW TO-&gt;'!$C$130</f>
        <v>0</v>
      </c>
      <c r="K133" s="80">
        <f>'HOW TO-&gt;'!$A$145</f>
        <v>0</v>
      </c>
      <c r="L133" s="80">
        <f>'HOW TO-&gt;'!$B$145</f>
        <v>0</v>
      </c>
      <c r="M133" s="65">
        <f>'HOW TO-&gt;'!$C$145</f>
        <v>0</v>
      </c>
    </row>
    <row r="134" spans="1:16" s="61" customFormat="1" ht="11.25">
      <c r="A134" s="80"/>
      <c r="B134" s="716"/>
      <c r="C134" s="80" t="str">
        <f>'HOW TO-&gt;'!$A$114</f>
        <v>LUIS LIM</v>
      </c>
      <c r="D134" s="80" t="str">
        <f>'HOW TO-&gt;'!$B$114</f>
        <v>6011 7900</v>
      </c>
      <c r="E134" s="65" t="str">
        <f>'HOW TO-&gt;'!$C$114</f>
        <v>luis.lim@msc.com</v>
      </c>
      <c r="H134" s="84"/>
      <c r="I134" s="273"/>
      <c r="K134" s="80">
        <f>'HOW TO-&gt;'!$A$146</f>
        <v>0</v>
      </c>
      <c r="L134" s="80">
        <f>'HOW TO-&gt;'!$B$146</f>
        <v>0</v>
      </c>
      <c r="M134" s="65">
        <f>'HOW TO-&gt;'!$C$146</f>
        <v>0</v>
      </c>
    </row>
    <row r="135" spans="1:16" s="61" customFormat="1" ht="11.25">
      <c r="A135" s="80"/>
      <c r="B135" s="713"/>
      <c r="C135" s="80" t="str">
        <f>'HOW TO-&gt;'!$A$115</f>
        <v>CHARMAINE LIM</v>
      </c>
      <c r="D135" s="80" t="str">
        <f>'HOW TO-&gt;'!$B$115</f>
        <v>6011 0561</v>
      </c>
      <c r="E135" s="65" t="str">
        <f>'HOW TO-&gt;'!$C$115</f>
        <v>charmaine.lim@msc.com</v>
      </c>
      <c r="H135" s="84"/>
      <c r="I135" s="84"/>
      <c r="J135" s="273"/>
      <c r="K135" s="80"/>
      <c r="L135" s="80"/>
      <c r="M135" s="65"/>
    </row>
    <row r="136" spans="1:16" ht="15">
      <c r="C136" s="80">
        <f>'HOW TO-&gt;'!$A$116</f>
        <v>0</v>
      </c>
      <c r="D136" s="80">
        <f>'HOW TO-&gt;'!$B$116</f>
        <v>0</v>
      </c>
      <c r="E136" s="65">
        <f>'HOW TO-&gt;'!$C$116</f>
        <v>0</v>
      </c>
      <c r="F136" s="61"/>
      <c r="G136" s="61"/>
      <c r="H136" s="61"/>
      <c r="I136" s="61"/>
      <c r="J136" s="61"/>
      <c r="K136" s="61"/>
      <c r="L136" s="61"/>
      <c r="M136" s="61"/>
      <c r="N136" s="61"/>
      <c r="O136" s="37"/>
      <c r="P136" s="5"/>
    </row>
    <row r="137" spans="1:16" ht="15">
      <c r="C137" s="80" t="str">
        <f>'HOW TO-&gt;'!$A$117</f>
        <v xml:space="preserve">MAIN LINE  </v>
      </c>
      <c r="D137" s="80" t="str">
        <f>'HOW TO-&gt;'!$B$117</f>
        <v>6011 2424</v>
      </c>
      <c r="E137" s="65">
        <f>'HOW TO-&gt;'!$C$117</f>
        <v>0</v>
      </c>
      <c r="F137" s="61"/>
      <c r="G137" s="61"/>
      <c r="H137" s="61"/>
      <c r="I137" s="61"/>
      <c r="J137" s="61"/>
      <c r="K137" s="61"/>
      <c r="L137" s="61"/>
      <c r="M137" s="61"/>
      <c r="N137" s="61"/>
      <c r="O137" s="37"/>
      <c r="P137" s="5"/>
    </row>
    <row r="138" spans="1:16">
      <c r="C138" s="80">
        <f>'HOW TO-&gt;'!$A$118</f>
        <v>0</v>
      </c>
      <c r="D138" s="80">
        <f>'HOW TO-&gt;'!$B$118</f>
        <v>0</v>
      </c>
      <c r="E138" s="65">
        <f>'HOW TO-&gt;'!$C$118</f>
        <v>0</v>
      </c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6"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</sheetData>
  <customSheetViews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30" type="noConversion"/>
  <hyperlinks>
    <hyperlink ref="N79" display="sinexp@msca.com.sg" xr:uid="{00000000-0004-0000-1700-000001000000}"/>
    <hyperlink ref="E79" display="mktg-dept@msca.com.sg" xr:uid="{00000000-0004-0000-1700-000002000000}"/>
    <hyperlink ref="I123" display="custsvc@msca.com.sg" xr:uid="{768B713D-36B2-4CD5-B9D0-15E268F0BFE6}"/>
    <hyperlink ref="M123" display="sinexp@msca.com.sg" xr:uid="{AED74976-8203-45AF-B0C3-F2293660D64E}"/>
    <hyperlink ref="E122" r:id="rId17" xr:uid="{0697AC87-35A2-41F0-9DC2-365B08AD7C1D}"/>
    <hyperlink ref="E123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8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FF00"/>
    <pageSetUpPr fitToPage="1"/>
  </sheetPr>
  <dimension ref="A1:M558"/>
  <sheetViews>
    <sheetView zoomScale="80" zoomScaleNormal="80" zoomScaleSheetLayoutView="85"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activeCell="A47" sqref="A47"/>
    </sheetView>
  </sheetViews>
  <sheetFormatPr defaultColWidth="9.42578125" defaultRowHeight="12.75"/>
  <cols>
    <col min="1" max="1" width="19.5703125" style="298" customWidth="1"/>
    <col min="2" max="2" width="30.5703125" style="1" customWidth="1"/>
    <col min="3" max="3" width="13.5703125" style="303" customWidth="1"/>
    <col min="4" max="4" width="20.140625" style="2" customWidth="1"/>
    <col min="5" max="5" width="20.140625" style="299" customWidth="1"/>
    <col min="6" max="7" width="14.140625" style="2" customWidth="1"/>
    <col min="8" max="8" width="10.140625" style="303" customWidth="1"/>
    <col min="9" max="10" width="21.7109375" style="299" bestFit="1" customWidth="1"/>
    <col min="11" max="11" width="41.28515625" style="4018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4027"/>
      <c r="B1" s="4027"/>
      <c r="C1" s="4027"/>
      <c r="D1" s="4027"/>
      <c r="E1" s="4027"/>
      <c r="F1" s="4027"/>
      <c r="G1" s="4027"/>
      <c r="H1" s="4027"/>
      <c r="I1" s="4027"/>
      <c r="J1" s="4027"/>
      <c r="K1" s="4028"/>
      <c r="L1" s="4027"/>
    </row>
    <row r="2" spans="1:12" ht="6.75" customHeight="1">
      <c r="B2" s="2"/>
      <c r="K2" s="3"/>
    </row>
    <row r="3" spans="1:12" ht="18.75" customHeight="1">
      <c r="A3" s="1544" t="s">
        <v>615</v>
      </c>
      <c r="B3" s="1544"/>
      <c r="C3" s="1963"/>
      <c r="D3" s="1964"/>
      <c r="E3" s="1544"/>
      <c r="F3" s="1544"/>
      <c r="G3" s="1544"/>
      <c r="H3" s="1544"/>
      <c r="I3" s="1544"/>
      <c r="J3" s="1544"/>
      <c r="K3" s="4016"/>
    </row>
    <row r="4" spans="1:12" ht="14.25">
      <c r="A4" s="300"/>
      <c r="B4" s="300"/>
      <c r="C4" s="301"/>
      <c r="D4" s="302"/>
      <c r="E4" s="300"/>
      <c r="F4" s="300"/>
      <c r="G4" s="300"/>
      <c r="H4" s="300"/>
      <c r="I4" s="300"/>
      <c r="J4" s="300"/>
      <c r="K4" s="4017"/>
    </row>
    <row r="5" spans="1:12" ht="14.25">
      <c r="A5" s="2034"/>
      <c r="B5" s="300"/>
      <c r="C5" s="301"/>
      <c r="D5" s="302"/>
      <c r="E5" s="300"/>
      <c r="F5" s="300"/>
      <c r="G5" s="300"/>
      <c r="H5" s="300"/>
      <c r="I5" s="300"/>
      <c r="J5" s="300"/>
      <c r="K5" s="4017"/>
      <c r="L5" s="404"/>
    </row>
    <row r="6" spans="1:12" ht="14.25">
      <c r="A6" s="300"/>
      <c r="B6" s="300"/>
      <c r="C6" s="301"/>
      <c r="D6" s="302"/>
      <c r="E6" s="300"/>
      <c r="F6" s="300"/>
      <c r="G6" s="300"/>
      <c r="H6" s="300"/>
      <c r="I6" s="300"/>
      <c r="J6" s="300"/>
      <c r="K6" s="4017"/>
      <c r="L6" s="404"/>
    </row>
    <row r="7" spans="1:12" ht="14.25">
      <c r="A7" s="300"/>
      <c r="B7" s="300"/>
      <c r="C7" s="301"/>
      <c r="D7" s="302"/>
      <c r="E7" s="300"/>
      <c r="F7" s="300"/>
      <c r="G7" s="300"/>
      <c r="H7" s="300"/>
      <c r="I7" s="300"/>
      <c r="J7" s="300"/>
      <c r="K7" s="4017"/>
      <c r="L7" s="404"/>
    </row>
    <row r="8" spans="1:12" ht="14.25">
      <c r="A8" s="300"/>
      <c r="B8" s="300"/>
      <c r="C8" s="301"/>
      <c r="D8" s="302"/>
      <c r="E8" s="300"/>
      <c r="F8" s="300"/>
      <c r="G8" s="300"/>
      <c r="H8" s="300"/>
      <c r="I8" s="300"/>
      <c r="J8" s="300"/>
      <c r="K8" s="4017"/>
      <c r="L8" s="404"/>
    </row>
    <row r="9" spans="1:12" ht="14.25">
      <c r="A9" s="300"/>
      <c r="B9" s="300"/>
      <c r="C9" s="301"/>
      <c r="D9" s="302"/>
      <c r="E9" s="300"/>
      <c r="F9" s="300"/>
      <c r="G9" s="300"/>
      <c r="H9" s="300"/>
      <c r="I9" s="300"/>
      <c r="J9" s="300"/>
      <c r="K9" s="4017"/>
    </row>
    <row r="10" spans="1:12" ht="14.25">
      <c r="A10" s="300"/>
      <c r="B10" s="300"/>
      <c r="C10" s="301"/>
      <c r="D10" s="302"/>
      <c r="E10" s="300"/>
      <c r="F10" s="300"/>
      <c r="G10" s="300"/>
      <c r="H10" s="300"/>
      <c r="I10" s="300"/>
      <c r="J10" s="300"/>
      <c r="K10" s="4017"/>
    </row>
    <row r="11" spans="1:12" ht="18.75" customHeight="1">
      <c r="A11" s="300"/>
      <c r="B11" s="300"/>
      <c r="C11" s="301"/>
      <c r="D11" s="302"/>
      <c r="E11" s="300"/>
      <c r="F11" s="300"/>
      <c r="G11" s="300"/>
      <c r="H11" s="300"/>
      <c r="I11" s="300"/>
      <c r="J11" s="300"/>
      <c r="K11" s="4017"/>
    </row>
    <row r="12" spans="1:12" ht="7.5" customHeight="1">
      <c r="A12" s="300"/>
      <c r="B12" s="300"/>
      <c r="C12" s="301"/>
      <c r="D12" s="302"/>
      <c r="E12" s="300"/>
      <c r="F12" s="300"/>
      <c r="G12" s="300"/>
      <c r="H12" s="300"/>
      <c r="I12" s="300"/>
      <c r="J12" s="300"/>
      <c r="K12" s="4017"/>
    </row>
    <row r="13" spans="1:12" ht="17.45" customHeight="1">
      <c r="A13" s="4026" t="s">
        <v>616</v>
      </c>
      <c r="B13" s="4026"/>
      <c r="C13" s="4026"/>
      <c r="D13" s="4026"/>
      <c r="E13" s="3004" t="s">
        <v>617</v>
      </c>
      <c r="F13" s="1172"/>
      <c r="G13" s="1172"/>
      <c r="H13" s="277"/>
      <c r="J13" s="277"/>
      <c r="K13" s="4017"/>
    </row>
    <row r="14" spans="1:12" ht="18.75" customHeight="1"/>
    <row r="15" spans="1:12" ht="26.25" customHeight="1"/>
    <row r="16" spans="1:12">
      <c r="A16" s="1633"/>
    </row>
    <row r="17" spans="1:13" ht="45" customHeight="1">
      <c r="A17" s="3360" t="s">
        <v>618</v>
      </c>
      <c r="B17" s="3539" t="s">
        <v>8037</v>
      </c>
      <c r="C17" s="3361" t="s">
        <v>619</v>
      </c>
      <c r="D17" s="3360" t="s">
        <v>620</v>
      </c>
      <c r="E17" s="3360" t="s">
        <v>621</v>
      </c>
      <c r="F17" s="3360" t="s">
        <v>622</v>
      </c>
      <c r="G17" s="3360" t="s">
        <v>623</v>
      </c>
      <c r="H17" s="3556" t="s">
        <v>624</v>
      </c>
      <c r="I17" s="3362" t="s">
        <v>625</v>
      </c>
      <c r="J17" s="3363" t="s">
        <v>626</v>
      </c>
      <c r="K17" s="4019" t="s">
        <v>627</v>
      </c>
      <c r="L17" s="3476"/>
      <c r="M17" s="3327" t="s">
        <v>628</v>
      </c>
    </row>
    <row r="18" spans="1:13" ht="45.75" hidden="1" customHeight="1">
      <c r="A18" s="3313" t="s">
        <v>629</v>
      </c>
      <c r="B18" s="3897" t="s">
        <v>630</v>
      </c>
      <c r="C18" s="3647" t="s">
        <v>631</v>
      </c>
      <c r="D18" s="3648"/>
      <c r="E18" s="3648"/>
      <c r="F18" s="3648"/>
      <c r="G18" s="3649"/>
      <c r="H18" s="3650">
        <v>42</v>
      </c>
      <c r="I18" s="3651" t="s">
        <v>632</v>
      </c>
      <c r="J18" s="3652" t="s">
        <v>633</v>
      </c>
      <c r="K18" s="3652"/>
      <c r="L18" s="3653" t="s">
        <v>634</v>
      </c>
      <c r="M18" s="3650">
        <v>1.6</v>
      </c>
    </row>
    <row r="19" spans="1:13" ht="45.75" hidden="1" customHeight="1">
      <c r="A19" s="3313" t="s">
        <v>635</v>
      </c>
      <c r="B19" s="3328" t="s">
        <v>636</v>
      </c>
      <c r="C19" s="3647" t="s">
        <v>637</v>
      </c>
      <c r="D19" s="3337"/>
      <c r="E19" s="3332"/>
      <c r="F19" s="3911"/>
      <c r="G19" s="3649"/>
      <c r="H19" s="3650">
        <v>36</v>
      </c>
      <c r="I19" s="3654" t="s">
        <v>638</v>
      </c>
      <c r="J19" s="3652" t="s">
        <v>639</v>
      </c>
      <c r="K19" s="3654" t="s">
        <v>640</v>
      </c>
      <c r="L19" s="3653"/>
      <c r="M19" s="3655">
        <v>1.6</v>
      </c>
    </row>
    <row r="20" spans="1:13" ht="97.5" hidden="1" customHeight="1">
      <c r="A20" s="3313" t="s">
        <v>641</v>
      </c>
      <c r="B20" s="3329" t="s">
        <v>642</v>
      </c>
      <c r="C20" s="3655" t="s">
        <v>643</v>
      </c>
      <c r="D20" s="3911"/>
      <c r="E20" s="3332"/>
      <c r="F20" s="3332"/>
      <c r="G20" s="3649"/>
      <c r="H20" s="3650">
        <v>13</v>
      </c>
      <c r="I20" s="3654" t="s">
        <v>644</v>
      </c>
      <c r="J20" s="3652" t="s">
        <v>645</v>
      </c>
      <c r="K20" s="3654"/>
      <c r="L20" s="3653"/>
      <c r="M20" s="3655">
        <v>1.6</v>
      </c>
    </row>
    <row r="21" spans="1:13" ht="45.75" hidden="1" customHeight="1">
      <c r="A21" s="3313" t="s">
        <v>646</v>
      </c>
      <c r="B21" s="3897" t="s">
        <v>647</v>
      </c>
      <c r="C21" s="3647" t="s">
        <v>648</v>
      </c>
      <c r="D21" s="3656" t="s">
        <v>649</v>
      </c>
      <c r="E21" s="3656" t="s">
        <v>649</v>
      </c>
      <c r="F21" s="3656"/>
      <c r="G21" s="3657"/>
      <c r="H21" s="3658">
        <v>30</v>
      </c>
      <c r="I21" s="3659" t="s">
        <v>650</v>
      </c>
      <c r="J21" s="3660" t="s">
        <v>651</v>
      </c>
      <c r="K21" s="3654" t="s">
        <v>652</v>
      </c>
      <c r="L21" s="3653" t="s">
        <v>634</v>
      </c>
      <c r="M21" s="3655">
        <v>1.6</v>
      </c>
    </row>
    <row r="22" spans="1:13" ht="45.75" hidden="1" customHeight="1">
      <c r="A22" s="3313" t="s">
        <v>653</v>
      </c>
      <c r="B22" s="3897" t="s">
        <v>647</v>
      </c>
      <c r="C22" s="3647" t="s">
        <v>648</v>
      </c>
      <c r="D22" s="3648" t="s">
        <v>654</v>
      </c>
      <c r="E22" s="3648" t="s">
        <v>649</v>
      </c>
      <c r="F22" s="3648"/>
      <c r="G22" s="3649"/>
      <c r="H22" s="3650">
        <v>30</v>
      </c>
      <c r="I22" s="3651" t="s">
        <v>650</v>
      </c>
      <c r="J22" s="3652" t="s">
        <v>651</v>
      </c>
      <c r="K22" s="3654" t="s">
        <v>655</v>
      </c>
      <c r="L22" s="3653" t="s">
        <v>634</v>
      </c>
      <c r="M22" s="3655">
        <v>3.3</v>
      </c>
    </row>
    <row r="23" spans="1:13" ht="45.75" hidden="1" customHeight="1">
      <c r="A23" s="3642" t="s">
        <v>656</v>
      </c>
      <c r="B23" s="3330" t="s">
        <v>657</v>
      </c>
      <c r="C23" s="3655" t="s">
        <v>658</v>
      </c>
      <c r="D23" s="3332" t="s">
        <v>659</v>
      </c>
      <c r="E23" s="3332" t="s">
        <v>660</v>
      </c>
      <c r="F23" s="3332" t="s">
        <v>649</v>
      </c>
      <c r="G23" s="3649" t="s">
        <v>649</v>
      </c>
      <c r="H23" s="3650"/>
      <c r="I23" s="3654" t="s">
        <v>661</v>
      </c>
      <c r="J23" s="3661" t="s">
        <v>662</v>
      </c>
      <c r="K23" s="3654" t="s">
        <v>663</v>
      </c>
      <c r="L23" s="3653"/>
      <c r="M23" s="3688" t="s">
        <v>664</v>
      </c>
    </row>
    <row r="24" spans="1:13" ht="45.75" hidden="1" customHeight="1">
      <c r="A24" s="3314" t="s">
        <v>665</v>
      </c>
      <c r="B24" s="3332" t="s">
        <v>666</v>
      </c>
      <c r="C24" s="3655" t="s">
        <v>667</v>
      </c>
      <c r="D24" s="3332"/>
      <c r="E24" s="3332"/>
      <c r="F24" s="3332" t="s">
        <v>649</v>
      </c>
      <c r="G24" s="3649" t="s">
        <v>649</v>
      </c>
      <c r="H24" s="3650">
        <v>12</v>
      </c>
      <c r="I24" s="3654" t="s">
        <v>644</v>
      </c>
      <c r="J24" s="3652" t="s">
        <v>668</v>
      </c>
      <c r="K24" s="3654" t="s">
        <v>669</v>
      </c>
      <c r="L24" s="3653"/>
      <c r="M24" s="3655">
        <v>1.6</v>
      </c>
    </row>
    <row r="25" spans="1:13" ht="45.75" hidden="1" customHeight="1">
      <c r="A25" s="3315" t="s">
        <v>670</v>
      </c>
      <c r="B25" s="3912" t="s">
        <v>671</v>
      </c>
      <c r="C25" s="3913" t="s">
        <v>672</v>
      </c>
      <c r="D25" s="3914" t="s">
        <v>673</v>
      </c>
      <c r="E25" s="3914"/>
      <c r="F25" s="3914"/>
      <c r="G25" s="3649"/>
      <c r="H25" s="3650">
        <v>19</v>
      </c>
      <c r="I25" s="3654" t="s">
        <v>674</v>
      </c>
      <c r="J25" s="3652" t="s">
        <v>674</v>
      </c>
      <c r="K25" s="3662"/>
      <c r="L25" s="3653"/>
      <c r="M25" s="3655">
        <v>1.6</v>
      </c>
    </row>
    <row r="26" spans="1:13" ht="45.75" hidden="1" customHeight="1">
      <c r="A26" s="3313" t="s">
        <v>675</v>
      </c>
      <c r="B26" s="3897" t="s">
        <v>676</v>
      </c>
      <c r="C26" s="3647" t="s">
        <v>677</v>
      </c>
      <c r="D26" s="3692" t="s">
        <v>678</v>
      </c>
      <c r="E26" s="3692" t="s">
        <v>679</v>
      </c>
      <c r="F26" s="3692"/>
      <c r="G26" s="3669"/>
      <c r="H26" s="3670">
        <v>30</v>
      </c>
      <c r="I26" s="3693" t="s">
        <v>680</v>
      </c>
      <c r="J26" s="3672" t="s">
        <v>681</v>
      </c>
      <c r="K26" s="3848" t="s">
        <v>682</v>
      </c>
      <c r="L26" s="3653" t="s">
        <v>634</v>
      </c>
      <c r="M26" s="3655">
        <v>1.7</v>
      </c>
    </row>
    <row r="27" spans="1:13" ht="45.75" hidden="1" customHeight="1">
      <c r="A27" s="3313" t="s">
        <v>683</v>
      </c>
      <c r="B27" s="3897" t="s">
        <v>676</v>
      </c>
      <c r="C27" s="3647" t="s">
        <v>677</v>
      </c>
      <c r="D27" s="3648" t="s">
        <v>103</v>
      </c>
      <c r="E27" s="3648" t="s">
        <v>679</v>
      </c>
      <c r="F27" s="3648"/>
      <c r="G27" s="3649"/>
      <c r="H27" s="3650">
        <v>30</v>
      </c>
      <c r="I27" s="3651" t="s">
        <v>680</v>
      </c>
      <c r="J27" s="3652" t="s">
        <v>681</v>
      </c>
      <c r="K27" s="3848" t="s">
        <v>682</v>
      </c>
      <c r="L27" s="3653" t="s">
        <v>634</v>
      </c>
      <c r="M27" s="3655" t="s">
        <v>684</v>
      </c>
    </row>
    <row r="28" spans="1:13" ht="45.75" hidden="1" customHeight="1">
      <c r="A28" s="3313" t="s">
        <v>675</v>
      </c>
      <c r="B28" s="3897" t="s">
        <v>685</v>
      </c>
      <c r="C28" s="3647" t="s">
        <v>686</v>
      </c>
      <c r="D28" s="3648" t="s">
        <v>687</v>
      </c>
      <c r="E28" s="3648"/>
      <c r="F28" s="3648"/>
      <c r="G28" s="3649"/>
      <c r="H28" s="3650"/>
      <c r="I28" s="3651" t="s">
        <v>688</v>
      </c>
      <c r="J28" s="3652" t="s">
        <v>689</v>
      </c>
      <c r="K28" s="3654" t="s">
        <v>690</v>
      </c>
      <c r="L28" s="3653" t="s">
        <v>634</v>
      </c>
      <c r="M28" s="3655">
        <v>1.6</v>
      </c>
    </row>
    <row r="29" spans="1:13" ht="45.75" hidden="1" customHeight="1">
      <c r="A29" s="3314" t="s">
        <v>629</v>
      </c>
      <c r="B29" s="3897" t="s">
        <v>685</v>
      </c>
      <c r="C29" s="3647" t="s">
        <v>686</v>
      </c>
      <c r="D29" s="3648" t="s">
        <v>687</v>
      </c>
      <c r="E29" s="3648"/>
      <c r="F29" s="3648"/>
      <c r="G29" s="3649"/>
      <c r="H29" s="3650"/>
      <c r="I29" s="3651" t="s">
        <v>688</v>
      </c>
      <c r="J29" s="3652" t="s">
        <v>689</v>
      </c>
      <c r="K29" s="3654" t="s">
        <v>691</v>
      </c>
      <c r="L29" s="3653" t="s">
        <v>634</v>
      </c>
      <c r="M29" s="3655">
        <v>1.6</v>
      </c>
    </row>
    <row r="30" spans="1:13" ht="45.75" hidden="1" customHeight="1">
      <c r="A30" s="3313" t="s">
        <v>692</v>
      </c>
      <c r="B30" s="3897" t="s">
        <v>693</v>
      </c>
      <c r="C30" s="3663" t="s">
        <v>694</v>
      </c>
      <c r="D30" s="3803" t="s">
        <v>106</v>
      </c>
      <c r="E30" s="3803" t="s">
        <v>695</v>
      </c>
      <c r="F30" s="3803" t="s">
        <v>695</v>
      </c>
      <c r="G30" s="3669" t="s">
        <v>649</v>
      </c>
      <c r="H30" s="3670"/>
      <c r="I30" s="3804" t="s">
        <v>632</v>
      </c>
      <c r="J30" s="3672" t="s">
        <v>696</v>
      </c>
      <c r="K30" s="3654"/>
      <c r="L30" s="3653" t="s">
        <v>634</v>
      </c>
      <c r="M30" s="3655">
        <v>1.6</v>
      </c>
    </row>
    <row r="31" spans="1:13" ht="45.75" hidden="1" customHeight="1">
      <c r="A31" s="3313" t="s">
        <v>641</v>
      </c>
      <c r="B31" s="3333" t="s">
        <v>697</v>
      </c>
      <c r="C31" s="3655" t="s">
        <v>698</v>
      </c>
      <c r="D31" s="3911" t="s">
        <v>699</v>
      </c>
      <c r="E31" s="3332"/>
      <c r="F31" s="3332"/>
      <c r="G31" s="3649"/>
      <c r="H31" s="3650">
        <v>19</v>
      </c>
      <c r="I31" s="3654" t="s">
        <v>644</v>
      </c>
      <c r="J31" s="3652" t="s">
        <v>645</v>
      </c>
      <c r="K31" s="3654"/>
      <c r="L31" s="3653"/>
      <c r="M31" s="3655">
        <v>1.6</v>
      </c>
    </row>
    <row r="32" spans="1:13" ht="45.75" hidden="1" customHeight="1">
      <c r="A32" s="3313" t="s">
        <v>646</v>
      </c>
      <c r="B32" s="3897" t="s">
        <v>700</v>
      </c>
      <c r="C32" s="3647" t="s">
        <v>701</v>
      </c>
      <c r="D32" s="3656" t="s">
        <v>702</v>
      </c>
      <c r="E32" s="3656"/>
      <c r="F32" s="3656"/>
      <c r="G32" s="3657" t="s">
        <v>649</v>
      </c>
      <c r="H32" s="3658"/>
      <c r="I32" s="3659" t="s">
        <v>680</v>
      </c>
      <c r="J32" s="3665" t="s">
        <v>703</v>
      </c>
      <c r="K32" s="3654" t="s">
        <v>652</v>
      </c>
      <c r="L32" s="3653" t="s">
        <v>634</v>
      </c>
      <c r="M32" s="3655">
        <v>1.6</v>
      </c>
    </row>
    <row r="33" spans="1:13" ht="45.75" hidden="1" customHeight="1">
      <c r="A33" s="3313" t="s">
        <v>653</v>
      </c>
      <c r="B33" s="3897" t="s">
        <v>700</v>
      </c>
      <c r="C33" s="3647" t="s">
        <v>701</v>
      </c>
      <c r="D33" s="3648" t="s">
        <v>704</v>
      </c>
      <c r="E33" s="3648"/>
      <c r="F33" s="3648"/>
      <c r="G33" s="3649" t="s">
        <v>649</v>
      </c>
      <c r="H33" s="3650">
        <v>45</v>
      </c>
      <c r="I33" s="3651" t="s">
        <v>680</v>
      </c>
      <c r="J33" s="3654" t="s">
        <v>703</v>
      </c>
      <c r="K33" s="3654" t="s">
        <v>655</v>
      </c>
      <c r="L33" s="3653" t="s">
        <v>634</v>
      </c>
      <c r="M33" s="3655">
        <v>4.2</v>
      </c>
    </row>
    <row r="34" spans="1:13" ht="45.75" hidden="1" customHeight="1">
      <c r="A34" s="3313" t="s">
        <v>692</v>
      </c>
      <c r="B34" s="3897" t="s">
        <v>705</v>
      </c>
      <c r="C34" s="3647" t="s">
        <v>706</v>
      </c>
      <c r="D34" s="3648" t="s">
        <v>106</v>
      </c>
      <c r="E34" s="3648" t="s">
        <v>695</v>
      </c>
      <c r="F34" s="3648" t="s">
        <v>695</v>
      </c>
      <c r="G34" s="3649" t="s">
        <v>649</v>
      </c>
      <c r="H34" s="3650"/>
      <c r="I34" s="3651" t="s">
        <v>632</v>
      </c>
      <c r="J34" s="3652" t="s">
        <v>707</v>
      </c>
      <c r="K34" s="3654"/>
      <c r="L34" s="3653" t="s">
        <v>634</v>
      </c>
      <c r="M34" s="3655">
        <v>1.6</v>
      </c>
    </row>
    <row r="35" spans="1:13" ht="45.75" hidden="1" customHeight="1">
      <c r="A35" s="3313" t="s">
        <v>675</v>
      </c>
      <c r="B35" s="3911" t="s">
        <v>708</v>
      </c>
      <c r="C35" s="3647" t="s">
        <v>709</v>
      </c>
      <c r="D35" s="3656" t="s">
        <v>654</v>
      </c>
      <c r="E35" s="3674" t="s">
        <v>649</v>
      </c>
      <c r="F35" s="3674"/>
      <c r="G35" s="3657"/>
      <c r="H35" s="3658"/>
      <c r="I35" s="3659" t="s">
        <v>650</v>
      </c>
      <c r="J35" s="3660" t="s">
        <v>651</v>
      </c>
      <c r="K35" s="3676" t="s">
        <v>710</v>
      </c>
      <c r="L35" s="3653" t="s">
        <v>634</v>
      </c>
      <c r="M35" s="3655">
        <v>1.6</v>
      </c>
    </row>
    <row r="36" spans="1:13" ht="45.75" hidden="1" customHeight="1">
      <c r="A36" s="3313" t="s">
        <v>653</v>
      </c>
      <c r="B36" s="3911" t="s">
        <v>708</v>
      </c>
      <c r="C36" s="3673" t="s">
        <v>709</v>
      </c>
      <c r="D36" s="3648" t="s">
        <v>654</v>
      </c>
      <c r="E36" s="3677" t="s">
        <v>649</v>
      </c>
      <c r="F36" s="3677"/>
      <c r="G36" s="3649"/>
      <c r="H36" s="3650">
        <v>44</v>
      </c>
      <c r="I36" s="3678" t="s">
        <v>650</v>
      </c>
      <c r="J36" s="3654" t="s">
        <v>651</v>
      </c>
      <c r="K36" s="3676" t="s">
        <v>655</v>
      </c>
      <c r="L36" s="3653" t="s">
        <v>634</v>
      </c>
      <c r="M36" s="3655">
        <v>3.3</v>
      </c>
    </row>
    <row r="37" spans="1:13" ht="45.75" hidden="1" customHeight="1">
      <c r="A37" s="3313" t="s">
        <v>646</v>
      </c>
      <c r="B37" s="3911" t="s">
        <v>711</v>
      </c>
      <c r="C37" s="3673" t="s">
        <v>712</v>
      </c>
      <c r="D37" s="3648" t="s">
        <v>713</v>
      </c>
      <c r="E37" s="3648"/>
      <c r="F37" s="3648"/>
      <c r="G37" s="3649"/>
      <c r="H37" s="3650">
        <v>49</v>
      </c>
      <c r="I37" s="3678" t="s">
        <v>650</v>
      </c>
      <c r="J37" s="3654" t="s">
        <v>651</v>
      </c>
      <c r="K37" s="3679"/>
      <c r="L37" s="3653" t="s">
        <v>634</v>
      </c>
      <c r="M37" s="3655">
        <v>1.6</v>
      </c>
    </row>
    <row r="38" spans="1:13" ht="45.75" hidden="1" customHeight="1">
      <c r="A38" s="3313" t="s">
        <v>714</v>
      </c>
      <c r="B38" s="3897" t="s">
        <v>715</v>
      </c>
      <c r="C38" s="3647" t="s">
        <v>716</v>
      </c>
      <c r="D38" s="3677" t="s">
        <v>649</v>
      </c>
      <c r="E38" s="3677" t="s">
        <v>649</v>
      </c>
      <c r="F38" s="3677" t="s">
        <v>649</v>
      </c>
      <c r="G38" s="3649"/>
      <c r="H38" s="3650">
        <v>29</v>
      </c>
      <c r="I38" s="3651" t="s">
        <v>717</v>
      </c>
      <c r="J38" s="3652" t="s">
        <v>718</v>
      </c>
      <c r="K38" s="3679"/>
      <c r="L38" s="3653" t="s">
        <v>634</v>
      </c>
      <c r="M38" s="3655">
        <v>1.6</v>
      </c>
    </row>
    <row r="39" spans="1:13" ht="45.75" hidden="1" customHeight="1">
      <c r="A39" s="3313" t="s">
        <v>675</v>
      </c>
      <c r="B39" s="3897" t="s">
        <v>719</v>
      </c>
      <c r="C39" s="3647" t="s">
        <v>720</v>
      </c>
      <c r="D39" s="3648" t="s">
        <v>721</v>
      </c>
      <c r="E39" s="3648" t="s">
        <v>649</v>
      </c>
      <c r="F39" s="3648"/>
      <c r="G39" s="3649"/>
      <c r="H39" s="3650"/>
      <c r="I39" s="3651" t="s">
        <v>688</v>
      </c>
      <c r="J39" s="3915" t="s">
        <v>722</v>
      </c>
      <c r="K39" s="3654" t="s">
        <v>723</v>
      </c>
      <c r="L39" s="3653" t="s">
        <v>634</v>
      </c>
      <c r="M39" s="3655">
        <v>3.1</v>
      </c>
    </row>
    <row r="40" spans="1:13" ht="45.75" hidden="1" customHeight="1">
      <c r="A40" s="3313" t="s">
        <v>646</v>
      </c>
      <c r="B40" s="3897" t="s">
        <v>724</v>
      </c>
      <c r="C40" s="3647" t="s">
        <v>725</v>
      </c>
      <c r="D40" s="3648" t="s">
        <v>713</v>
      </c>
      <c r="E40" s="3648"/>
      <c r="F40" s="3648"/>
      <c r="G40" s="3649"/>
      <c r="H40" s="3650"/>
      <c r="I40" s="3651" t="s">
        <v>650</v>
      </c>
      <c r="J40" s="3652" t="s">
        <v>726</v>
      </c>
      <c r="K40" s="3654"/>
      <c r="L40" s="3653" t="s">
        <v>634</v>
      </c>
      <c r="M40" s="3655">
        <v>1.6</v>
      </c>
    </row>
    <row r="41" spans="1:13" ht="45.75" hidden="1" customHeight="1">
      <c r="A41" s="3313" t="s">
        <v>675</v>
      </c>
      <c r="B41" s="3897" t="s">
        <v>727</v>
      </c>
      <c r="C41" s="3647" t="s">
        <v>728</v>
      </c>
      <c r="D41" s="3648" t="s">
        <v>729</v>
      </c>
      <c r="E41" s="3648" t="s">
        <v>649</v>
      </c>
      <c r="F41" s="3648"/>
      <c r="G41" s="3649"/>
      <c r="H41" s="3650"/>
      <c r="I41" s="3651" t="s">
        <v>717</v>
      </c>
      <c r="J41" s="3652" t="s">
        <v>718</v>
      </c>
      <c r="K41" s="3654"/>
      <c r="L41" s="3653" t="s">
        <v>634</v>
      </c>
      <c r="M41" s="3655">
        <v>1.6</v>
      </c>
    </row>
    <row r="42" spans="1:13" ht="45.75" hidden="1" customHeight="1">
      <c r="A42" s="3313" t="s">
        <v>730</v>
      </c>
      <c r="B42" s="3334" t="s">
        <v>731</v>
      </c>
      <c r="C42" s="3655" t="s">
        <v>732</v>
      </c>
      <c r="D42" s="3332" t="s">
        <v>659</v>
      </c>
      <c r="E42" s="3332" t="s">
        <v>733</v>
      </c>
      <c r="F42" s="3332"/>
      <c r="G42" s="3649"/>
      <c r="H42" s="3650">
        <v>60</v>
      </c>
      <c r="I42" s="3654" t="s">
        <v>734</v>
      </c>
      <c r="J42" s="3652" t="s">
        <v>734</v>
      </c>
      <c r="K42" s="3680" t="s">
        <v>735</v>
      </c>
      <c r="L42" s="3653" t="s">
        <v>634</v>
      </c>
      <c r="M42" s="3655">
        <v>1.6</v>
      </c>
    </row>
    <row r="43" spans="1:13" ht="45.75" hidden="1" customHeight="1">
      <c r="A43" s="3313" t="s">
        <v>675</v>
      </c>
      <c r="B43" s="3897" t="s">
        <v>736</v>
      </c>
      <c r="C43" s="3647" t="s">
        <v>737</v>
      </c>
      <c r="D43" s="3648" t="s">
        <v>654</v>
      </c>
      <c r="E43" s="3648"/>
      <c r="F43" s="3648"/>
      <c r="G43" s="3649"/>
      <c r="H43" s="3650"/>
      <c r="I43" s="3651" t="s">
        <v>738</v>
      </c>
      <c r="J43" s="3652" t="s">
        <v>739</v>
      </c>
      <c r="K43" s="3681"/>
      <c r="L43" s="3653" t="s">
        <v>634</v>
      </c>
      <c r="M43" s="3655">
        <v>1.6</v>
      </c>
    </row>
    <row r="44" spans="1:13" ht="45.75" hidden="1" customHeight="1">
      <c r="A44" s="3313" t="s">
        <v>675</v>
      </c>
      <c r="B44" s="3897" t="s">
        <v>740</v>
      </c>
      <c r="C44" s="3647" t="s">
        <v>741</v>
      </c>
      <c r="D44" s="3648" t="s">
        <v>654</v>
      </c>
      <c r="E44" s="3648" t="s">
        <v>649</v>
      </c>
      <c r="F44" s="3648"/>
      <c r="G44" s="3649"/>
      <c r="H44" s="3650"/>
      <c r="I44" s="3651" t="s">
        <v>688</v>
      </c>
      <c r="J44" s="3652" t="s">
        <v>722</v>
      </c>
      <c r="K44" s="3681"/>
      <c r="L44" s="3653" t="s">
        <v>634</v>
      </c>
      <c r="M44" s="3655">
        <v>1.6</v>
      </c>
    </row>
    <row r="45" spans="1:13" ht="45.75" hidden="1" customHeight="1">
      <c r="A45" s="3313" t="s">
        <v>646</v>
      </c>
      <c r="B45" s="3897" t="s">
        <v>742</v>
      </c>
      <c r="C45" s="3647" t="s">
        <v>743</v>
      </c>
      <c r="D45" s="3648" t="s">
        <v>713</v>
      </c>
      <c r="E45" s="3648"/>
      <c r="F45" s="3648"/>
      <c r="G45" s="3649"/>
      <c r="H45" s="3650"/>
      <c r="I45" s="3651" t="s">
        <v>650</v>
      </c>
      <c r="J45" s="3652" t="s">
        <v>726</v>
      </c>
      <c r="K45" s="3654"/>
      <c r="L45" s="3653" t="s">
        <v>634</v>
      </c>
      <c r="M45" s="3655">
        <v>1.6</v>
      </c>
    </row>
    <row r="46" spans="1:13" ht="45.75" customHeight="1">
      <c r="A46" s="3313" t="s">
        <v>744</v>
      </c>
      <c r="B46" s="3911" t="s">
        <v>745</v>
      </c>
      <c r="C46" s="3647" t="s">
        <v>746</v>
      </c>
      <c r="D46" s="3656"/>
      <c r="E46" s="3656"/>
      <c r="F46" s="3656"/>
      <c r="G46" s="3657"/>
      <c r="H46" s="3658"/>
      <c r="I46" s="3659" t="s">
        <v>747</v>
      </c>
      <c r="J46" s="3660" t="s">
        <v>748</v>
      </c>
      <c r="K46" s="3654"/>
      <c r="L46" s="3653" t="s">
        <v>634</v>
      </c>
      <c r="M46" s="3655">
        <v>1.6</v>
      </c>
    </row>
    <row r="47" spans="1:13" ht="45.75" customHeight="1">
      <c r="A47" s="3313" t="s">
        <v>749</v>
      </c>
      <c r="B47" s="4067" t="s">
        <v>745</v>
      </c>
      <c r="C47" s="3647" t="s">
        <v>746</v>
      </c>
      <c r="D47" s="3648"/>
      <c r="E47" s="3648"/>
      <c r="F47" s="3648"/>
      <c r="G47" s="3649"/>
      <c r="H47" s="3650">
        <v>35</v>
      </c>
      <c r="I47" s="3651" t="s">
        <v>747</v>
      </c>
      <c r="J47" s="3652" t="s">
        <v>748</v>
      </c>
      <c r="K47" s="3682"/>
      <c r="L47" s="3653" t="s">
        <v>634</v>
      </c>
      <c r="M47" s="3655">
        <v>1.6</v>
      </c>
    </row>
    <row r="48" spans="1:13" ht="45.75" customHeight="1">
      <c r="A48" s="3313" t="s">
        <v>683</v>
      </c>
      <c r="B48" s="4067" t="s">
        <v>745</v>
      </c>
      <c r="C48" s="3647" t="s">
        <v>746</v>
      </c>
      <c r="D48" s="3648"/>
      <c r="E48" s="3648"/>
      <c r="F48" s="3648"/>
      <c r="G48" s="3649"/>
      <c r="H48" s="3650">
        <v>34</v>
      </c>
      <c r="I48" s="3651" t="s">
        <v>747</v>
      </c>
      <c r="J48" s="3652" t="s">
        <v>748</v>
      </c>
      <c r="K48" s="3682"/>
      <c r="L48" s="3653" t="s">
        <v>634</v>
      </c>
      <c r="M48" s="3655">
        <v>1.7</v>
      </c>
    </row>
    <row r="49" spans="1:13" ht="45.75" hidden="1" customHeight="1">
      <c r="A49" s="3313" t="s">
        <v>635</v>
      </c>
      <c r="B49" s="3328" t="s">
        <v>750</v>
      </c>
      <c r="C49" s="3647" t="s">
        <v>751</v>
      </c>
      <c r="D49" s="3337" t="s">
        <v>752</v>
      </c>
      <c r="E49" s="3332"/>
      <c r="F49" s="3911"/>
      <c r="G49" s="3649"/>
      <c r="H49" s="3650">
        <v>45</v>
      </c>
      <c r="I49" s="3654" t="s">
        <v>638</v>
      </c>
      <c r="J49" s="3652" t="s">
        <v>753</v>
      </c>
      <c r="K49" s="3654" t="s">
        <v>754</v>
      </c>
      <c r="L49" s="3653"/>
      <c r="M49" s="3655">
        <v>1.6</v>
      </c>
    </row>
    <row r="50" spans="1:13" ht="45.75" hidden="1" customHeight="1">
      <c r="A50" s="3642" t="s">
        <v>755</v>
      </c>
      <c r="B50" s="3332" t="s">
        <v>756</v>
      </c>
      <c r="C50" s="3655" t="s">
        <v>757</v>
      </c>
      <c r="D50" s="3332" t="s">
        <v>659</v>
      </c>
      <c r="E50" s="3332" t="s">
        <v>758</v>
      </c>
      <c r="F50" s="3332"/>
      <c r="G50" s="3649"/>
      <c r="H50" s="3650">
        <v>50</v>
      </c>
      <c r="I50" s="3654" t="s">
        <v>759</v>
      </c>
      <c r="J50" s="3652" t="s">
        <v>760</v>
      </c>
      <c r="K50" s="3654" t="s">
        <v>735</v>
      </c>
      <c r="L50" s="3653"/>
      <c r="M50" s="3655">
        <v>1.6</v>
      </c>
    </row>
    <row r="51" spans="1:13" ht="45.75" hidden="1" customHeight="1">
      <c r="A51" s="3313" t="s">
        <v>675</v>
      </c>
      <c r="B51" s="3897" t="s">
        <v>761</v>
      </c>
      <c r="C51" s="3647" t="s">
        <v>762</v>
      </c>
      <c r="D51" s="3648" t="s">
        <v>729</v>
      </c>
      <c r="E51" s="3648" t="s">
        <v>763</v>
      </c>
      <c r="F51" s="3648"/>
      <c r="G51" s="3649"/>
      <c r="H51" s="3650"/>
      <c r="I51" s="3651" t="s">
        <v>717</v>
      </c>
      <c r="J51" s="3652" t="s">
        <v>718</v>
      </c>
      <c r="K51" s="3682"/>
      <c r="L51" s="3653" t="s">
        <v>634</v>
      </c>
      <c r="M51" s="3655">
        <v>1.6</v>
      </c>
    </row>
    <row r="52" spans="1:13" ht="45.75" hidden="1" customHeight="1">
      <c r="A52" s="3313" t="s">
        <v>764</v>
      </c>
      <c r="B52" s="3897" t="s">
        <v>765</v>
      </c>
      <c r="C52" s="3647" t="s">
        <v>766</v>
      </c>
      <c r="D52" s="3648"/>
      <c r="E52" s="3648"/>
      <c r="F52" s="3648"/>
      <c r="G52" s="3649"/>
      <c r="H52" s="3650"/>
      <c r="I52" s="3651" t="s">
        <v>650</v>
      </c>
      <c r="J52" s="3654" t="s">
        <v>767</v>
      </c>
      <c r="K52" s="3654"/>
      <c r="L52" s="3653" t="s">
        <v>634</v>
      </c>
      <c r="M52" s="3655">
        <v>1.6</v>
      </c>
    </row>
    <row r="53" spans="1:13" ht="45.75" hidden="1" customHeight="1">
      <c r="A53" s="3313" t="s">
        <v>653</v>
      </c>
      <c r="B53" s="3897" t="s">
        <v>768</v>
      </c>
      <c r="C53" s="3647" t="s">
        <v>766</v>
      </c>
      <c r="D53" s="3683"/>
      <c r="E53" s="3683"/>
      <c r="F53" s="3683"/>
      <c r="G53" s="3684"/>
      <c r="H53" s="3685">
        <v>32</v>
      </c>
      <c r="I53" s="3686" t="s">
        <v>650</v>
      </c>
      <c r="J53" s="3687" t="s">
        <v>767</v>
      </c>
      <c r="K53" s="3916" t="s">
        <v>769</v>
      </c>
      <c r="L53" s="3653" t="s">
        <v>634</v>
      </c>
      <c r="M53" s="3655">
        <v>1.6</v>
      </c>
    </row>
    <row r="54" spans="1:13" ht="45.75" hidden="1" customHeight="1">
      <c r="A54" s="3313" t="s">
        <v>646</v>
      </c>
      <c r="B54" s="3897" t="s">
        <v>770</v>
      </c>
      <c r="C54" s="3647" t="s">
        <v>766</v>
      </c>
      <c r="D54" s="3648"/>
      <c r="E54" s="3648"/>
      <c r="F54" s="3648"/>
      <c r="G54" s="3649"/>
      <c r="H54" s="3650">
        <v>32</v>
      </c>
      <c r="I54" s="3651" t="s">
        <v>650</v>
      </c>
      <c r="J54" s="3652" t="s">
        <v>767</v>
      </c>
      <c r="K54" s="3680"/>
      <c r="L54" s="3653" t="s">
        <v>634</v>
      </c>
      <c r="M54" s="3688" t="s">
        <v>771</v>
      </c>
    </row>
    <row r="55" spans="1:13" ht="45.75" hidden="1" customHeight="1">
      <c r="A55" s="3313" t="s">
        <v>772</v>
      </c>
      <c r="B55" s="3332" t="s">
        <v>773</v>
      </c>
      <c r="C55" s="3647" t="s">
        <v>774</v>
      </c>
      <c r="D55" s="3648" t="s">
        <v>775</v>
      </c>
      <c r="E55" s="3648"/>
      <c r="F55" s="3648"/>
      <c r="G55" s="3649"/>
      <c r="H55" s="3650"/>
      <c r="I55" s="3651" t="s">
        <v>674</v>
      </c>
      <c r="J55" s="3652" t="s">
        <v>674</v>
      </c>
      <c r="K55" s="3916"/>
      <c r="L55" s="3653"/>
      <c r="M55" s="3655"/>
    </row>
    <row r="56" spans="1:13" ht="45.75" hidden="1" customHeight="1">
      <c r="A56" s="3313" t="s">
        <v>675</v>
      </c>
      <c r="B56" s="3332" t="s">
        <v>776</v>
      </c>
      <c r="C56" s="3647" t="s">
        <v>777</v>
      </c>
      <c r="D56" s="3648" t="s">
        <v>654</v>
      </c>
      <c r="E56" s="3648"/>
      <c r="F56" s="3648"/>
      <c r="G56" s="3649"/>
      <c r="H56" s="3650"/>
      <c r="I56" s="3651" t="s">
        <v>717</v>
      </c>
      <c r="J56" s="3652" t="s">
        <v>739</v>
      </c>
      <c r="K56" s="3916"/>
      <c r="L56" s="3653" t="s">
        <v>634</v>
      </c>
      <c r="M56" s="3655">
        <v>1.6</v>
      </c>
    </row>
    <row r="57" spans="1:13" ht="45.75" hidden="1" customHeight="1">
      <c r="A57" s="3313" t="s">
        <v>641</v>
      </c>
      <c r="B57" s="3335" t="s">
        <v>778</v>
      </c>
      <c r="C57" s="3655" t="s">
        <v>779</v>
      </c>
      <c r="D57" s="3911" t="s">
        <v>699</v>
      </c>
      <c r="E57" s="3332"/>
      <c r="F57" s="3332"/>
      <c r="G57" s="3649"/>
      <c r="H57" s="3650">
        <v>23</v>
      </c>
      <c r="I57" s="3654" t="s">
        <v>644</v>
      </c>
      <c r="J57" s="3652" t="s">
        <v>780</v>
      </c>
      <c r="K57" s="3662" t="s">
        <v>781</v>
      </c>
      <c r="L57" s="3653"/>
      <c r="M57" s="3655">
        <v>1.6</v>
      </c>
    </row>
    <row r="58" spans="1:13" ht="45.75" hidden="1" customHeight="1">
      <c r="A58" s="3313" t="s">
        <v>665</v>
      </c>
      <c r="B58" s="3335" t="s">
        <v>778</v>
      </c>
      <c r="C58" s="3655" t="s">
        <v>779</v>
      </c>
      <c r="D58" s="3911"/>
      <c r="E58" s="3332"/>
      <c r="F58" s="3332"/>
      <c r="G58" s="3649"/>
      <c r="H58" s="3650"/>
      <c r="I58" s="3654" t="s">
        <v>644</v>
      </c>
      <c r="J58" s="3652" t="s">
        <v>780</v>
      </c>
      <c r="K58" s="3654"/>
      <c r="L58" s="3689" t="s">
        <v>782</v>
      </c>
      <c r="M58" s="3655"/>
    </row>
    <row r="59" spans="1:13" ht="45.75" hidden="1" customHeight="1">
      <c r="A59" s="3313" t="s">
        <v>783</v>
      </c>
      <c r="B59" s="3337" t="s">
        <v>784</v>
      </c>
      <c r="C59" s="3655" t="s">
        <v>785</v>
      </c>
      <c r="D59" s="3332"/>
      <c r="E59" s="3332"/>
      <c r="F59" s="3911"/>
      <c r="G59" s="3649"/>
      <c r="H59" s="3650">
        <v>35</v>
      </c>
      <c r="I59" s="3654" t="s">
        <v>786</v>
      </c>
      <c r="J59" s="3652" t="s">
        <v>787</v>
      </c>
      <c r="K59" s="3654"/>
      <c r="L59" s="3653" t="s">
        <v>634</v>
      </c>
      <c r="M59" s="3655">
        <v>1.6</v>
      </c>
    </row>
    <row r="60" spans="1:13" ht="45.75" hidden="1" customHeight="1">
      <c r="A60" s="3313" t="s">
        <v>635</v>
      </c>
      <c r="B60" s="3328" t="s">
        <v>788</v>
      </c>
      <c r="C60" s="3647" t="s">
        <v>789</v>
      </c>
      <c r="D60" s="3337" t="s">
        <v>752</v>
      </c>
      <c r="E60" s="3332" t="s">
        <v>763</v>
      </c>
      <c r="F60" s="3911"/>
      <c r="G60" s="3649"/>
      <c r="H60" s="3650">
        <v>46</v>
      </c>
      <c r="I60" s="3654" t="s">
        <v>638</v>
      </c>
      <c r="J60" s="3652" t="s">
        <v>790</v>
      </c>
      <c r="K60" s="3654"/>
      <c r="L60" s="3653"/>
      <c r="M60" s="3655">
        <v>1.6</v>
      </c>
    </row>
    <row r="61" spans="1:13" ht="45.75" hidden="1" customHeight="1">
      <c r="A61" s="3313" t="s">
        <v>675</v>
      </c>
      <c r="B61" s="3897" t="s">
        <v>791</v>
      </c>
      <c r="C61" s="3647" t="s">
        <v>792</v>
      </c>
      <c r="D61" s="3648" t="s">
        <v>654</v>
      </c>
      <c r="E61" s="3648"/>
      <c r="F61" s="3648"/>
      <c r="G61" s="3649"/>
      <c r="H61" s="3650"/>
      <c r="I61" s="3651" t="s">
        <v>738</v>
      </c>
      <c r="J61" s="3652" t="s">
        <v>793</v>
      </c>
      <c r="K61" s="3654"/>
      <c r="L61" s="3653" t="s">
        <v>634</v>
      </c>
      <c r="M61" s="3655">
        <v>1.6</v>
      </c>
    </row>
    <row r="62" spans="1:13" ht="45.75" hidden="1" customHeight="1">
      <c r="A62" s="3313" t="s">
        <v>675</v>
      </c>
      <c r="B62" s="3897" t="s">
        <v>721</v>
      </c>
      <c r="C62" s="3647" t="s">
        <v>794</v>
      </c>
      <c r="D62" s="3648" t="s">
        <v>649</v>
      </c>
      <c r="E62" s="3648" t="s">
        <v>649</v>
      </c>
      <c r="F62" s="3648"/>
      <c r="G62" s="3649"/>
      <c r="H62" s="3650">
        <v>33</v>
      </c>
      <c r="I62" s="3651" t="s">
        <v>717</v>
      </c>
      <c r="J62" s="3652" t="s">
        <v>718</v>
      </c>
      <c r="K62" s="3654"/>
      <c r="L62" s="3653" t="s">
        <v>634</v>
      </c>
      <c r="M62" s="3655">
        <v>1.6</v>
      </c>
    </row>
    <row r="63" spans="1:13" ht="45.75" hidden="1" customHeight="1">
      <c r="A63" s="3313" t="s">
        <v>795</v>
      </c>
      <c r="B63" s="3897" t="s">
        <v>721</v>
      </c>
      <c r="C63" s="3647" t="s">
        <v>794</v>
      </c>
      <c r="D63" s="3648"/>
      <c r="E63" s="3648"/>
      <c r="F63" s="3648"/>
      <c r="G63" s="3649"/>
      <c r="H63" s="3650">
        <v>34</v>
      </c>
      <c r="I63" s="3651" t="s">
        <v>717</v>
      </c>
      <c r="J63" s="3652" t="s">
        <v>718</v>
      </c>
      <c r="K63" s="3654"/>
      <c r="L63" s="3653" t="s">
        <v>634</v>
      </c>
      <c r="M63" s="3655">
        <v>1.6</v>
      </c>
    </row>
    <row r="64" spans="1:13" ht="45.75" hidden="1" customHeight="1">
      <c r="A64" s="3313" t="s">
        <v>675</v>
      </c>
      <c r="B64" s="3897" t="s">
        <v>796</v>
      </c>
      <c r="C64" s="3647" t="s">
        <v>797</v>
      </c>
      <c r="D64" s="3648" t="s">
        <v>654</v>
      </c>
      <c r="E64" s="3648"/>
      <c r="F64" s="3648"/>
      <c r="G64" s="3649"/>
      <c r="H64" s="3650"/>
      <c r="I64" s="3651" t="s">
        <v>738</v>
      </c>
      <c r="J64" s="3652" t="s">
        <v>739</v>
      </c>
      <c r="K64" s="3654"/>
      <c r="L64" s="3653" t="s">
        <v>634</v>
      </c>
      <c r="M64" s="3655">
        <v>1.6</v>
      </c>
    </row>
    <row r="65" spans="1:13" ht="32.25" hidden="1" customHeight="1">
      <c r="A65" s="3313" t="s">
        <v>646</v>
      </c>
      <c r="B65" s="3897" t="s">
        <v>798</v>
      </c>
      <c r="C65" s="3647" t="s">
        <v>799</v>
      </c>
      <c r="D65" s="3656" t="s">
        <v>713</v>
      </c>
      <c r="E65" s="3656"/>
      <c r="F65" s="3656"/>
      <c r="G65" s="3657"/>
      <c r="H65" s="3658"/>
      <c r="I65" s="3659" t="s">
        <v>800</v>
      </c>
      <c r="J65" s="3660" t="s">
        <v>801</v>
      </c>
      <c r="K65" s="3654" t="s">
        <v>652</v>
      </c>
      <c r="L65" s="3653" t="s">
        <v>634</v>
      </c>
      <c r="M65" s="3655">
        <v>1.6</v>
      </c>
    </row>
    <row r="66" spans="1:13" ht="32.25" hidden="1" customHeight="1">
      <c r="A66" s="3313" t="s">
        <v>653</v>
      </c>
      <c r="B66" s="3897" t="s">
        <v>798</v>
      </c>
      <c r="C66" s="3647" t="s">
        <v>799</v>
      </c>
      <c r="D66" s="3648" t="s">
        <v>654</v>
      </c>
      <c r="E66" s="3648"/>
      <c r="F66" s="3648"/>
      <c r="G66" s="3649"/>
      <c r="H66" s="3650"/>
      <c r="I66" s="3651" t="s">
        <v>800</v>
      </c>
      <c r="J66" s="3652" t="s">
        <v>801</v>
      </c>
      <c r="K66" s="3654" t="s">
        <v>655</v>
      </c>
      <c r="L66" s="3653" t="s">
        <v>634</v>
      </c>
      <c r="M66" s="3655">
        <v>3.3</v>
      </c>
    </row>
    <row r="67" spans="1:13" ht="32.25" hidden="1" customHeight="1">
      <c r="A67" s="3642" t="s">
        <v>802</v>
      </c>
      <c r="B67" s="3897" t="s">
        <v>803</v>
      </c>
      <c r="C67" s="3917" t="s">
        <v>804</v>
      </c>
      <c r="D67" s="3918" t="s">
        <v>805</v>
      </c>
      <c r="E67" s="3918"/>
      <c r="F67" s="3911"/>
      <c r="G67" s="3919"/>
      <c r="H67" s="3920"/>
      <c r="I67" s="3921" t="s">
        <v>806</v>
      </c>
      <c r="J67" s="3922" t="s">
        <v>807</v>
      </c>
      <c r="K67" s="3690" t="s">
        <v>808</v>
      </c>
      <c r="L67" s="3653"/>
      <c r="M67" s="3655">
        <v>1.9</v>
      </c>
    </row>
    <row r="68" spans="1:13" ht="48.75" hidden="1" customHeight="1">
      <c r="A68" s="3313" t="s">
        <v>646</v>
      </c>
      <c r="B68" s="3897" t="s">
        <v>809</v>
      </c>
      <c r="C68" s="3647" t="s">
        <v>810</v>
      </c>
      <c r="D68" s="3656" t="s">
        <v>702</v>
      </c>
      <c r="E68" s="3656" t="s">
        <v>649</v>
      </c>
      <c r="F68" s="3656"/>
      <c r="G68" s="3657"/>
      <c r="H68" s="3658"/>
      <c r="I68" s="3659" t="s">
        <v>650</v>
      </c>
      <c r="J68" s="3660" t="s">
        <v>811</v>
      </c>
      <c r="K68" s="3654" t="s">
        <v>652</v>
      </c>
      <c r="L68" s="3653" t="s">
        <v>634</v>
      </c>
      <c r="M68" s="3655">
        <v>1.6</v>
      </c>
    </row>
    <row r="69" spans="1:13" ht="45.75" hidden="1" customHeight="1">
      <c r="A69" s="3313" t="s">
        <v>653</v>
      </c>
      <c r="B69" s="3897" t="s">
        <v>809</v>
      </c>
      <c r="C69" s="3647" t="s">
        <v>810</v>
      </c>
      <c r="D69" s="3648" t="s">
        <v>654</v>
      </c>
      <c r="E69" s="3648" t="s">
        <v>649</v>
      </c>
      <c r="F69" s="3648"/>
      <c r="G69" s="3649"/>
      <c r="H69" s="3650"/>
      <c r="I69" s="3651" t="s">
        <v>650</v>
      </c>
      <c r="J69" s="3652" t="s">
        <v>811</v>
      </c>
      <c r="K69" s="3654" t="s">
        <v>655</v>
      </c>
      <c r="L69" s="3653" t="s">
        <v>634</v>
      </c>
      <c r="M69" s="3655">
        <v>3.3</v>
      </c>
    </row>
    <row r="70" spans="1:13" ht="45.75" hidden="1" customHeight="1">
      <c r="A70" s="3313" t="s">
        <v>675</v>
      </c>
      <c r="B70" s="3897" t="s">
        <v>812</v>
      </c>
      <c r="C70" s="3647" t="s">
        <v>813</v>
      </c>
      <c r="D70" s="3648" t="s">
        <v>721</v>
      </c>
      <c r="E70" s="3648" t="s">
        <v>649</v>
      </c>
      <c r="F70" s="3648"/>
      <c r="G70" s="3649"/>
      <c r="H70" s="3650"/>
      <c r="I70" s="3651" t="s">
        <v>688</v>
      </c>
      <c r="J70" s="3652" t="s">
        <v>722</v>
      </c>
      <c r="K70" s="3654"/>
      <c r="L70" s="3653" t="s">
        <v>634</v>
      </c>
      <c r="M70" s="3655">
        <v>1.6</v>
      </c>
    </row>
    <row r="71" spans="1:13" ht="45.75" hidden="1" customHeight="1">
      <c r="A71" s="3313" t="s">
        <v>744</v>
      </c>
      <c r="B71" s="3897" t="s">
        <v>814</v>
      </c>
      <c r="C71" s="3663" t="s">
        <v>815</v>
      </c>
      <c r="D71" s="3646" t="s">
        <v>816</v>
      </c>
      <c r="E71" s="3646" t="s">
        <v>695</v>
      </c>
      <c r="F71" s="3646" t="s">
        <v>695</v>
      </c>
      <c r="G71" s="3649"/>
      <c r="H71" s="3650"/>
      <c r="I71" s="3664" t="s">
        <v>817</v>
      </c>
      <c r="J71" s="3652" t="s">
        <v>818</v>
      </c>
      <c r="K71" s="3654" t="s">
        <v>819</v>
      </c>
      <c r="L71" s="3653" t="s">
        <v>634</v>
      </c>
      <c r="M71" s="3655">
        <v>3.2</v>
      </c>
    </row>
    <row r="72" spans="1:13" ht="45.75" hidden="1" customHeight="1">
      <c r="A72" s="3643" t="s">
        <v>772</v>
      </c>
      <c r="B72" s="3336" t="s">
        <v>820</v>
      </c>
      <c r="C72" s="3647" t="s">
        <v>821</v>
      </c>
      <c r="D72" s="3691" t="s">
        <v>775</v>
      </c>
      <c r="E72" s="3668" t="s">
        <v>822</v>
      </c>
      <c r="F72" s="3668"/>
      <c r="G72" s="3669"/>
      <c r="H72" s="3670"/>
      <c r="I72" s="3671" t="s">
        <v>674</v>
      </c>
      <c r="J72" s="3672" t="s">
        <v>674</v>
      </c>
      <c r="K72" s="3676" t="s">
        <v>823</v>
      </c>
      <c r="L72" s="3653"/>
      <c r="M72" s="3655">
        <v>1.6</v>
      </c>
    </row>
    <row r="73" spans="1:13" ht="45.75" hidden="1" customHeight="1">
      <c r="A73" s="3313" t="s">
        <v>675</v>
      </c>
      <c r="B73" s="3897" t="s">
        <v>824</v>
      </c>
      <c r="C73" s="3647" t="s">
        <v>825</v>
      </c>
      <c r="D73" s="3692" t="s">
        <v>678</v>
      </c>
      <c r="E73" s="3692" t="s">
        <v>679</v>
      </c>
      <c r="F73" s="3692"/>
      <c r="G73" s="3669"/>
      <c r="H73" s="3670">
        <v>24</v>
      </c>
      <c r="I73" s="3693" t="s">
        <v>826</v>
      </c>
      <c r="J73" s="3672" t="s">
        <v>827</v>
      </c>
      <c r="K73" s="3654"/>
      <c r="L73" s="3653" t="s">
        <v>634</v>
      </c>
      <c r="M73" s="3655">
        <v>1.7</v>
      </c>
    </row>
    <row r="74" spans="1:13" ht="45.75" hidden="1" customHeight="1">
      <c r="A74" s="3313" t="s">
        <v>692</v>
      </c>
      <c r="B74" s="3897" t="s">
        <v>828</v>
      </c>
      <c r="C74" s="3647" t="s">
        <v>829</v>
      </c>
      <c r="D74" s="3648" t="s">
        <v>106</v>
      </c>
      <c r="E74" s="3648" t="s">
        <v>695</v>
      </c>
      <c r="F74" s="3648" t="s">
        <v>695</v>
      </c>
      <c r="G74" s="3649"/>
      <c r="H74" s="3650"/>
      <c r="I74" s="3651" t="s">
        <v>632</v>
      </c>
      <c r="J74" s="3652" t="s">
        <v>707</v>
      </c>
      <c r="K74" s="3654"/>
      <c r="L74" s="3653" t="s">
        <v>634</v>
      </c>
      <c r="M74" s="3655">
        <v>1.6</v>
      </c>
    </row>
    <row r="75" spans="1:13" ht="45.75" hidden="1" customHeight="1">
      <c r="A75" s="3313" t="s">
        <v>675</v>
      </c>
      <c r="B75" s="3897" t="s">
        <v>830</v>
      </c>
      <c r="C75" s="3647" t="s">
        <v>831</v>
      </c>
      <c r="D75" s="3692" t="s">
        <v>687</v>
      </c>
      <c r="E75" s="3692" t="s">
        <v>649</v>
      </c>
      <c r="F75" s="3692" t="s">
        <v>649</v>
      </c>
      <c r="G75" s="3669"/>
      <c r="H75" s="3670"/>
      <c r="I75" s="3693" t="s">
        <v>832</v>
      </c>
      <c r="J75" s="3672" t="s">
        <v>718</v>
      </c>
      <c r="K75" s="3654" t="s">
        <v>690</v>
      </c>
      <c r="L75" s="3653" t="s">
        <v>634</v>
      </c>
      <c r="M75" s="3655">
        <v>2.8</v>
      </c>
    </row>
    <row r="76" spans="1:13" ht="45.75" hidden="1" customHeight="1">
      <c r="A76" s="3314" t="s">
        <v>629</v>
      </c>
      <c r="B76" s="3897" t="s">
        <v>830</v>
      </c>
      <c r="C76" s="3647" t="s">
        <v>831</v>
      </c>
      <c r="D76" s="3648" t="s">
        <v>687</v>
      </c>
      <c r="E76" s="3648" t="s">
        <v>649</v>
      </c>
      <c r="F76" s="3648" t="s">
        <v>649</v>
      </c>
      <c r="G76" s="3649"/>
      <c r="H76" s="3650"/>
      <c r="I76" s="3651" t="s">
        <v>832</v>
      </c>
      <c r="J76" s="3652" t="s">
        <v>718</v>
      </c>
      <c r="K76" s="3654" t="s">
        <v>691</v>
      </c>
      <c r="L76" s="3653" t="s">
        <v>634</v>
      </c>
      <c r="M76" s="3655">
        <v>2.8</v>
      </c>
    </row>
    <row r="77" spans="1:13" ht="45.75" hidden="1" customHeight="1">
      <c r="A77" s="3313" t="s">
        <v>675</v>
      </c>
      <c r="B77" s="3332" t="s">
        <v>833</v>
      </c>
      <c r="C77" s="3647" t="s">
        <v>834</v>
      </c>
      <c r="D77" s="3648" t="s">
        <v>654</v>
      </c>
      <c r="E77" s="3648"/>
      <c r="F77" s="3648"/>
      <c r="G77" s="3649"/>
      <c r="H77" s="3650"/>
      <c r="I77" s="3651" t="s">
        <v>688</v>
      </c>
      <c r="J77" s="3652" t="s">
        <v>835</v>
      </c>
      <c r="K77" s="3654"/>
      <c r="L77" s="3653" t="s">
        <v>634</v>
      </c>
      <c r="M77" s="3655">
        <v>1.6</v>
      </c>
    </row>
    <row r="78" spans="1:13" ht="45.75" hidden="1" customHeight="1">
      <c r="A78" s="3313" t="s">
        <v>635</v>
      </c>
      <c r="B78" s="3328" t="s">
        <v>836</v>
      </c>
      <c r="C78" s="3647" t="s">
        <v>837</v>
      </c>
      <c r="D78" s="3337" t="s">
        <v>752</v>
      </c>
      <c r="E78" s="3332" t="s">
        <v>763</v>
      </c>
      <c r="F78" s="3911"/>
      <c r="G78" s="3649"/>
      <c r="H78" s="3650">
        <v>57</v>
      </c>
      <c r="I78" s="3654" t="s">
        <v>638</v>
      </c>
      <c r="J78" s="3652" t="s">
        <v>838</v>
      </c>
      <c r="K78" s="3654" t="s">
        <v>839</v>
      </c>
      <c r="L78" s="3653"/>
      <c r="M78" s="3655">
        <v>1.6</v>
      </c>
    </row>
    <row r="79" spans="1:13" ht="45.75" hidden="1" customHeight="1">
      <c r="A79" s="3313" t="s">
        <v>840</v>
      </c>
      <c r="B79" s="3328" t="s">
        <v>841</v>
      </c>
      <c r="C79" s="3655" t="s">
        <v>842</v>
      </c>
      <c r="D79" s="3337"/>
      <c r="E79" s="3332"/>
      <c r="F79" s="3911"/>
      <c r="G79" s="3649"/>
      <c r="H79" s="3650">
        <v>48</v>
      </c>
      <c r="I79" s="3654" t="s">
        <v>786</v>
      </c>
      <c r="J79" s="3652" t="s">
        <v>787</v>
      </c>
      <c r="K79" s="3654"/>
      <c r="L79" s="3653" t="s">
        <v>634</v>
      </c>
      <c r="M79" s="3655">
        <v>1.6</v>
      </c>
    </row>
    <row r="80" spans="1:13" ht="45.75" hidden="1" customHeight="1">
      <c r="A80" s="3313" t="s">
        <v>692</v>
      </c>
      <c r="B80" s="3897" t="s">
        <v>106</v>
      </c>
      <c r="C80" s="3673" t="s">
        <v>843</v>
      </c>
      <c r="D80" s="3712"/>
      <c r="E80" s="3712"/>
      <c r="F80" s="3712"/>
      <c r="G80" s="3649"/>
      <c r="H80" s="3650">
        <v>37</v>
      </c>
      <c r="I80" s="3678" t="s">
        <v>747</v>
      </c>
      <c r="J80" s="3652" t="s">
        <v>844</v>
      </c>
      <c r="K80" s="3654"/>
      <c r="L80" s="3653" t="s">
        <v>634</v>
      </c>
      <c r="M80" s="3655">
        <v>1.6</v>
      </c>
    </row>
    <row r="81" spans="1:13" ht="45.75" hidden="1" customHeight="1">
      <c r="A81" s="3314" t="s">
        <v>629</v>
      </c>
      <c r="B81" s="3897" t="s">
        <v>845</v>
      </c>
      <c r="C81" s="3647" t="s">
        <v>846</v>
      </c>
      <c r="D81" s="3648" t="s">
        <v>847</v>
      </c>
      <c r="E81" s="3648" t="s">
        <v>695</v>
      </c>
      <c r="F81" s="3648" t="s">
        <v>695</v>
      </c>
      <c r="G81" s="3649"/>
      <c r="H81" s="3650"/>
      <c r="I81" s="3651" t="s">
        <v>817</v>
      </c>
      <c r="J81" s="3652" t="s">
        <v>848</v>
      </c>
      <c r="K81" s="3654" t="s">
        <v>691</v>
      </c>
      <c r="L81" s="3653" t="s">
        <v>634</v>
      </c>
      <c r="M81" s="3655">
        <v>2.8</v>
      </c>
    </row>
    <row r="82" spans="1:13" ht="45.75" hidden="1" customHeight="1">
      <c r="A82" s="3313" t="s">
        <v>744</v>
      </c>
      <c r="B82" s="3897" t="s">
        <v>849</v>
      </c>
      <c r="C82" s="3647" t="s">
        <v>850</v>
      </c>
      <c r="D82" s="3648" t="s">
        <v>140</v>
      </c>
      <c r="E82" s="3648" t="s">
        <v>695</v>
      </c>
      <c r="F82" s="3648" t="s">
        <v>695</v>
      </c>
      <c r="G82" s="3649"/>
      <c r="H82" s="3650"/>
      <c r="I82" s="3651" t="s">
        <v>632</v>
      </c>
      <c r="J82" s="3652" t="s">
        <v>707</v>
      </c>
      <c r="K82" s="3654" t="s">
        <v>851</v>
      </c>
      <c r="L82" s="3653" t="s">
        <v>634</v>
      </c>
      <c r="M82" s="3655">
        <v>1.6</v>
      </c>
    </row>
    <row r="83" spans="1:13" ht="45.75" hidden="1" customHeight="1">
      <c r="A83" s="3644" t="s">
        <v>852</v>
      </c>
      <c r="B83" s="3332" t="s">
        <v>853</v>
      </c>
      <c r="C83" s="3655" t="s">
        <v>854</v>
      </c>
      <c r="D83" s="3337" t="s">
        <v>659</v>
      </c>
      <c r="E83" s="3337" t="s">
        <v>855</v>
      </c>
      <c r="F83" s="3332"/>
      <c r="G83" s="3649"/>
      <c r="H83" s="3650">
        <v>58</v>
      </c>
      <c r="I83" s="3654" t="s">
        <v>856</v>
      </c>
      <c r="J83" s="3652" t="s">
        <v>857</v>
      </c>
      <c r="K83" s="3654" t="s">
        <v>858</v>
      </c>
      <c r="L83" s="3698"/>
      <c r="M83" s="3655">
        <v>1.6</v>
      </c>
    </row>
    <row r="84" spans="1:13" ht="45.75" hidden="1" customHeight="1">
      <c r="A84" s="3772" t="s">
        <v>859</v>
      </c>
      <c r="B84" s="3918" t="s">
        <v>860</v>
      </c>
      <c r="C84" s="3655" t="s">
        <v>861</v>
      </c>
      <c r="D84" s="3332" t="s">
        <v>775</v>
      </c>
      <c r="E84" s="3332"/>
      <c r="F84" s="3332"/>
      <c r="G84" s="3649"/>
      <c r="H84" s="3650">
        <v>22</v>
      </c>
      <c r="I84" s="3654" t="s">
        <v>674</v>
      </c>
      <c r="J84" s="3652" t="s">
        <v>674</v>
      </c>
      <c r="K84" s="3662"/>
      <c r="L84" s="3653"/>
      <c r="M84" s="3655">
        <v>1.6</v>
      </c>
    </row>
    <row r="85" spans="1:13" ht="45.75" hidden="1" customHeight="1">
      <c r="A85" s="3642" t="s">
        <v>755</v>
      </c>
      <c r="B85" s="3332" t="s">
        <v>862</v>
      </c>
      <c r="C85" s="3655" t="s">
        <v>863</v>
      </c>
      <c r="D85" s="3332" t="s">
        <v>659</v>
      </c>
      <c r="E85" s="3332"/>
      <c r="F85" s="3332"/>
      <c r="G85" s="3649"/>
      <c r="H85" s="3650">
        <v>38</v>
      </c>
      <c r="I85" s="3654" t="s">
        <v>759</v>
      </c>
      <c r="J85" s="3652" t="s">
        <v>864</v>
      </c>
      <c r="K85" s="3680" t="s">
        <v>735</v>
      </c>
      <c r="L85" s="3653"/>
      <c r="M85" s="3655">
        <v>1.6</v>
      </c>
    </row>
    <row r="86" spans="1:13" ht="45.75" hidden="1" customHeight="1">
      <c r="A86" s="3313" t="s">
        <v>865</v>
      </c>
      <c r="B86" s="3328" t="s">
        <v>866</v>
      </c>
      <c r="C86" s="3647" t="s">
        <v>867</v>
      </c>
      <c r="D86" s="3337"/>
      <c r="E86" s="3332"/>
      <c r="F86" s="3911"/>
      <c r="G86" s="3649"/>
      <c r="H86" s="3650">
        <v>40</v>
      </c>
      <c r="I86" s="3654" t="s">
        <v>868</v>
      </c>
      <c r="J86" s="3652" t="s">
        <v>869</v>
      </c>
      <c r="K86" s="3654" t="s">
        <v>870</v>
      </c>
      <c r="L86" s="3653"/>
      <c r="M86" s="3655">
        <v>1.6</v>
      </c>
    </row>
    <row r="87" spans="1:13" ht="45.75" hidden="1" customHeight="1">
      <c r="A87" s="3641" t="s">
        <v>871</v>
      </c>
      <c r="B87" s="3328" t="s">
        <v>866</v>
      </c>
      <c r="C87" s="3647" t="s">
        <v>867</v>
      </c>
      <c r="D87" s="3337"/>
      <c r="E87" s="3332"/>
      <c r="F87" s="3911"/>
      <c r="G87" s="3649"/>
      <c r="H87" s="3650">
        <v>32</v>
      </c>
      <c r="I87" s="3654" t="s">
        <v>868</v>
      </c>
      <c r="J87" s="3652" t="s">
        <v>869</v>
      </c>
      <c r="K87" s="3654" t="s">
        <v>870</v>
      </c>
      <c r="L87" s="3653"/>
      <c r="M87" s="3655">
        <v>1.6</v>
      </c>
    </row>
    <row r="88" spans="1:13" ht="45.75" hidden="1" customHeight="1">
      <c r="A88" s="3313" t="s">
        <v>646</v>
      </c>
      <c r="B88" s="3897" t="s">
        <v>872</v>
      </c>
      <c r="C88" s="3647" t="s">
        <v>873</v>
      </c>
      <c r="D88" s="3656" t="s">
        <v>713</v>
      </c>
      <c r="E88" s="3656" t="s">
        <v>649</v>
      </c>
      <c r="F88" s="3656"/>
      <c r="G88" s="3657"/>
      <c r="H88" s="3658"/>
      <c r="I88" s="3659" t="s">
        <v>800</v>
      </c>
      <c r="J88" s="3660" t="s">
        <v>874</v>
      </c>
      <c r="K88" s="3654" t="s">
        <v>652</v>
      </c>
      <c r="L88" s="3653" t="s">
        <v>634</v>
      </c>
      <c r="M88" s="3655">
        <v>1.6</v>
      </c>
    </row>
    <row r="89" spans="1:13" ht="45.75" hidden="1" customHeight="1">
      <c r="A89" s="3313" t="s">
        <v>653</v>
      </c>
      <c r="B89" s="3897" t="s">
        <v>872</v>
      </c>
      <c r="C89" s="3647" t="s">
        <v>873</v>
      </c>
      <c r="D89" s="3648" t="s">
        <v>654</v>
      </c>
      <c r="E89" s="3648" t="s">
        <v>649</v>
      </c>
      <c r="F89" s="3648"/>
      <c r="G89" s="3649"/>
      <c r="H89" s="3650"/>
      <c r="I89" s="3651" t="s">
        <v>800</v>
      </c>
      <c r="J89" s="3652" t="s">
        <v>874</v>
      </c>
      <c r="K89" s="3654" t="s">
        <v>655</v>
      </c>
      <c r="L89" s="3653" t="s">
        <v>634</v>
      </c>
      <c r="M89" s="3655">
        <v>3.3</v>
      </c>
    </row>
    <row r="90" spans="1:13" ht="45.75" hidden="1" customHeight="1">
      <c r="A90" s="3313" t="s">
        <v>865</v>
      </c>
      <c r="B90" s="3328" t="s">
        <v>875</v>
      </c>
      <c r="C90" s="3647" t="s">
        <v>876</v>
      </c>
      <c r="D90" s="3337" t="s">
        <v>866</v>
      </c>
      <c r="E90" s="3332"/>
      <c r="F90" s="3911"/>
      <c r="G90" s="3649"/>
      <c r="H90" s="3650"/>
      <c r="I90" s="3654" t="s">
        <v>868</v>
      </c>
      <c r="J90" s="3652" t="s">
        <v>877</v>
      </c>
      <c r="K90" s="3654" t="s">
        <v>878</v>
      </c>
      <c r="L90" s="3653"/>
      <c r="M90" s="3655">
        <v>1.6</v>
      </c>
    </row>
    <row r="91" spans="1:13" ht="45.75" hidden="1" customHeight="1">
      <c r="A91" s="3641" t="s">
        <v>871</v>
      </c>
      <c r="B91" s="3328" t="s">
        <v>875</v>
      </c>
      <c r="C91" s="3647" t="s">
        <v>876</v>
      </c>
      <c r="D91" s="3648" t="s">
        <v>866</v>
      </c>
      <c r="E91" s="3332"/>
      <c r="F91" s="3911"/>
      <c r="G91" s="3649"/>
      <c r="H91" s="3650">
        <v>42</v>
      </c>
      <c r="I91" s="3654" t="s">
        <v>868</v>
      </c>
      <c r="J91" s="3652" t="s">
        <v>877</v>
      </c>
      <c r="K91" s="3654" t="s">
        <v>879</v>
      </c>
      <c r="L91" s="3653"/>
      <c r="M91" s="3655">
        <v>1.6</v>
      </c>
    </row>
    <row r="92" spans="1:13" ht="45.75" hidden="1" customHeight="1">
      <c r="A92" s="3313" t="s">
        <v>865</v>
      </c>
      <c r="B92" s="3328" t="s">
        <v>880</v>
      </c>
      <c r="C92" s="3647" t="s">
        <v>881</v>
      </c>
      <c r="D92" s="3337" t="s">
        <v>866</v>
      </c>
      <c r="E92" s="3332"/>
      <c r="F92" s="3911"/>
      <c r="G92" s="3649"/>
      <c r="H92" s="3650"/>
      <c r="I92" s="3654" t="s">
        <v>868</v>
      </c>
      <c r="J92" s="3652" t="s">
        <v>877</v>
      </c>
      <c r="K92" s="3654" t="s">
        <v>878</v>
      </c>
      <c r="L92" s="3653"/>
      <c r="M92" s="3655">
        <v>1.6</v>
      </c>
    </row>
    <row r="93" spans="1:13" ht="45.75" hidden="1" customHeight="1">
      <c r="A93" s="3641" t="s">
        <v>871</v>
      </c>
      <c r="B93" s="3328" t="s">
        <v>880</v>
      </c>
      <c r="C93" s="3647" t="s">
        <v>881</v>
      </c>
      <c r="D93" s="3648" t="s">
        <v>866</v>
      </c>
      <c r="E93" s="3332"/>
      <c r="F93" s="3911"/>
      <c r="G93" s="3649"/>
      <c r="H93" s="3650">
        <v>42</v>
      </c>
      <c r="I93" s="3654" t="s">
        <v>868</v>
      </c>
      <c r="J93" s="3652" t="s">
        <v>877</v>
      </c>
      <c r="K93" s="3654" t="s">
        <v>879</v>
      </c>
      <c r="L93" s="3653"/>
      <c r="M93" s="3655">
        <v>1.6</v>
      </c>
    </row>
    <row r="94" spans="1:13" ht="45.75" hidden="1" customHeight="1">
      <c r="A94" s="3313" t="s">
        <v>675</v>
      </c>
      <c r="B94" s="3897" t="s">
        <v>882</v>
      </c>
      <c r="C94" s="3647" t="s">
        <v>883</v>
      </c>
      <c r="D94" s="3648" t="s">
        <v>654</v>
      </c>
      <c r="E94" s="3648"/>
      <c r="F94" s="3648" t="s">
        <v>649</v>
      </c>
      <c r="G94" s="3649"/>
      <c r="H94" s="3650"/>
      <c r="I94" s="3651" t="s">
        <v>717</v>
      </c>
      <c r="J94" s="3652" t="s">
        <v>739</v>
      </c>
      <c r="K94" s="3654"/>
      <c r="L94" s="3653" t="s">
        <v>634</v>
      </c>
      <c r="M94" s="3655">
        <v>1.6</v>
      </c>
    </row>
    <row r="95" spans="1:13" ht="45.75" hidden="1" customHeight="1">
      <c r="A95" s="3641" t="s">
        <v>884</v>
      </c>
      <c r="B95" s="3332" t="s">
        <v>758</v>
      </c>
      <c r="C95" s="3655" t="s">
        <v>885</v>
      </c>
      <c r="D95" s="3332" t="s">
        <v>659</v>
      </c>
      <c r="E95" s="3332"/>
      <c r="F95" s="3332" t="s">
        <v>649</v>
      </c>
      <c r="G95" s="3649" t="s">
        <v>649</v>
      </c>
      <c r="H95" s="3650">
        <v>42</v>
      </c>
      <c r="I95" s="3654" t="s">
        <v>759</v>
      </c>
      <c r="J95" s="3652" t="s">
        <v>886</v>
      </c>
      <c r="K95" s="3654" t="s">
        <v>887</v>
      </c>
      <c r="L95" s="3653"/>
      <c r="M95" s="3655">
        <v>1.6</v>
      </c>
    </row>
    <row r="96" spans="1:13" ht="45.75" hidden="1" customHeight="1">
      <c r="A96" s="3642" t="s">
        <v>802</v>
      </c>
      <c r="B96" s="3923" t="s">
        <v>888</v>
      </c>
      <c r="C96" s="3655" t="s">
        <v>889</v>
      </c>
      <c r="D96" s="3918" t="s">
        <v>890</v>
      </c>
      <c r="E96" s="3918"/>
      <c r="F96" s="3332"/>
      <c r="G96" s="3649"/>
      <c r="H96" s="3924">
        <v>30</v>
      </c>
      <c r="I96" s="3925" t="s">
        <v>891</v>
      </c>
      <c r="J96" s="3652" t="s">
        <v>891</v>
      </c>
      <c r="K96" s="3662"/>
      <c r="L96" s="3653"/>
      <c r="M96" s="3655">
        <v>1.6</v>
      </c>
    </row>
    <row r="97" spans="1:13" ht="45.75" hidden="1" customHeight="1">
      <c r="A97" s="3644" t="s">
        <v>852</v>
      </c>
      <c r="B97" s="3332" t="s">
        <v>892</v>
      </c>
      <c r="C97" s="3655" t="s">
        <v>893</v>
      </c>
      <c r="D97" s="3667" t="s">
        <v>659</v>
      </c>
      <c r="E97" s="3668" t="s">
        <v>894</v>
      </c>
      <c r="F97" s="3668"/>
      <c r="G97" s="3669"/>
      <c r="H97" s="3670">
        <v>60</v>
      </c>
      <c r="I97" s="3926" t="s">
        <v>759</v>
      </c>
      <c r="J97" s="3672" t="s">
        <v>864</v>
      </c>
      <c r="K97" s="3680" t="s">
        <v>895</v>
      </c>
      <c r="L97" s="3653"/>
      <c r="M97" s="3655">
        <v>1.6</v>
      </c>
    </row>
    <row r="98" spans="1:13" ht="45.75" hidden="1" customHeight="1">
      <c r="A98" s="3313" t="s">
        <v>840</v>
      </c>
      <c r="B98" s="3332" t="s">
        <v>892</v>
      </c>
      <c r="C98" s="3655" t="s">
        <v>893</v>
      </c>
      <c r="D98" s="3337"/>
      <c r="E98" s="3332"/>
      <c r="F98" s="3332"/>
      <c r="G98" s="3649"/>
      <c r="H98" s="3650">
        <v>35</v>
      </c>
      <c r="I98" s="3654" t="s">
        <v>856</v>
      </c>
      <c r="J98" s="3652" t="s">
        <v>864</v>
      </c>
      <c r="K98" s="3654" t="s">
        <v>896</v>
      </c>
      <c r="L98" s="3653" t="s">
        <v>634</v>
      </c>
      <c r="M98" s="3688" t="s">
        <v>897</v>
      </c>
    </row>
    <row r="99" spans="1:13" ht="45.75" hidden="1" customHeight="1">
      <c r="A99" s="3313" t="s">
        <v>675</v>
      </c>
      <c r="B99" s="3897" t="s">
        <v>898</v>
      </c>
      <c r="C99" s="3647" t="s">
        <v>899</v>
      </c>
      <c r="D99" s="3648" t="s">
        <v>729</v>
      </c>
      <c r="E99" s="3648" t="s">
        <v>649</v>
      </c>
      <c r="F99" s="3648"/>
      <c r="G99" s="3649"/>
      <c r="H99" s="3650"/>
      <c r="I99" s="3651" t="s">
        <v>717</v>
      </c>
      <c r="J99" s="3652" t="s">
        <v>718</v>
      </c>
      <c r="K99" s="3680"/>
      <c r="L99" s="3653" t="s">
        <v>634</v>
      </c>
      <c r="M99" s="3655">
        <v>1.6</v>
      </c>
    </row>
    <row r="100" spans="1:13" ht="45.75" hidden="1" customHeight="1">
      <c r="A100" s="3313" t="s">
        <v>675</v>
      </c>
      <c r="B100" s="3332" t="s">
        <v>900</v>
      </c>
      <c r="C100" s="3647" t="s">
        <v>901</v>
      </c>
      <c r="D100" s="3692" t="s">
        <v>687</v>
      </c>
      <c r="E100" s="3692"/>
      <c r="F100" s="3692"/>
      <c r="G100" s="3669"/>
      <c r="H100" s="3670"/>
      <c r="I100" s="3693" t="s">
        <v>688</v>
      </c>
      <c r="J100" s="3672" t="s">
        <v>689</v>
      </c>
      <c r="K100" s="3654" t="s">
        <v>690</v>
      </c>
      <c r="L100" s="3653" t="s">
        <v>634</v>
      </c>
      <c r="M100" s="3655">
        <v>2.8</v>
      </c>
    </row>
    <row r="101" spans="1:13" ht="45.75" hidden="1" customHeight="1">
      <c r="A101" s="3313" t="s">
        <v>795</v>
      </c>
      <c r="B101" s="3332" t="s">
        <v>900</v>
      </c>
      <c r="C101" s="3647" t="s">
        <v>901</v>
      </c>
      <c r="D101" s="3648" t="s">
        <v>721</v>
      </c>
      <c r="E101" s="3648"/>
      <c r="F101" s="3648"/>
      <c r="G101" s="3649"/>
      <c r="H101" s="3650"/>
      <c r="I101" s="3651" t="s">
        <v>688</v>
      </c>
      <c r="J101" s="3652" t="s">
        <v>689</v>
      </c>
      <c r="K101" s="3654" t="s">
        <v>902</v>
      </c>
      <c r="L101" s="3653" t="s">
        <v>634</v>
      </c>
      <c r="M101" s="3655">
        <v>2.9</v>
      </c>
    </row>
    <row r="102" spans="1:13" ht="45.75" hidden="1" customHeight="1">
      <c r="A102" s="3644" t="s">
        <v>852</v>
      </c>
      <c r="B102" s="3332" t="s">
        <v>903</v>
      </c>
      <c r="C102" s="3655" t="s">
        <v>904</v>
      </c>
      <c r="D102" s="3332" t="s">
        <v>659</v>
      </c>
      <c r="E102" s="3337" t="s">
        <v>855</v>
      </c>
      <c r="F102" s="3927"/>
      <c r="G102" s="3649"/>
      <c r="H102" s="3650">
        <v>53</v>
      </c>
      <c r="I102" s="3654" t="s">
        <v>856</v>
      </c>
      <c r="J102" s="3652" t="s">
        <v>905</v>
      </c>
      <c r="K102" s="3654" t="s">
        <v>906</v>
      </c>
      <c r="L102" s="3653"/>
      <c r="M102" s="3655">
        <v>1.6</v>
      </c>
    </row>
    <row r="103" spans="1:13" ht="45.75" hidden="1" customHeight="1">
      <c r="A103" s="3644" t="s">
        <v>852</v>
      </c>
      <c r="B103" s="3333" t="s">
        <v>855</v>
      </c>
      <c r="C103" s="3655" t="s">
        <v>907</v>
      </c>
      <c r="D103" s="3332" t="s">
        <v>659</v>
      </c>
      <c r="E103" s="3332"/>
      <c r="F103" s="3332"/>
      <c r="G103" s="3649"/>
      <c r="H103" s="3650">
        <v>36</v>
      </c>
      <c r="I103" s="3654" t="s">
        <v>856</v>
      </c>
      <c r="J103" s="3652" t="s">
        <v>908</v>
      </c>
      <c r="K103" s="3654" t="s">
        <v>735</v>
      </c>
      <c r="L103" s="3699"/>
      <c r="M103" s="3655">
        <v>1.6</v>
      </c>
    </row>
    <row r="104" spans="1:13" ht="45.75" hidden="1" customHeight="1">
      <c r="A104" s="3313" t="s">
        <v>840</v>
      </c>
      <c r="B104" s="3337" t="s">
        <v>909</v>
      </c>
      <c r="C104" s="3655" t="s">
        <v>910</v>
      </c>
      <c r="D104" s="3332"/>
      <c r="E104" s="3332"/>
      <c r="F104" s="3911"/>
      <c r="G104" s="3649"/>
      <c r="H104" s="3650">
        <v>38</v>
      </c>
      <c r="I104" s="3654" t="s">
        <v>786</v>
      </c>
      <c r="J104" s="3652" t="s">
        <v>787</v>
      </c>
      <c r="K104" s="3662"/>
      <c r="L104" s="3653" t="s">
        <v>634</v>
      </c>
      <c r="M104" s="3688" t="s">
        <v>897</v>
      </c>
    </row>
    <row r="105" spans="1:13" ht="45.75" hidden="1" customHeight="1">
      <c r="A105" s="3313" t="s">
        <v>783</v>
      </c>
      <c r="B105" s="3337" t="s">
        <v>909</v>
      </c>
      <c r="C105" s="3655" t="s">
        <v>910</v>
      </c>
      <c r="D105" s="3668"/>
      <c r="E105" s="3668"/>
      <c r="F105" s="3928"/>
      <c r="G105" s="3669"/>
      <c r="H105" s="3670">
        <v>41</v>
      </c>
      <c r="I105" s="3671" t="s">
        <v>786</v>
      </c>
      <c r="J105" s="3672" t="s">
        <v>787</v>
      </c>
      <c r="K105" s="3662"/>
      <c r="L105" s="3653" t="s">
        <v>634</v>
      </c>
      <c r="M105" s="3655"/>
    </row>
    <row r="106" spans="1:13" ht="45.75" hidden="1" customHeight="1">
      <c r="A106" s="3313" t="s">
        <v>675</v>
      </c>
      <c r="B106" s="3897" t="s">
        <v>911</v>
      </c>
      <c r="C106" s="3647" t="s">
        <v>912</v>
      </c>
      <c r="D106" s="3648" t="s">
        <v>654</v>
      </c>
      <c r="E106" s="3648"/>
      <c r="F106" s="3648"/>
      <c r="G106" s="3649"/>
      <c r="H106" s="3650"/>
      <c r="I106" s="3651" t="s">
        <v>717</v>
      </c>
      <c r="J106" s="3652" t="s">
        <v>739</v>
      </c>
      <c r="K106" s="3654"/>
      <c r="L106" s="3653" t="s">
        <v>634</v>
      </c>
      <c r="M106" s="3655">
        <v>1.6</v>
      </c>
    </row>
    <row r="107" spans="1:13" ht="45.75" hidden="1" customHeight="1">
      <c r="A107" s="3313" t="s">
        <v>683</v>
      </c>
      <c r="B107" s="3897" t="s">
        <v>913</v>
      </c>
      <c r="C107" s="3647" t="s">
        <v>914</v>
      </c>
      <c r="D107" s="3648" t="s">
        <v>103</v>
      </c>
      <c r="E107" s="3648"/>
      <c r="F107" s="3648"/>
      <c r="G107" s="3649"/>
      <c r="H107" s="3650"/>
      <c r="I107" s="3651" t="s">
        <v>915</v>
      </c>
      <c r="J107" s="3652" t="s">
        <v>916</v>
      </c>
      <c r="K107" s="3654"/>
      <c r="L107" s="3653" t="s">
        <v>634</v>
      </c>
      <c r="M107" s="3655">
        <v>1.7</v>
      </c>
    </row>
    <row r="108" spans="1:13" ht="45.75" hidden="1" customHeight="1">
      <c r="A108" s="3641" t="s">
        <v>917</v>
      </c>
      <c r="B108" s="3923" t="s">
        <v>913</v>
      </c>
      <c r="C108" s="3929" t="s">
        <v>914</v>
      </c>
      <c r="D108" s="3930" t="s">
        <v>103</v>
      </c>
      <c r="E108" s="3928"/>
      <c r="F108" s="3668"/>
      <c r="G108" s="3669"/>
      <c r="H108" s="3670"/>
      <c r="I108" s="3931" t="s">
        <v>918</v>
      </c>
      <c r="J108" s="3672" t="s">
        <v>916</v>
      </c>
      <c r="K108" s="3654" t="s">
        <v>919</v>
      </c>
      <c r="L108" s="3653"/>
      <c r="M108" s="3655">
        <v>1.6</v>
      </c>
    </row>
    <row r="109" spans="1:13" ht="45.75" hidden="1" customHeight="1">
      <c r="A109" s="3313" t="s">
        <v>865</v>
      </c>
      <c r="B109" s="3328" t="s">
        <v>913</v>
      </c>
      <c r="C109" s="3673" t="s">
        <v>914</v>
      </c>
      <c r="D109" s="3898" t="s">
        <v>103</v>
      </c>
      <c r="E109" s="3899"/>
      <c r="F109" s="3899"/>
      <c r="G109" s="3900"/>
      <c r="H109" s="3901"/>
      <c r="I109" s="3902" t="s">
        <v>918</v>
      </c>
      <c r="J109" s="3903" t="s">
        <v>916</v>
      </c>
      <c r="K109" s="3654" t="s">
        <v>919</v>
      </c>
      <c r="L109" s="3653"/>
      <c r="M109" s="3655">
        <v>1.6</v>
      </c>
    </row>
    <row r="110" spans="1:13" ht="45.75" hidden="1" customHeight="1">
      <c r="A110" s="3313" t="s">
        <v>675</v>
      </c>
      <c r="B110" s="3328" t="s">
        <v>913</v>
      </c>
      <c r="C110" s="3647" t="s">
        <v>914</v>
      </c>
      <c r="D110" s="3803" t="s">
        <v>678</v>
      </c>
      <c r="E110" s="3668"/>
      <c r="F110" s="3928"/>
      <c r="G110" s="3669"/>
      <c r="H110" s="3670"/>
      <c r="I110" s="3671" t="s">
        <v>915</v>
      </c>
      <c r="J110" s="3672" t="s">
        <v>916</v>
      </c>
      <c r="K110" s="3654" t="s">
        <v>919</v>
      </c>
      <c r="L110" s="3653"/>
      <c r="M110" s="3655">
        <v>1.6</v>
      </c>
    </row>
    <row r="111" spans="1:13" ht="45.75" hidden="1" customHeight="1">
      <c r="A111" s="3642" t="s">
        <v>802</v>
      </c>
      <c r="B111" s="3932" t="s">
        <v>890</v>
      </c>
      <c r="C111" s="3701" t="s">
        <v>920</v>
      </c>
      <c r="D111" s="3702"/>
      <c r="E111" s="3912"/>
      <c r="F111" s="3338"/>
      <c r="G111" s="3729"/>
      <c r="H111" s="3933">
        <v>17</v>
      </c>
      <c r="I111" s="3934" t="s">
        <v>891</v>
      </c>
      <c r="J111" s="3732" t="s">
        <v>891</v>
      </c>
      <c r="K111" s="3654"/>
      <c r="L111" s="3653"/>
      <c r="M111" s="3655">
        <v>1.6</v>
      </c>
    </row>
    <row r="112" spans="1:13" ht="45.75" hidden="1" customHeight="1">
      <c r="A112" s="3313" t="s">
        <v>683</v>
      </c>
      <c r="B112" s="3897" t="s">
        <v>103</v>
      </c>
      <c r="C112" s="3647" t="s">
        <v>921</v>
      </c>
      <c r="D112" s="3648"/>
      <c r="E112" s="3648"/>
      <c r="F112" s="3648"/>
      <c r="G112" s="3332"/>
      <c r="H112" s="3655"/>
      <c r="I112" s="3651" t="s">
        <v>916</v>
      </c>
      <c r="J112" s="3654" t="s">
        <v>922</v>
      </c>
      <c r="K112" s="3654"/>
      <c r="L112" s="3653" t="s">
        <v>634</v>
      </c>
      <c r="M112" s="3655">
        <v>1.7</v>
      </c>
    </row>
    <row r="113" spans="1:13" ht="45.75" hidden="1" customHeight="1">
      <c r="A113" s="3641" t="s">
        <v>917</v>
      </c>
      <c r="B113" s="3911" t="s">
        <v>103</v>
      </c>
      <c r="C113" s="3917" t="s">
        <v>921</v>
      </c>
      <c r="D113" s="3928"/>
      <c r="E113" s="3928"/>
      <c r="F113" s="3668"/>
      <c r="G113" s="3669"/>
      <c r="H113" s="3670"/>
      <c r="I113" s="3926" t="s">
        <v>103</v>
      </c>
      <c r="J113" s="3935" t="s">
        <v>922</v>
      </c>
      <c r="K113" s="3654"/>
      <c r="L113" s="3653"/>
      <c r="M113" s="3655">
        <v>1.6</v>
      </c>
    </row>
    <row r="114" spans="1:13" ht="45.75" hidden="1" customHeight="1">
      <c r="A114" s="3313" t="s">
        <v>865</v>
      </c>
      <c r="B114" s="3328" t="s">
        <v>103</v>
      </c>
      <c r="C114" s="3647" t="s">
        <v>921</v>
      </c>
      <c r="D114" s="3667"/>
      <c r="E114" s="3668"/>
      <c r="F114" s="3928"/>
      <c r="G114" s="3669"/>
      <c r="H114" s="3670">
        <v>7</v>
      </c>
      <c r="I114" s="3671" t="s">
        <v>103</v>
      </c>
      <c r="J114" s="3672" t="s">
        <v>922</v>
      </c>
      <c r="K114" s="3704"/>
      <c r="L114" s="3653"/>
      <c r="M114" s="3655">
        <v>1.6</v>
      </c>
    </row>
    <row r="115" spans="1:13" ht="45.75" hidden="1" customHeight="1">
      <c r="A115" s="3313" t="s">
        <v>635</v>
      </c>
      <c r="B115" s="3328" t="s">
        <v>923</v>
      </c>
      <c r="C115" s="3647" t="s">
        <v>924</v>
      </c>
      <c r="D115" s="3337" t="s">
        <v>752</v>
      </c>
      <c r="E115" s="3332"/>
      <c r="F115" s="3911"/>
      <c r="G115" s="3649"/>
      <c r="H115" s="3650">
        <v>43</v>
      </c>
      <c r="I115" s="3654" t="s">
        <v>638</v>
      </c>
      <c r="J115" s="3652" t="s">
        <v>925</v>
      </c>
      <c r="K115" s="3654"/>
      <c r="L115" s="3653"/>
      <c r="M115" s="3655">
        <v>1.6</v>
      </c>
    </row>
    <row r="116" spans="1:13" ht="45.75" hidden="1" customHeight="1">
      <c r="A116" s="3313" t="s">
        <v>646</v>
      </c>
      <c r="B116" s="3897" t="s">
        <v>926</v>
      </c>
      <c r="C116" s="3647" t="s">
        <v>927</v>
      </c>
      <c r="D116" s="3656" t="s">
        <v>713</v>
      </c>
      <c r="E116" s="3656" t="s">
        <v>649</v>
      </c>
      <c r="F116" s="3656"/>
      <c r="G116" s="3657"/>
      <c r="H116" s="3658"/>
      <c r="I116" s="3659" t="s">
        <v>800</v>
      </c>
      <c r="J116" s="3660" t="s">
        <v>928</v>
      </c>
      <c r="K116" s="3654" t="s">
        <v>652</v>
      </c>
      <c r="L116" s="3653" t="s">
        <v>634</v>
      </c>
      <c r="M116" s="3655">
        <v>1.6</v>
      </c>
    </row>
    <row r="117" spans="1:13" ht="45.75" hidden="1" customHeight="1">
      <c r="A117" s="3313" t="s">
        <v>653</v>
      </c>
      <c r="B117" s="3897" t="s">
        <v>926</v>
      </c>
      <c r="C117" s="3647" t="s">
        <v>927</v>
      </c>
      <c r="D117" s="3648" t="s">
        <v>654</v>
      </c>
      <c r="E117" s="3648" t="s">
        <v>649</v>
      </c>
      <c r="F117" s="3648"/>
      <c r="G117" s="3332"/>
      <c r="H117" s="3655"/>
      <c r="I117" s="3651" t="s">
        <v>800</v>
      </c>
      <c r="J117" s="3654" t="s">
        <v>928</v>
      </c>
      <c r="K117" s="3654" t="s">
        <v>655</v>
      </c>
      <c r="L117" s="3704" t="s">
        <v>634</v>
      </c>
      <c r="M117" s="3655">
        <v>3.3</v>
      </c>
    </row>
    <row r="118" spans="1:13" ht="45.75" hidden="1" customHeight="1">
      <c r="A118" s="3313" t="s">
        <v>744</v>
      </c>
      <c r="B118" s="3897" t="s">
        <v>929</v>
      </c>
      <c r="C118" s="3647" t="s">
        <v>930</v>
      </c>
      <c r="D118" s="3648" t="s">
        <v>816</v>
      </c>
      <c r="E118" s="3648" t="s">
        <v>695</v>
      </c>
      <c r="F118" s="3648" t="s">
        <v>695</v>
      </c>
      <c r="G118" s="3649"/>
      <c r="H118" s="3650"/>
      <c r="I118" s="3651" t="s">
        <v>632</v>
      </c>
      <c r="J118" s="3652" t="s">
        <v>633</v>
      </c>
      <c r="K118" s="3654"/>
      <c r="L118" s="3653" t="s">
        <v>634</v>
      </c>
      <c r="M118" s="3655">
        <v>1.6</v>
      </c>
    </row>
    <row r="119" spans="1:13" ht="45.75" hidden="1" customHeight="1">
      <c r="A119" s="3642" t="s">
        <v>755</v>
      </c>
      <c r="B119" s="3338" t="s">
        <v>931</v>
      </c>
      <c r="C119" s="3655" t="s">
        <v>932</v>
      </c>
      <c r="D119" s="3332" t="s">
        <v>659</v>
      </c>
      <c r="E119" s="3332" t="s">
        <v>933</v>
      </c>
      <c r="F119" s="3332"/>
      <c r="G119" s="3649"/>
      <c r="H119" s="3650">
        <v>41</v>
      </c>
      <c r="I119" s="3654" t="s">
        <v>661</v>
      </c>
      <c r="J119" s="3652" t="s">
        <v>934</v>
      </c>
      <c r="K119" s="3680" t="s">
        <v>735</v>
      </c>
      <c r="L119" s="3653"/>
      <c r="M119" s="3655">
        <v>1.6</v>
      </c>
    </row>
    <row r="120" spans="1:13" ht="45.75" hidden="1" customHeight="1">
      <c r="A120" s="3313" t="s">
        <v>744</v>
      </c>
      <c r="B120" s="3897" t="s">
        <v>935</v>
      </c>
      <c r="C120" s="3738" t="s">
        <v>936</v>
      </c>
      <c r="D120" s="3739" t="s">
        <v>816</v>
      </c>
      <c r="E120" s="3739" t="s">
        <v>695</v>
      </c>
      <c r="F120" s="3739" t="s">
        <v>695</v>
      </c>
      <c r="G120" s="3649"/>
      <c r="H120" s="3650"/>
      <c r="I120" s="3740" t="s">
        <v>817</v>
      </c>
      <c r="J120" s="3652" t="s">
        <v>937</v>
      </c>
      <c r="K120" s="3654"/>
      <c r="L120" s="3653" t="s">
        <v>634</v>
      </c>
      <c r="M120" s="3655">
        <v>1.6</v>
      </c>
    </row>
    <row r="121" spans="1:13" ht="45.75" hidden="1" customHeight="1">
      <c r="A121" s="3313" t="s">
        <v>730</v>
      </c>
      <c r="B121" s="3333" t="s">
        <v>938</v>
      </c>
      <c r="C121" s="3708" t="s">
        <v>939</v>
      </c>
      <c r="D121" s="3344" t="s">
        <v>659</v>
      </c>
      <c r="E121" s="3344" t="s">
        <v>733</v>
      </c>
      <c r="F121" s="3344"/>
      <c r="G121" s="3649"/>
      <c r="H121" s="3650">
        <v>70</v>
      </c>
      <c r="I121" s="3709" t="s">
        <v>940</v>
      </c>
      <c r="J121" s="3652" t="s">
        <v>940</v>
      </c>
      <c r="K121" s="3680" t="s">
        <v>735</v>
      </c>
      <c r="L121" s="3653" t="s">
        <v>634</v>
      </c>
      <c r="M121" s="3655">
        <v>1.6</v>
      </c>
    </row>
    <row r="122" spans="1:13" ht="45.75" hidden="1" customHeight="1">
      <c r="A122" s="3642" t="s">
        <v>755</v>
      </c>
      <c r="B122" s="3332" t="s">
        <v>941</v>
      </c>
      <c r="C122" s="3708" t="s">
        <v>942</v>
      </c>
      <c r="D122" s="3344" t="s">
        <v>659</v>
      </c>
      <c r="E122" s="3344"/>
      <c r="F122" s="3344"/>
      <c r="G122" s="3649"/>
      <c r="H122" s="3650">
        <v>49</v>
      </c>
      <c r="I122" s="3709" t="s">
        <v>759</v>
      </c>
      <c r="J122" s="3652" t="s">
        <v>760</v>
      </c>
      <c r="K122" s="3680" t="s">
        <v>735</v>
      </c>
      <c r="L122" s="3653"/>
      <c r="M122" s="3655">
        <v>1.6</v>
      </c>
    </row>
    <row r="123" spans="1:13" ht="45.75" hidden="1" customHeight="1">
      <c r="A123" s="3313" t="s">
        <v>635</v>
      </c>
      <c r="B123" s="3328" t="s">
        <v>943</v>
      </c>
      <c r="C123" s="3710" t="s">
        <v>944</v>
      </c>
      <c r="D123" s="3352" t="s">
        <v>945</v>
      </c>
      <c r="E123" s="3344"/>
      <c r="F123" s="3936"/>
      <c r="G123" s="3649"/>
      <c r="H123" s="3650">
        <v>30</v>
      </c>
      <c r="I123" s="3709" t="s">
        <v>638</v>
      </c>
      <c r="J123" s="3652" t="s">
        <v>946</v>
      </c>
      <c r="K123" s="3916" t="s">
        <v>947</v>
      </c>
      <c r="L123" s="3711"/>
      <c r="M123" s="3655">
        <v>1.6</v>
      </c>
    </row>
    <row r="124" spans="1:13" ht="45.75" hidden="1" customHeight="1">
      <c r="A124" s="3644" t="s">
        <v>852</v>
      </c>
      <c r="B124" s="3332" t="s">
        <v>948</v>
      </c>
      <c r="C124" s="3708" t="s">
        <v>949</v>
      </c>
      <c r="D124" s="3344" t="s">
        <v>659</v>
      </c>
      <c r="E124" s="3344"/>
      <c r="F124" s="3344"/>
      <c r="G124" s="3649"/>
      <c r="H124" s="3650">
        <v>36</v>
      </c>
      <c r="I124" s="3709" t="s">
        <v>661</v>
      </c>
      <c r="J124" s="3652" t="s">
        <v>950</v>
      </c>
      <c r="K124" s="3662" t="s">
        <v>735</v>
      </c>
      <c r="L124" s="3699"/>
      <c r="M124" s="3655">
        <v>1.6</v>
      </c>
    </row>
    <row r="125" spans="1:13" ht="45.75" hidden="1" customHeight="1">
      <c r="A125" s="3313" t="s">
        <v>635</v>
      </c>
      <c r="B125" s="3328" t="s">
        <v>951</v>
      </c>
      <c r="C125" s="3673" t="s">
        <v>952</v>
      </c>
      <c r="D125" s="3695" t="s">
        <v>636</v>
      </c>
      <c r="E125" s="3696"/>
      <c r="F125" s="3937"/>
      <c r="G125" s="3649"/>
      <c r="H125" s="3650">
        <v>44</v>
      </c>
      <c r="I125" s="3697" t="s">
        <v>638</v>
      </c>
      <c r="J125" s="3652" t="s">
        <v>953</v>
      </c>
      <c r="K125" s="3654" t="s">
        <v>954</v>
      </c>
      <c r="L125" s="3699"/>
      <c r="M125" s="3655">
        <v>1.6</v>
      </c>
    </row>
    <row r="126" spans="1:13" ht="170.25" hidden="1" customHeight="1">
      <c r="A126" s="3313" t="s">
        <v>764</v>
      </c>
      <c r="B126" s="3897" t="s">
        <v>955</v>
      </c>
      <c r="C126" s="3710" t="s">
        <v>956</v>
      </c>
      <c r="D126" s="3348"/>
      <c r="E126" s="3348"/>
      <c r="F126" s="3348"/>
      <c r="G126" s="3649"/>
      <c r="H126" s="3650">
        <v>33</v>
      </c>
      <c r="I126" s="3715" t="s">
        <v>650</v>
      </c>
      <c r="J126" s="3652" t="s">
        <v>651</v>
      </c>
      <c r="K126" s="3654"/>
      <c r="L126" s="3653" t="s">
        <v>634</v>
      </c>
      <c r="M126" s="3655">
        <v>1.6</v>
      </c>
    </row>
    <row r="127" spans="1:13" ht="45.75" hidden="1" customHeight="1">
      <c r="A127" s="3866" t="s">
        <v>957</v>
      </c>
      <c r="B127" s="3938" t="s">
        <v>958</v>
      </c>
      <c r="C127" s="3939" t="s">
        <v>959</v>
      </c>
      <c r="D127" s="3937"/>
      <c r="E127" s="3937"/>
      <c r="F127" s="3937" t="s">
        <v>649</v>
      </c>
      <c r="G127" s="3919"/>
      <c r="H127" s="3940">
        <v>23</v>
      </c>
      <c r="I127" s="3941" t="s">
        <v>806</v>
      </c>
      <c r="J127" s="3922" t="s">
        <v>960</v>
      </c>
      <c r="K127" s="3680" t="s">
        <v>961</v>
      </c>
      <c r="L127" s="3653"/>
      <c r="M127" s="3655">
        <v>1.6</v>
      </c>
    </row>
    <row r="128" spans="1:13" ht="45.75" hidden="1" customHeight="1">
      <c r="A128" s="3313" t="s">
        <v>683</v>
      </c>
      <c r="B128" s="3938" t="s">
        <v>958</v>
      </c>
      <c r="C128" s="3942" t="s">
        <v>959</v>
      </c>
      <c r="D128" s="3715" t="s">
        <v>103</v>
      </c>
      <c r="E128" s="3936"/>
      <c r="F128" s="3936" t="s">
        <v>649</v>
      </c>
      <c r="G128" s="3919"/>
      <c r="H128" s="3940"/>
      <c r="I128" s="3943" t="s">
        <v>806</v>
      </c>
      <c r="J128" s="3922" t="s">
        <v>960</v>
      </c>
      <c r="K128" s="3662" t="s">
        <v>961</v>
      </c>
      <c r="L128" s="3653"/>
      <c r="M128" s="3655">
        <v>1.6</v>
      </c>
    </row>
    <row r="129" spans="1:13" ht="45.75" hidden="1" customHeight="1">
      <c r="A129" s="3642" t="s">
        <v>802</v>
      </c>
      <c r="B129" s="3332" t="s">
        <v>962</v>
      </c>
      <c r="C129" s="3708" t="s">
        <v>963</v>
      </c>
      <c r="D129" s="3332" t="s">
        <v>805</v>
      </c>
      <c r="E129" s="3344"/>
      <c r="F129" s="3344"/>
      <c r="G129" s="3649"/>
      <c r="H129" s="3650">
        <v>36</v>
      </c>
      <c r="I129" s="3709" t="s">
        <v>964</v>
      </c>
      <c r="J129" s="3652" t="s">
        <v>965</v>
      </c>
      <c r="K129" s="3654" t="s">
        <v>966</v>
      </c>
      <c r="L129" s="3653"/>
      <c r="M129" s="3655">
        <v>1.6</v>
      </c>
    </row>
    <row r="130" spans="1:13" ht="45.75" hidden="1" customHeight="1">
      <c r="A130" s="3313" t="s">
        <v>675</v>
      </c>
      <c r="B130" s="3339" t="s">
        <v>967</v>
      </c>
      <c r="C130" s="3647" t="s">
        <v>968</v>
      </c>
      <c r="D130" s="3692" t="s">
        <v>678</v>
      </c>
      <c r="E130" s="3896"/>
      <c r="F130" s="3692"/>
      <c r="G130" s="3669"/>
      <c r="H130" s="3670"/>
      <c r="I130" s="3693" t="s">
        <v>680</v>
      </c>
      <c r="J130" s="3672" t="s">
        <v>969</v>
      </c>
      <c r="K130" s="3654"/>
      <c r="L130" s="3653" t="s">
        <v>634</v>
      </c>
      <c r="M130" s="3655">
        <v>1.7</v>
      </c>
    </row>
    <row r="131" spans="1:13" ht="45.75" hidden="1" customHeight="1">
      <c r="A131" s="3313" t="s">
        <v>683</v>
      </c>
      <c r="B131" s="3339" t="s">
        <v>967</v>
      </c>
      <c r="C131" s="3647" t="s">
        <v>968</v>
      </c>
      <c r="D131" s="3648" t="s">
        <v>103</v>
      </c>
      <c r="E131" s="3677"/>
      <c r="F131" s="3648"/>
      <c r="G131" s="3649"/>
      <c r="H131" s="3650"/>
      <c r="I131" s="3651" t="s">
        <v>680</v>
      </c>
      <c r="J131" s="3652" t="s">
        <v>969</v>
      </c>
      <c r="K131" s="3654"/>
      <c r="L131" s="3653" t="s">
        <v>634</v>
      </c>
      <c r="M131" s="3655" t="s">
        <v>684</v>
      </c>
    </row>
    <row r="132" spans="1:13" ht="45.75" hidden="1" customHeight="1">
      <c r="A132" s="3313" t="s">
        <v>635</v>
      </c>
      <c r="B132" s="3328" t="s">
        <v>970</v>
      </c>
      <c r="C132" s="3673" t="s">
        <v>971</v>
      </c>
      <c r="D132" s="3747" t="s">
        <v>636</v>
      </c>
      <c r="E132" s="3700"/>
      <c r="F132" s="3944"/>
      <c r="G132" s="3669"/>
      <c r="H132" s="3670">
        <v>40</v>
      </c>
      <c r="I132" s="3792" t="s">
        <v>638</v>
      </c>
      <c r="J132" s="3672" t="s">
        <v>972</v>
      </c>
      <c r="K132" s="3654" t="s">
        <v>973</v>
      </c>
      <c r="L132" s="3714" t="s">
        <v>974</v>
      </c>
      <c r="M132" s="3655">
        <v>1.6</v>
      </c>
    </row>
    <row r="133" spans="1:13" ht="115.5" hidden="1" customHeight="1">
      <c r="A133" s="3313" t="s">
        <v>635</v>
      </c>
      <c r="B133" s="3328" t="s">
        <v>970</v>
      </c>
      <c r="C133" s="3673" t="s">
        <v>971</v>
      </c>
      <c r="D133" s="3700" t="s">
        <v>752</v>
      </c>
      <c r="E133" s="3700"/>
      <c r="F133" s="3944"/>
      <c r="G133" s="3669"/>
      <c r="H133" s="3670">
        <v>40</v>
      </c>
      <c r="I133" s="3792" t="s">
        <v>638</v>
      </c>
      <c r="J133" s="3672" t="s">
        <v>972</v>
      </c>
      <c r="K133" s="3654" t="s">
        <v>975</v>
      </c>
      <c r="L133" s="3714" t="s">
        <v>976</v>
      </c>
      <c r="M133" s="3655">
        <v>1.6</v>
      </c>
    </row>
    <row r="134" spans="1:13" ht="121.5" hidden="1" customHeight="1">
      <c r="A134" s="3313" t="s">
        <v>635</v>
      </c>
      <c r="B134" s="3328" t="s">
        <v>970</v>
      </c>
      <c r="C134" s="3710" t="s">
        <v>971</v>
      </c>
      <c r="D134" s="3344" t="s">
        <v>977</v>
      </c>
      <c r="E134" s="3344"/>
      <c r="F134" s="3936"/>
      <c r="G134" s="3649"/>
      <c r="H134" s="3650"/>
      <c r="I134" s="3709" t="s">
        <v>638</v>
      </c>
      <c r="J134" s="3652" t="s">
        <v>972</v>
      </c>
      <c r="K134" s="3654" t="s">
        <v>978</v>
      </c>
      <c r="L134" s="3714" t="s">
        <v>976</v>
      </c>
      <c r="M134" s="3655">
        <v>4.8</v>
      </c>
    </row>
    <row r="135" spans="1:13" ht="196.5" hidden="1" customHeight="1">
      <c r="A135" s="3313" t="s">
        <v>744</v>
      </c>
      <c r="B135" s="3897" t="s">
        <v>979</v>
      </c>
      <c r="C135" s="3705" t="s">
        <v>980</v>
      </c>
      <c r="D135" s="3706" t="s">
        <v>816</v>
      </c>
      <c r="E135" s="3706" t="s">
        <v>695</v>
      </c>
      <c r="F135" s="3706" t="s">
        <v>695</v>
      </c>
      <c r="G135" s="3649"/>
      <c r="H135" s="3650">
        <v>38</v>
      </c>
      <c r="I135" s="3707" t="s">
        <v>817</v>
      </c>
      <c r="J135" s="3652" t="s">
        <v>937</v>
      </c>
      <c r="K135" s="3916"/>
      <c r="L135" s="3653" t="s">
        <v>634</v>
      </c>
      <c r="M135" s="3655">
        <v>1.6</v>
      </c>
    </row>
    <row r="136" spans="1:13" ht="144" hidden="1" customHeight="1">
      <c r="A136" s="3313" t="s">
        <v>683</v>
      </c>
      <c r="B136" s="3897" t="s">
        <v>981</v>
      </c>
      <c r="C136" s="3705" t="s">
        <v>982</v>
      </c>
      <c r="D136" s="3835" t="s">
        <v>140</v>
      </c>
      <c r="E136" s="3706" t="s">
        <v>695</v>
      </c>
      <c r="F136" s="3706" t="s">
        <v>695</v>
      </c>
      <c r="G136" s="3649"/>
      <c r="H136" s="3650"/>
      <c r="I136" s="3707" t="s">
        <v>817</v>
      </c>
      <c r="J136" s="3652" t="s">
        <v>848</v>
      </c>
      <c r="K136" s="3916"/>
      <c r="L136" s="3704" t="s">
        <v>634</v>
      </c>
      <c r="M136" s="3655">
        <v>1.6</v>
      </c>
    </row>
    <row r="137" spans="1:13" ht="45.75" hidden="1" customHeight="1">
      <c r="A137" s="3642" t="s">
        <v>802</v>
      </c>
      <c r="B137" s="3932" t="s">
        <v>983</v>
      </c>
      <c r="C137" s="3942" t="s">
        <v>984</v>
      </c>
      <c r="D137" s="3945"/>
      <c r="E137" s="3945"/>
      <c r="F137" s="3936"/>
      <c r="G137" s="3919"/>
      <c r="H137" s="3924">
        <v>18</v>
      </c>
      <c r="I137" s="3946" t="s">
        <v>891</v>
      </c>
      <c r="J137" s="3922" t="s">
        <v>891</v>
      </c>
      <c r="K137" s="3654"/>
      <c r="L137" s="3653"/>
      <c r="M137" s="3655">
        <v>1.6</v>
      </c>
    </row>
    <row r="138" spans="1:13" ht="45.75" hidden="1" customHeight="1">
      <c r="A138" s="3313" t="s">
        <v>675</v>
      </c>
      <c r="B138" s="3897" t="s">
        <v>985</v>
      </c>
      <c r="C138" s="3673" t="s">
        <v>986</v>
      </c>
      <c r="D138" s="3712" t="s">
        <v>654</v>
      </c>
      <c r="E138" s="3712"/>
      <c r="F138" s="3712"/>
      <c r="G138" s="3649"/>
      <c r="H138" s="3650">
        <v>45</v>
      </c>
      <c r="I138" s="3678" t="s">
        <v>738</v>
      </c>
      <c r="J138" s="3652" t="s">
        <v>987</v>
      </c>
      <c r="K138" s="3654"/>
      <c r="L138" s="3653" t="s">
        <v>634</v>
      </c>
      <c r="M138" s="3655">
        <v>1.6</v>
      </c>
    </row>
    <row r="139" spans="1:13" ht="45.75" hidden="1" customHeight="1">
      <c r="A139" s="3642" t="s">
        <v>802</v>
      </c>
      <c r="B139" s="3947" t="s">
        <v>988</v>
      </c>
      <c r="C139" s="3948" t="s">
        <v>989</v>
      </c>
      <c r="D139" s="3949" t="s">
        <v>890</v>
      </c>
      <c r="E139" s="3716"/>
      <c r="F139" s="3717"/>
      <c r="G139" s="3718"/>
      <c r="H139" s="3719" t="s">
        <v>684</v>
      </c>
      <c r="I139" s="3720" t="s">
        <v>891</v>
      </c>
      <c r="J139" s="3721" t="s">
        <v>891</v>
      </c>
      <c r="K139" s="3722" t="s">
        <v>990</v>
      </c>
      <c r="L139" s="3653"/>
      <c r="M139" s="3655">
        <v>1.6</v>
      </c>
    </row>
    <row r="140" spans="1:13" ht="45.75" hidden="1" customHeight="1">
      <c r="A140" s="3313" t="s">
        <v>674</v>
      </c>
      <c r="B140" s="3911" t="s">
        <v>991</v>
      </c>
      <c r="C140" s="3942" t="s">
        <v>992</v>
      </c>
      <c r="D140" s="3936"/>
      <c r="E140" s="3936"/>
      <c r="F140" s="3344"/>
      <c r="G140" s="3649"/>
      <c r="H140" s="3650">
        <v>7</v>
      </c>
      <c r="I140" s="3943" t="s">
        <v>916</v>
      </c>
      <c r="J140" s="3922" t="s">
        <v>918</v>
      </c>
      <c r="K140" s="3654" t="s">
        <v>919</v>
      </c>
      <c r="L140" s="3689" t="s">
        <v>993</v>
      </c>
      <c r="M140" s="3655"/>
    </row>
    <row r="141" spans="1:13" ht="45.75" hidden="1" customHeight="1">
      <c r="A141" s="3313" t="s">
        <v>683</v>
      </c>
      <c r="B141" s="3911" t="s">
        <v>991</v>
      </c>
      <c r="C141" s="3942" t="s">
        <v>992</v>
      </c>
      <c r="D141" s="3936" t="s">
        <v>103</v>
      </c>
      <c r="E141" s="3936"/>
      <c r="F141" s="3344"/>
      <c r="G141" s="3649"/>
      <c r="H141" s="3650"/>
      <c r="I141" s="3943" t="s">
        <v>918</v>
      </c>
      <c r="J141" s="3922" t="s">
        <v>918</v>
      </c>
      <c r="K141" s="3654" t="s">
        <v>919</v>
      </c>
      <c r="L141" s="3653"/>
      <c r="M141" s="3655">
        <v>1.6</v>
      </c>
    </row>
    <row r="142" spans="1:13" ht="45.75" hidden="1" customHeight="1">
      <c r="A142" s="3641" t="s">
        <v>917</v>
      </c>
      <c r="B142" s="3911" t="s">
        <v>991</v>
      </c>
      <c r="C142" s="3939" t="s">
        <v>992</v>
      </c>
      <c r="D142" s="3944"/>
      <c r="E142" s="3944"/>
      <c r="F142" s="3700"/>
      <c r="G142" s="3669"/>
      <c r="H142" s="3670"/>
      <c r="I142" s="3950" t="s">
        <v>918</v>
      </c>
      <c r="J142" s="3935" t="s">
        <v>918</v>
      </c>
      <c r="K142" s="3654" t="s">
        <v>919</v>
      </c>
      <c r="L142" s="3653"/>
      <c r="M142" s="3655">
        <v>1.6</v>
      </c>
    </row>
    <row r="143" spans="1:13" ht="45.75" hidden="1" customHeight="1">
      <c r="A143" s="3642" t="s">
        <v>994</v>
      </c>
      <c r="B143" s="3338" t="s">
        <v>995</v>
      </c>
      <c r="C143" s="3694" t="s">
        <v>996</v>
      </c>
      <c r="D143" s="3696" t="s">
        <v>659</v>
      </c>
      <c r="E143" s="3696"/>
      <c r="F143" s="3696"/>
      <c r="G143" s="3649"/>
      <c r="H143" s="3650">
        <v>33</v>
      </c>
      <c r="I143" s="3697" t="s">
        <v>734</v>
      </c>
      <c r="J143" s="3652" t="s">
        <v>734</v>
      </c>
      <c r="K143" s="3680" t="s">
        <v>735</v>
      </c>
      <c r="L143" s="3653"/>
      <c r="M143" s="3655">
        <v>1.6</v>
      </c>
    </row>
    <row r="144" spans="1:13" ht="45.75" hidden="1" customHeight="1">
      <c r="A144" s="3313" t="s">
        <v>675</v>
      </c>
      <c r="B144" s="3897" t="s">
        <v>997</v>
      </c>
      <c r="C144" s="3710" t="s">
        <v>998</v>
      </c>
      <c r="D144" s="3724" t="s">
        <v>654</v>
      </c>
      <c r="E144" s="3724"/>
      <c r="F144" s="3724"/>
      <c r="G144" s="3657"/>
      <c r="H144" s="3658"/>
      <c r="I144" s="3735" t="s">
        <v>650</v>
      </c>
      <c r="J144" s="3660" t="s">
        <v>726</v>
      </c>
      <c r="K144" s="3662" t="s">
        <v>710</v>
      </c>
      <c r="L144" s="3653" t="s">
        <v>634</v>
      </c>
      <c r="M144" s="3655">
        <v>1.6</v>
      </c>
    </row>
    <row r="145" spans="1:13" ht="45.75" hidden="1" customHeight="1">
      <c r="A145" s="3313" t="s">
        <v>653</v>
      </c>
      <c r="B145" s="3897" t="s">
        <v>997</v>
      </c>
      <c r="C145" s="3710" t="s">
        <v>998</v>
      </c>
      <c r="D145" s="3712" t="s">
        <v>654</v>
      </c>
      <c r="E145" s="3348"/>
      <c r="F145" s="3712"/>
      <c r="G145" s="3649"/>
      <c r="H145" s="3650"/>
      <c r="I145" s="3678" t="s">
        <v>650</v>
      </c>
      <c r="J145" s="3652" t="s">
        <v>726</v>
      </c>
      <c r="K145" s="3654" t="s">
        <v>655</v>
      </c>
      <c r="L145" s="3653" t="s">
        <v>634</v>
      </c>
      <c r="M145" s="3655">
        <v>3.3</v>
      </c>
    </row>
    <row r="146" spans="1:13" ht="45.75" hidden="1" customHeight="1">
      <c r="A146" s="3314" t="s">
        <v>665</v>
      </c>
      <c r="B146" s="3340" t="s">
        <v>999</v>
      </c>
      <c r="C146" s="3725" t="s">
        <v>1000</v>
      </c>
      <c r="D146" s="3726" t="s">
        <v>666</v>
      </c>
      <c r="E146" s="3696"/>
      <c r="F146" s="3696"/>
      <c r="G146" s="3649"/>
      <c r="H146" s="3650">
        <v>19</v>
      </c>
      <c r="I146" s="3697" t="s">
        <v>644</v>
      </c>
      <c r="J146" s="3652" t="s">
        <v>668</v>
      </c>
      <c r="K146" s="3654" t="s">
        <v>1001</v>
      </c>
      <c r="L146" s="3653"/>
      <c r="M146" s="3655">
        <v>1.6</v>
      </c>
    </row>
    <row r="147" spans="1:13" ht="45.75" hidden="1" customHeight="1">
      <c r="A147" s="3313" t="s">
        <v>1002</v>
      </c>
      <c r="B147" s="3341" t="s">
        <v>1003</v>
      </c>
      <c r="C147" s="3725" t="s">
        <v>1004</v>
      </c>
      <c r="D147" s="3726" t="s">
        <v>659</v>
      </c>
      <c r="E147" s="3696" t="s">
        <v>1005</v>
      </c>
      <c r="F147" s="3696"/>
      <c r="G147" s="3649"/>
      <c r="H147" s="3650">
        <v>50</v>
      </c>
      <c r="I147" s="3697" t="s">
        <v>940</v>
      </c>
      <c r="J147" s="3652" t="s">
        <v>940</v>
      </c>
      <c r="K147" s="3680" t="s">
        <v>1006</v>
      </c>
      <c r="L147" s="3653" t="s">
        <v>634</v>
      </c>
      <c r="M147" s="3655">
        <v>1.6</v>
      </c>
    </row>
    <row r="148" spans="1:13" ht="45.75" hidden="1" customHeight="1">
      <c r="A148" s="3642" t="s">
        <v>802</v>
      </c>
      <c r="B148" s="3947" t="s">
        <v>1007</v>
      </c>
      <c r="C148" s="3951" t="s">
        <v>989</v>
      </c>
      <c r="D148" s="3914" t="s">
        <v>890</v>
      </c>
      <c r="E148" s="3727"/>
      <c r="F148" s="3728"/>
      <c r="G148" s="3729"/>
      <c r="H148" s="3730">
        <v>32</v>
      </c>
      <c r="I148" s="3731" t="s">
        <v>891</v>
      </c>
      <c r="J148" s="3732" t="s">
        <v>891</v>
      </c>
      <c r="K148" s="3733"/>
      <c r="L148" s="3653"/>
      <c r="M148" s="3655">
        <v>1.6</v>
      </c>
    </row>
    <row r="149" spans="1:13" ht="45.75" hidden="1" customHeight="1">
      <c r="A149" s="3642" t="s">
        <v>802</v>
      </c>
      <c r="B149" s="3912" t="s">
        <v>1008</v>
      </c>
      <c r="C149" s="3951" t="s">
        <v>1009</v>
      </c>
      <c r="D149" s="3912" t="s">
        <v>983</v>
      </c>
      <c r="E149" s="3952"/>
      <c r="F149" s="3953"/>
      <c r="G149" s="3954"/>
      <c r="H149" s="3933">
        <v>23</v>
      </c>
      <c r="I149" s="3955" t="s">
        <v>891</v>
      </c>
      <c r="J149" s="3956" t="s">
        <v>891</v>
      </c>
      <c r="K149" s="3734"/>
      <c r="L149" s="3653"/>
      <c r="M149" s="3655">
        <v>1.6</v>
      </c>
    </row>
    <row r="150" spans="1:13" ht="45.75" hidden="1" customHeight="1">
      <c r="A150" s="3313" t="s">
        <v>692</v>
      </c>
      <c r="B150" s="3897" t="s">
        <v>104</v>
      </c>
      <c r="C150" s="3710" t="s">
        <v>1010</v>
      </c>
      <c r="D150" s="3348"/>
      <c r="E150" s="3348"/>
      <c r="F150" s="3348"/>
      <c r="G150" s="3649"/>
      <c r="H150" s="3650">
        <v>32</v>
      </c>
      <c r="I150" s="3715" t="s">
        <v>747</v>
      </c>
      <c r="J150" s="3652" t="s">
        <v>818</v>
      </c>
      <c r="K150" s="3916"/>
      <c r="L150" s="3653" t="s">
        <v>634</v>
      </c>
      <c r="M150" s="3655">
        <v>1.6</v>
      </c>
    </row>
    <row r="151" spans="1:13" ht="45.75" hidden="1" customHeight="1">
      <c r="A151" s="3313" t="s">
        <v>683</v>
      </c>
      <c r="B151" s="3897" t="s">
        <v>104</v>
      </c>
      <c r="C151" s="3673" t="s">
        <v>1010</v>
      </c>
      <c r="D151" s="3712"/>
      <c r="E151" s="3712"/>
      <c r="F151" s="3712"/>
      <c r="G151" s="3649"/>
      <c r="H151" s="3650">
        <v>32</v>
      </c>
      <c r="I151" s="3678" t="s">
        <v>747</v>
      </c>
      <c r="J151" s="3652" t="s">
        <v>818</v>
      </c>
      <c r="K151" s="3916"/>
      <c r="L151" s="3653" t="s">
        <v>634</v>
      </c>
      <c r="M151" s="3655">
        <v>1.7</v>
      </c>
    </row>
    <row r="152" spans="1:13" ht="45.75" hidden="1" customHeight="1">
      <c r="A152" s="3313" t="s">
        <v>1011</v>
      </c>
      <c r="B152" s="3897" t="s">
        <v>104</v>
      </c>
      <c r="C152" s="3673" t="s">
        <v>1010</v>
      </c>
      <c r="D152" s="3712"/>
      <c r="E152" s="3712"/>
      <c r="F152" s="3712"/>
      <c r="G152" s="3649"/>
      <c r="H152" s="3650">
        <v>32</v>
      </c>
      <c r="I152" s="3678" t="s">
        <v>747</v>
      </c>
      <c r="J152" s="3652" t="s">
        <v>818</v>
      </c>
      <c r="K152" s="3916"/>
      <c r="L152" s="3653" t="s">
        <v>634</v>
      </c>
      <c r="M152" s="3655">
        <v>4.5</v>
      </c>
    </row>
    <row r="153" spans="1:13" ht="45.75" hidden="1" customHeight="1">
      <c r="A153" s="3313" t="s">
        <v>629</v>
      </c>
      <c r="B153" s="3897" t="s">
        <v>1012</v>
      </c>
      <c r="C153" s="3673" t="s">
        <v>1013</v>
      </c>
      <c r="D153" s="3712" t="s">
        <v>105</v>
      </c>
      <c r="E153" s="3712" t="s">
        <v>695</v>
      </c>
      <c r="F153" s="3712" t="s">
        <v>695</v>
      </c>
      <c r="G153" s="3649"/>
      <c r="H153" s="3650"/>
      <c r="I153" s="3678" t="s">
        <v>632</v>
      </c>
      <c r="J153" s="3652" t="s">
        <v>707</v>
      </c>
      <c r="K153" s="3654"/>
      <c r="L153" s="3653" t="s">
        <v>634</v>
      </c>
      <c r="M153" s="3655">
        <v>1.6</v>
      </c>
    </row>
    <row r="154" spans="1:13" ht="45.75" hidden="1" customHeight="1">
      <c r="A154" s="3313" t="s">
        <v>744</v>
      </c>
      <c r="B154" s="3897" t="s">
        <v>1012</v>
      </c>
      <c r="C154" s="3710" t="s">
        <v>1013</v>
      </c>
      <c r="D154" s="3348" t="s">
        <v>105</v>
      </c>
      <c r="E154" s="3348" t="s">
        <v>695</v>
      </c>
      <c r="F154" s="3348" t="s">
        <v>695</v>
      </c>
      <c r="G154" s="3649"/>
      <c r="H154" s="3650"/>
      <c r="I154" s="3715" t="s">
        <v>632</v>
      </c>
      <c r="J154" s="3652" t="s">
        <v>707</v>
      </c>
      <c r="K154" s="3654"/>
      <c r="L154" s="3653" t="s">
        <v>634</v>
      </c>
      <c r="M154" s="3655">
        <v>1.6</v>
      </c>
    </row>
    <row r="155" spans="1:13" ht="45.75" hidden="1" customHeight="1">
      <c r="A155" s="3313" t="s">
        <v>653</v>
      </c>
      <c r="B155" s="3897" t="s">
        <v>1014</v>
      </c>
      <c r="C155" s="3673" t="s">
        <v>1015</v>
      </c>
      <c r="D155" s="3712" t="s">
        <v>649</v>
      </c>
      <c r="E155" s="3712" t="s">
        <v>649</v>
      </c>
      <c r="F155" s="3712"/>
      <c r="G155" s="3649"/>
      <c r="H155" s="3650">
        <v>45</v>
      </c>
      <c r="I155" s="3678" t="s">
        <v>717</v>
      </c>
      <c r="J155" s="3652" t="s">
        <v>848</v>
      </c>
      <c r="K155" s="3654"/>
      <c r="L155" s="3653" t="s">
        <v>634</v>
      </c>
      <c r="M155" s="3655">
        <v>1.6</v>
      </c>
    </row>
    <row r="156" spans="1:13" ht="45.75" hidden="1" customHeight="1">
      <c r="A156" s="3313" t="s">
        <v>795</v>
      </c>
      <c r="B156" s="3897" t="s">
        <v>1014</v>
      </c>
      <c r="C156" s="3673" t="s">
        <v>1015</v>
      </c>
      <c r="D156" s="3712"/>
      <c r="E156" s="3648"/>
      <c r="F156" s="3648"/>
      <c r="G156" s="3332"/>
      <c r="H156" s="3655">
        <v>41</v>
      </c>
      <c r="I156" s="3651" t="s">
        <v>717</v>
      </c>
      <c r="J156" s="3654" t="s">
        <v>848</v>
      </c>
      <c r="K156" s="3654"/>
      <c r="L156" s="3653" t="s">
        <v>634</v>
      </c>
      <c r="M156" s="3655">
        <v>1.6</v>
      </c>
    </row>
    <row r="157" spans="1:13" ht="45.75" hidden="1" customHeight="1">
      <c r="A157" s="3313" t="s">
        <v>744</v>
      </c>
      <c r="B157" s="3897" t="s">
        <v>1016</v>
      </c>
      <c r="C157" s="3710" t="s">
        <v>1017</v>
      </c>
      <c r="D157" s="3348" t="s">
        <v>140</v>
      </c>
      <c r="E157" s="3348" t="s">
        <v>695</v>
      </c>
      <c r="F157" s="3348" t="s">
        <v>695</v>
      </c>
      <c r="G157" s="3649"/>
      <c r="H157" s="3650"/>
      <c r="I157" s="3715" t="s">
        <v>632</v>
      </c>
      <c r="J157" s="3652" t="s">
        <v>633</v>
      </c>
      <c r="K157" s="3654" t="s">
        <v>851</v>
      </c>
      <c r="L157" s="3653" t="s">
        <v>634</v>
      </c>
      <c r="M157" s="3655">
        <v>1.6</v>
      </c>
    </row>
    <row r="158" spans="1:13" ht="45.75" hidden="1" customHeight="1">
      <c r="A158" s="3313" t="s">
        <v>692</v>
      </c>
      <c r="B158" s="3897" t="s">
        <v>1018</v>
      </c>
      <c r="C158" s="3710" t="s">
        <v>1019</v>
      </c>
      <c r="D158" s="3648" t="s">
        <v>106</v>
      </c>
      <c r="E158" s="3348" t="s">
        <v>695</v>
      </c>
      <c r="F158" s="3348" t="s">
        <v>695</v>
      </c>
      <c r="G158" s="3649"/>
      <c r="H158" s="3650"/>
      <c r="I158" s="3715" t="s">
        <v>632</v>
      </c>
      <c r="J158" s="3652" t="s">
        <v>707</v>
      </c>
      <c r="K158" s="3654"/>
      <c r="L158" s="3653" t="s">
        <v>634</v>
      </c>
      <c r="M158" s="3655">
        <v>1.6</v>
      </c>
    </row>
    <row r="159" spans="1:13" ht="45.75" hidden="1" customHeight="1">
      <c r="A159" s="3313" t="s">
        <v>730</v>
      </c>
      <c r="B159" s="3328" t="s">
        <v>1020</v>
      </c>
      <c r="C159" s="3673" t="s">
        <v>1021</v>
      </c>
      <c r="D159" s="3695" t="s">
        <v>659</v>
      </c>
      <c r="E159" s="3696"/>
      <c r="F159" s="3937"/>
      <c r="G159" s="3649"/>
      <c r="H159" s="3650">
        <v>50</v>
      </c>
      <c r="I159" s="3697" t="s">
        <v>856</v>
      </c>
      <c r="J159" s="3652" t="s">
        <v>1022</v>
      </c>
      <c r="K159" s="3680" t="s">
        <v>735</v>
      </c>
      <c r="L159" s="3653" t="s">
        <v>634</v>
      </c>
      <c r="M159" s="3655">
        <v>1.6</v>
      </c>
    </row>
    <row r="160" spans="1:13" ht="45.75" hidden="1" customHeight="1">
      <c r="A160" s="3313" t="s">
        <v>635</v>
      </c>
      <c r="B160" s="3328" t="s">
        <v>1023</v>
      </c>
      <c r="C160" s="3673" t="s">
        <v>1024</v>
      </c>
      <c r="D160" s="3695" t="s">
        <v>752</v>
      </c>
      <c r="E160" s="3696"/>
      <c r="F160" s="3937"/>
      <c r="G160" s="3649"/>
      <c r="H160" s="3650">
        <v>38</v>
      </c>
      <c r="I160" s="3697" t="s">
        <v>638</v>
      </c>
      <c r="J160" s="3652" t="s">
        <v>1025</v>
      </c>
      <c r="K160" s="3654" t="s">
        <v>1026</v>
      </c>
      <c r="L160" s="3653"/>
      <c r="M160" s="3655">
        <v>1.6</v>
      </c>
    </row>
    <row r="161" spans="1:13" ht="45.75" hidden="1" customHeight="1">
      <c r="A161" s="3315" t="s">
        <v>670</v>
      </c>
      <c r="B161" s="3912" t="s">
        <v>1027</v>
      </c>
      <c r="C161" s="3948" t="s">
        <v>1028</v>
      </c>
      <c r="D161" s="3949" t="s">
        <v>673</v>
      </c>
      <c r="E161" s="3949"/>
      <c r="F161" s="3949"/>
      <c r="G161" s="3649"/>
      <c r="H161" s="3650">
        <v>12</v>
      </c>
      <c r="I161" s="3709" t="s">
        <v>674</v>
      </c>
      <c r="J161" s="3652" t="s">
        <v>674</v>
      </c>
      <c r="K161" s="3662"/>
      <c r="L161" s="3653"/>
      <c r="M161" s="3655">
        <v>1.6</v>
      </c>
    </row>
    <row r="162" spans="1:13" ht="45.75" hidden="1" customHeight="1">
      <c r="A162" s="3641" t="s">
        <v>917</v>
      </c>
      <c r="B162" s="3923" t="s">
        <v>1029</v>
      </c>
      <c r="C162" s="3957" t="s">
        <v>1030</v>
      </c>
      <c r="D162" s="3958"/>
      <c r="E162" s="3944"/>
      <c r="F162" s="3700" t="s">
        <v>649</v>
      </c>
      <c r="G162" s="3669"/>
      <c r="H162" s="3670"/>
      <c r="I162" s="3959" t="s">
        <v>918</v>
      </c>
      <c r="J162" s="3960" t="s">
        <v>918</v>
      </c>
      <c r="K162" s="3654" t="s">
        <v>919</v>
      </c>
      <c r="L162" s="3653"/>
      <c r="M162" s="3655">
        <v>1.6</v>
      </c>
    </row>
    <row r="163" spans="1:13" ht="45.75" hidden="1" customHeight="1">
      <c r="A163" s="3313" t="s">
        <v>744</v>
      </c>
      <c r="B163" s="3897" t="s">
        <v>1031</v>
      </c>
      <c r="C163" s="3673" t="s">
        <v>1032</v>
      </c>
      <c r="D163" s="3712" t="s">
        <v>140</v>
      </c>
      <c r="E163" s="3712" t="s">
        <v>695</v>
      </c>
      <c r="F163" s="3712" t="s">
        <v>695</v>
      </c>
      <c r="G163" s="3649"/>
      <c r="H163" s="3650"/>
      <c r="I163" s="3678" t="s">
        <v>632</v>
      </c>
      <c r="J163" s="3652" t="s">
        <v>696</v>
      </c>
      <c r="K163" s="3654" t="s">
        <v>851</v>
      </c>
      <c r="L163" s="3653" t="s">
        <v>634</v>
      </c>
      <c r="M163" s="3655">
        <v>1.6</v>
      </c>
    </row>
    <row r="164" spans="1:13" ht="45.75" hidden="1" customHeight="1">
      <c r="A164" s="3313" t="s">
        <v>692</v>
      </c>
      <c r="B164" s="3897" t="s">
        <v>1033</v>
      </c>
      <c r="C164" s="3673" t="s">
        <v>1034</v>
      </c>
      <c r="D164" s="3712"/>
      <c r="E164" s="3712"/>
      <c r="F164" s="3712"/>
      <c r="G164" s="3649"/>
      <c r="H164" s="3650">
        <v>42</v>
      </c>
      <c r="I164" s="3678" t="s">
        <v>632</v>
      </c>
      <c r="J164" s="3654" t="s">
        <v>1035</v>
      </c>
      <c r="K164" s="3654"/>
      <c r="L164" s="3653" t="s">
        <v>634</v>
      </c>
      <c r="M164" s="3655">
        <v>1.6</v>
      </c>
    </row>
    <row r="165" spans="1:13" ht="45.75" hidden="1" customHeight="1">
      <c r="A165" s="3313" t="s">
        <v>683</v>
      </c>
      <c r="B165" s="3897" t="s">
        <v>1033</v>
      </c>
      <c r="C165" s="3673" t="s">
        <v>1034</v>
      </c>
      <c r="D165" s="3712"/>
      <c r="E165" s="3712"/>
      <c r="F165" s="3712"/>
      <c r="G165" s="3649"/>
      <c r="H165" s="3650">
        <v>40</v>
      </c>
      <c r="I165" s="3678" t="s">
        <v>632</v>
      </c>
      <c r="J165" s="3652" t="s">
        <v>1035</v>
      </c>
      <c r="K165" s="3654"/>
      <c r="L165" s="3653" t="s">
        <v>634</v>
      </c>
      <c r="M165" s="3655">
        <v>1.7</v>
      </c>
    </row>
    <row r="166" spans="1:13" ht="45.75" hidden="1" customHeight="1">
      <c r="A166" s="3313" t="s">
        <v>692</v>
      </c>
      <c r="B166" s="3897" t="s">
        <v>1036</v>
      </c>
      <c r="C166" s="3673" t="s">
        <v>1037</v>
      </c>
      <c r="D166" s="3712" t="s">
        <v>106</v>
      </c>
      <c r="E166" s="3712"/>
      <c r="F166" s="3712"/>
      <c r="G166" s="3649"/>
      <c r="H166" s="3650"/>
      <c r="I166" s="3678" t="s">
        <v>632</v>
      </c>
      <c r="J166" s="3652" t="s">
        <v>1035</v>
      </c>
      <c r="K166" s="3654"/>
      <c r="L166" s="3653" t="s">
        <v>634</v>
      </c>
      <c r="M166" s="3655">
        <v>1.6</v>
      </c>
    </row>
    <row r="167" spans="1:13" ht="45.75" hidden="1" customHeight="1">
      <c r="A167" s="3313" t="s">
        <v>683</v>
      </c>
      <c r="B167" s="3897" t="s">
        <v>1036</v>
      </c>
      <c r="C167" s="3673" t="s">
        <v>1037</v>
      </c>
      <c r="D167" s="3712"/>
      <c r="E167" s="3712"/>
      <c r="F167" s="3712"/>
      <c r="G167" s="3649"/>
      <c r="H167" s="3650">
        <v>41</v>
      </c>
      <c r="I167" s="3678" t="s">
        <v>632</v>
      </c>
      <c r="J167" s="3652" t="s">
        <v>1035</v>
      </c>
      <c r="K167" s="3654"/>
      <c r="L167" s="3653" t="s">
        <v>634</v>
      </c>
      <c r="M167" s="3655">
        <v>1.7</v>
      </c>
    </row>
    <row r="168" spans="1:13" ht="45.75" hidden="1" customHeight="1">
      <c r="A168" s="3313" t="s">
        <v>646</v>
      </c>
      <c r="B168" s="3342" t="s">
        <v>1038</v>
      </c>
      <c r="C168" s="3710" t="s">
        <v>1039</v>
      </c>
      <c r="D168" s="3348" t="s">
        <v>713</v>
      </c>
      <c r="E168" s="3348"/>
      <c r="F168" s="3348"/>
      <c r="G168" s="3649"/>
      <c r="H168" s="3650">
        <v>42</v>
      </c>
      <c r="I168" s="3715" t="s">
        <v>650</v>
      </c>
      <c r="J168" s="3654" t="s">
        <v>726</v>
      </c>
      <c r="K168" s="3654"/>
      <c r="L168" s="3653" t="s">
        <v>634</v>
      </c>
      <c r="M168" s="3655">
        <v>1.6</v>
      </c>
    </row>
    <row r="169" spans="1:13" ht="45.75" hidden="1" customHeight="1">
      <c r="A169" s="3313" t="s">
        <v>646</v>
      </c>
      <c r="B169" s="3897" t="s">
        <v>1040</v>
      </c>
      <c r="C169" s="3710" t="s">
        <v>1041</v>
      </c>
      <c r="D169" s="3348" t="s">
        <v>713</v>
      </c>
      <c r="E169" s="3348" t="s">
        <v>649</v>
      </c>
      <c r="F169" s="3348"/>
      <c r="G169" s="3649"/>
      <c r="H169" s="3650"/>
      <c r="I169" s="3715" t="s">
        <v>650</v>
      </c>
      <c r="J169" s="3652" t="s">
        <v>726</v>
      </c>
      <c r="K169" s="3676" t="s">
        <v>652</v>
      </c>
      <c r="L169" s="3653" t="s">
        <v>634</v>
      </c>
      <c r="M169" s="3655">
        <v>3.5</v>
      </c>
    </row>
    <row r="170" spans="1:13" ht="45.75" hidden="1" customHeight="1">
      <c r="A170" s="3313" t="s">
        <v>653</v>
      </c>
      <c r="B170" s="3897" t="s">
        <v>1040</v>
      </c>
      <c r="C170" s="3673" t="s">
        <v>1041</v>
      </c>
      <c r="D170" s="3723" t="s">
        <v>654</v>
      </c>
      <c r="E170" s="3723" t="s">
        <v>649</v>
      </c>
      <c r="F170" s="3723"/>
      <c r="G170" s="3657"/>
      <c r="H170" s="3658"/>
      <c r="I170" s="3675" t="s">
        <v>650</v>
      </c>
      <c r="J170" s="3660" t="s">
        <v>726</v>
      </c>
      <c r="K170" s="3676" t="s">
        <v>655</v>
      </c>
      <c r="L170" s="3653" t="s">
        <v>634</v>
      </c>
      <c r="M170" s="3655">
        <v>3.3</v>
      </c>
    </row>
    <row r="171" spans="1:13" ht="45.75" hidden="1" customHeight="1">
      <c r="A171" s="3313" t="s">
        <v>653</v>
      </c>
      <c r="B171" s="3897" t="s">
        <v>1042</v>
      </c>
      <c r="C171" s="3673" t="s">
        <v>1043</v>
      </c>
      <c r="D171" s="3712" t="s">
        <v>649</v>
      </c>
      <c r="E171" s="3712" t="s">
        <v>649</v>
      </c>
      <c r="F171" s="3712"/>
      <c r="G171" s="3649"/>
      <c r="H171" s="3650">
        <v>40</v>
      </c>
      <c r="I171" s="3678" t="s">
        <v>717</v>
      </c>
      <c r="J171" s="3652" t="s">
        <v>739</v>
      </c>
      <c r="K171" s="3680"/>
      <c r="L171" s="3653" t="s">
        <v>634</v>
      </c>
      <c r="M171" s="3655">
        <v>1.6</v>
      </c>
    </row>
    <row r="172" spans="1:13" ht="45.75" hidden="1" customHeight="1">
      <c r="A172" s="3313" t="s">
        <v>795</v>
      </c>
      <c r="B172" s="3897" t="s">
        <v>1042</v>
      </c>
      <c r="C172" s="3673" t="s">
        <v>1043</v>
      </c>
      <c r="D172" s="3712" t="s">
        <v>649</v>
      </c>
      <c r="E172" s="3712" t="s">
        <v>649</v>
      </c>
      <c r="F172" s="3712"/>
      <c r="G172" s="3649"/>
      <c r="H172" s="3650">
        <v>37</v>
      </c>
      <c r="I172" s="3678" t="s">
        <v>717</v>
      </c>
      <c r="J172" s="3652" t="s">
        <v>739</v>
      </c>
      <c r="K172" s="3680"/>
      <c r="L172" s="3653" t="s">
        <v>634</v>
      </c>
      <c r="M172" s="3655">
        <v>1.6</v>
      </c>
    </row>
    <row r="173" spans="1:13" ht="45.75" hidden="1" customHeight="1">
      <c r="A173" s="3644" t="s">
        <v>852</v>
      </c>
      <c r="B173" s="3332" t="s">
        <v>1044</v>
      </c>
      <c r="C173" s="3694" t="s">
        <v>1045</v>
      </c>
      <c r="D173" s="3696" t="s">
        <v>659</v>
      </c>
      <c r="E173" s="3696" t="s">
        <v>894</v>
      </c>
      <c r="F173" s="3696" t="s">
        <v>1046</v>
      </c>
      <c r="G173" s="3649"/>
      <c r="H173" s="3650">
        <v>52</v>
      </c>
      <c r="I173" s="3697" t="s">
        <v>856</v>
      </c>
      <c r="J173" s="3652" t="s">
        <v>1047</v>
      </c>
      <c r="K173" s="3654" t="s">
        <v>858</v>
      </c>
      <c r="L173" s="3653"/>
      <c r="M173" s="3655">
        <v>1.6</v>
      </c>
    </row>
    <row r="174" spans="1:13" ht="45.75" hidden="1" customHeight="1">
      <c r="A174" s="3313" t="s">
        <v>675</v>
      </c>
      <c r="B174" s="3897" t="s">
        <v>1048</v>
      </c>
      <c r="C174" s="3673" t="s">
        <v>1049</v>
      </c>
      <c r="D174" s="3712" t="s">
        <v>687</v>
      </c>
      <c r="E174" s="3712" t="s">
        <v>649</v>
      </c>
      <c r="F174" s="3712" t="s">
        <v>649</v>
      </c>
      <c r="G174" s="3649"/>
      <c r="H174" s="3650"/>
      <c r="I174" s="3678" t="s">
        <v>832</v>
      </c>
      <c r="J174" s="3652" t="s">
        <v>718</v>
      </c>
      <c r="K174" s="3654" t="s">
        <v>690</v>
      </c>
      <c r="L174" s="3653" t="s">
        <v>634</v>
      </c>
      <c r="M174" s="3655">
        <v>2.8</v>
      </c>
    </row>
    <row r="175" spans="1:13" ht="45.75" hidden="1" customHeight="1">
      <c r="A175" s="3314" t="s">
        <v>629</v>
      </c>
      <c r="B175" s="3897" t="s">
        <v>1048</v>
      </c>
      <c r="C175" s="3710" t="s">
        <v>1049</v>
      </c>
      <c r="D175" s="3348" t="s">
        <v>687</v>
      </c>
      <c r="E175" s="3348" t="s">
        <v>649</v>
      </c>
      <c r="F175" s="3348" t="s">
        <v>649</v>
      </c>
      <c r="G175" s="3649"/>
      <c r="H175" s="3650"/>
      <c r="I175" s="3715" t="s">
        <v>832</v>
      </c>
      <c r="J175" s="3652" t="s">
        <v>718</v>
      </c>
      <c r="K175" s="3654" t="s">
        <v>691</v>
      </c>
      <c r="L175" s="3653" t="s">
        <v>634</v>
      </c>
      <c r="M175" s="3655">
        <v>2.8</v>
      </c>
    </row>
    <row r="176" spans="1:13" ht="45.75" hidden="1" customHeight="1">
      <c r="A176" s="3313" t="s">
        <v>675</v>
      </c>
      <c r="B176" s="3897" t="s">
        <v>654</v>
      </c>
      <c r="C176" s="3673" t="s">
        <v>1050</v>
      </c>
      <c r="D176" s="3712"/>
      <c r="E176" s="3712"/>
      <c r="F176" s="3712"/>
      <c r="G176" s="3649"/>
      <c r="H176" s="3650">
        <v>40</v>
      </c>
      <c r="I176" s="3678" t="s">
        <v>717</v>
      </c>
      <c r="J176" s="3652" t="s">
        <v>739</v>
      </c>
      <c r="K176" s="3654"/>
      <c r="L176" s="3653" t="s">
        <v>634</v>
      </c>
      <c r="M176" s="3655">
        <v>1.6</v>
      </c>
    </row>
    <row r="177" spans="1:13" ht="45.75" hidden="1" customHeight="1">
      <c r="A177" s="3313" t="s">
        <v>653</v>
      </c>
      <c r="B177" s="3897" t="s">
        <v>654</v>
      </c>
      <c r="C177" s="3710" t="s">
        <v>1050</v>
      </c>
      <c r="D177" s="3348"/>
      <c r="E177" s="3348"/>
      <c r="F177" s="3348"/>
      <c r="G177" s="3649"/>
      <c r="H177" s="3650">
        <v>37</v>
      </c>
      <c r="I177" s="3715" t="s">
        <v>717</v>
      </c>
      <c r="J177" s="3652" t="s">
        <v>739</v>
      </c>
      <c r="K177" s="3654"/>
      <c r="L177" s="3653" t="s">
        <v>634</v>
      </c>
      <c r="M177" s="3655">
        <v>1.6</v>
      </c>
    </row>
    <row r="178" spans="1:13" ht="45.75" hidden="1" customHeight="1">
      <c r="A178" s="3313" t="s">
        <v>629</v>
      </c>
      <c r="B178" s="3897" t="s">
        <v>1051</v>
      </c>
      <c r="C178" s="3710" t="s">
        <v>1052</v>
      </c>
      <c r="D178" s="3348" t="s">
        <v>105</v>
      </c>
      <c r="E178" s="3348" t="s">
        <v>695</v>
      </c>
      <c r="F178" s="3348" t="s">
        <v>695</v>
      </c>
      <c r="G178" s="3649"/>
      <c r="H178" s="3650"/>
      <c r="I178" s="3715" t="s">
        <v>632</v>
      </c>
      <c r="J178" s="3652" t="s">
        <v>707</v>
      </c>
      <c r="K178" s="3654"/>
      <c r="L178" s="3653" t="s">
        <v>634</v>
      </c>
      <c r="M178" s="3655">
        <v>1.6</v>
      </c>
    </row>
    <row r="179" spans="1:13" ht="45.75" hidden="1" customHeight="1">
      <c r="A179" s="3313" t="s">
        <v>744</v>
      </c>
      <c r="B179" s="3897" t="s">
        <v>1051</v>
      </c>
      <c r="C179" s="3673" t="s">
        <v>1052</v>
      </c>
      <c r="D179" s="3712" t="s">
        <v>105</v>
      </c>
      <c r="E179" s="3712" t="s">
        <v>695</v>
      </c>
      <c r="F179" s="3712" t="s">
        <v>695</v>
      </c>
      <c r="G179" s="3649"/>
      <c r="H179" s="3650"/>
      <c r="I179" s="3678" t="s">
        <v>632</v>
      </c>
      <c r="J179" s="3652" t="s">
        <v>707</v>
      </c>
      <c r="K179" s="3654"/>
      <c r="L179" s="3653" t="s">
        <v>634</v>
      </c>
      <c r="M179" s="3655">
        <v>1.6</v>
      </c>
    </row>
    <row r="180" spans="1:13" ht="45.75" hidden="1" customHeight="1">
      <c r="A180" s="3313" t="s">
        <v>629</v>
      </c>
      <c r="B180" s="3332" t="s">
        <v>1053</v>
      </c>
      <c r="C180" s="3673" t="s">
        <v>1054</v>
      </c>
      <c r="D180" s="3712"/>
      <c r="E180" s="3712"/>
      <c r="F180" s="3712"/>
      <c r="G180" s="3649"/>
      <c r="H180" s="3650"/>
      <c r="I180" s="3678" t="s">
        <v>632</v>
      </c>
      <c r="J180" s="3652" t="s">
        <v>696</v>
      </c>
      <c r="K180" s="3654"/>
      <c r="L180" s="3653" t="s">
        <v>634</v>
      </c>
      <c r="M180" s="3655">
        <v>1.6</v>
      </c>
    </row>
    <row r="181" spans="1:13" ht="45.75" hidden="1" customHeight="1">
      <c r="A181" s="3313" t="s">
        <v>744</v>
      </c>
      <c r="B181" s="3897" t="s">
        <v>1055</v>
      </c>
      <c r="C181" s="3710" t="s">
        <v>1056</v>
      </c>
      <c r="D181" s="3348" t="s">
        <v>816</v>
      </c>
      <c r="E181" s="3348" t="s">
        <v>695</v>
      </c>
      <c r="F181" s="3348" t="s">
        <v>695</v>
      </c>
      <c r="G181" s="3649"/>
      <c r="H181" s="3650"/>
      <c r="I181" s="3715" t="s">
        <v>817</v>
      </c>
      <c r="J181" s="3652" t="s">
        <v>818</v>
      </c>
      <c r="K181" s="3654"/>
      <c r="L181" s="3653" t="s">
        <v>634</v>
      </c>
      <c r="M181" s="3655">
        <v>1.6</v>
      </c>
    </row>
    <row r="182" spans="1:13" ht="45.75" hidden="1" customHeight="1">
      <c r="A182" s="3313" t="s">
        <v>629</v>
      </c>
      <c r="B182" s="3897" t="s">
        <v>1057</v>
      </c>
      <c r="C182" s="3710" t="s">
        <v>1058</v>
      </c>
      <c r="D182" s="3348" t="s">
        <v>104</v>
      </c>
      <c r="E182" s="3348" t="s">
        <v>695</v>
      </c>
      <c r="F182" s="3348" t="s">
        <v>695</v>
      </c>
      <c r="G182" s="3649" t="s">
        <v>649</v>
      </c>
      <c r="H182" s="3650"/>
      <c r="I182" s="3715" t="s">
        <v>817</v>
      </c>
      <c r="J182" s="3652" t="s">
        <v>818</v>
      </c>
      <c r="K182" s="3654"/>
      <c r="L182" s="3653" t="s">
        <v>634</v>
      </c>
      <c r="M182" s="3655">
        <v>1.6</v>
      </c>
    </row>
    <row r="183" spans="1:13" ht="45.75" hidden="1" customHeight="1">
      <c r="A183" s="3642" t="s">
        <v>994</v>
      </c>
      <c r="B183" s="3332" t="s">
        <v>1059</v>
      </c>
      <c r="C183" s="3694" t="s">
        <v>1060</v>
      </c>
      <c r="D183" s="3696" t="s">
        <v>659</v>
      </c>
      <c r="E183" s="3344"/>
      <c r="F183" s="3696"/>
      <c r="G183" s="3649"/>
      <c r="H183" s="3650">
        <v>52</v>
      </c>
      <c r="I183" s="3697" t="s">
        <v>759</v>
      </c>
      <c r="J183" s="3652" t="s">
        <v>1061</v>
      </c>
      <c r="K183" s="3680" t="s">
        <v>735</v>
      </c>
      <c r="L183" s="3653"/>
      <c r="M183" s="3655">
        <v>1.6</v>
      </c>
    </row>
    <row r="184" spans="1:13" ht="45.75" hidden="1" customHeight="1">
      <c r="A184" s="3642" t="s">
        <v>656</v>
      </c>
      <c r="B184" s="3332" t="s">
        <v>1062</v>
      </c>
      <c r="C184" s="3694" t="s">
        <v>1063</v>
      </c>
      <c r="D184" s="3344" t="s">
        <v>659</v>
      </c>
      <c r="E184" s="3696" t="s">
        <v>660</v>
      </c>
      <c r="F184" s="3696" t="s">
        <v>649</v>
      </c>
      <c r="G184" s="3649" t="s">
        <v>649</v>
      </c>
      <c r="H184" s="3650">
        <v>42</v>
      </c>
      <c r="I184" s="3697" t="s">
        <v>734</v>
      </c>
      <c r="J184" s="3652" t="s">
        <v>734</v>
      </c>
      <c r="K184" s="3680" t="s">
        <v>735</v>
      </c>
      <c r="L184" s="3653"/>
      <c r="M184" s="3655">
        <v>1.6</v>
      </c>
    </row>
    <row r="185" spans="1:13" ht="45.75" hidden="1" customHeight="1">
      <c r="A185" s="3313" t="s">
        <v>653</v>
      </c>
      <c r="B185" s="3897" t="s">
        <v>1064</v>
      </c>
      <c r="C185" s="3673" t="s">
        <v>1065</v>
      </c>
      <c r="D185" s="3723" t="s">
        <v>765</v>
      </c>
      <c r="E185" s="3836"/>
      <c r="F185" s="3836"/>
      <c r="G185" s="3657"/>
      <c r="H185" s="3658"/>
      <c r="I185" s="3675" t="s">
        <v>650</v>
      </c>
      <c r="J185" s="3660" t="s">
        <v>767</v>
      </c>
      <c r="K185" s="3680" t="s">
        <v>769</v>
      </c>
      <c r="L185" s="3653" t="s">
        <v>634</v>
      </c>
      <c r="M185" s="3655">
        <v>1.6</v>
      </c>
    </row>
    <row r="186" spans="1:13" ht="45.75" hidden="1" customHeight="1">
      <c r="A186" s="3313" t="s">
        <v>646</v>
      </c>
      <c r="B186" s="3897" t="s">
        <v>1064</v>
      </c>
      <c r="C186" s="3710" t="s">
        <v>1065</v>
      </c>
      <c r="D186" s="3348" t="s">
        <v>765</v>
      </c>
      <c r="E186" s="3736"/>
      <c r="F186" s="3736"/>
      <c r="G186" s="3649"/>
      <c r="H186" s="3650"/>
      <c r="I186" s="3715" t="s">
        <v>650</v>
      </c>
      <c r="J186" s="3652" t="s">
        <v>767</v>
      </c>
      <c r="K186" s="3680"/>
      <c r="L186" s="3653" t="s">
        <v>634</v>
      </c>
      <c r="M186" s="3655">
        <v>3.3</v>
      </c>
    </row>
    <row r="187" spans="1:13" ht="45.75" hidden="1" customHeight="1">
      <c r="A187" s="3641" t="s">
        <v>917</v>
      </c>
      <c r="B187" s="3923" t="s">
        <v>1066</v>
      </c>
      <c r="C187" s="3961" t="s">
        <v>1067</v>
      </c>
      <c r="D187" s="3962" t="s">
        <v>103</v>
      </c>
      <c r="E187" s="3963"/>
      <c r="F187" s="3741"/>
      <c r="G187" s="3669"/>
      <c r="H187" s="3670"/>
      <c r="I187" s="3964" t="s">
        <v>916</v>
      </c>
      <c r="J187" s="3960" t="s">
        <v>918</v>
      </c>
      <c r="K187" s="3654" t="s">
        <v>919</v>
      </c>
      <c r="L187" s="3653"/>
      <c r="M187" s="3655">
        <v>1.6</v>
      </c>
    </row>
    <row r="188" spans="1:13" ht="45.75" hidden="1" customHeight="1">
      <c r="A188" s="3313" t="s">
        <v>674</v>
      </c>
      <c r="B188" s="3328" t="s">
        <v>1066</v>
      </c>
      <c r="C188" s="3673" t="s">
        <v>1067</v>
      </c>
      <c r="D188" s="3695" t="s">
        <v>991</v>
      </c>
      <c r="E188" s="3696"/>
      <c r="F188" s="3937"/>
      <c r="G188" s="3649"/>
      <c r="H188" s="3650"/>
      <c r="I188" s="3697" t="s">
        <v>916</v>
      </c>
      <c r="J188" s="3652" t="s">
        <v>918</v>
      </c>
      <c r="K188" s="3654" t="s">
        <v>919</v>
      </c>
      <c r="L188" s="3689" t="s">
        <v>993</v>
      </c>
      <c r="M188" s="3655"/>
    </row>
    <row r="189" spans="1:13" ht="45.75" hidden="1" customHeight="1">
      <c r="A189" s="3313" t="s">
        <v>675</v>
      </c>
      <c r="B189" s="3328" t="s">
        <v>1066</v>
      </c>
      <c r="C189" s="3673" t="s">
        <v>1067</v>
      </c>
      <c r="D189" s="3747" t="s">
        <v>678</v>
      </c>
      <c r="E189" s="3700"/>
      <c r="F189" s="3944"/>
      <c r="G189" s="3669"/>
      <c r="H189" s="3670"/>
      <c r="I189" s="3792" t="s">
        <v>915</v>
      </c>
      <c r="J189" s="3672" t="s">
        <v>918</v>
      </c>
      <c r="K189" s="3654" t="s">
        <v>919</v>
      </c>
      <c r="L189" s="3653"/>
      <c r="M189" s="3655" t="s">
        <v>1068</v>
      </c>
    </row>
    <row r="190" spans="1:13" ht="45.75" hidden="1" customHeight="1">
      <c r="A190" s="3313" t="s">
        <v>629</v>
      </c>
      <c r="B190" s="3332" t="s">
        <v>1069</v>
      </c>
      <c r="C190" s="3694" t="s">
        <v>1070</v>
      </c>
      <c r="D190" s="3712" t="s">
        <v>847</v>
      </c>
      <c r="E190" s="3696"/>
      <c r="F190" s="3696"/>
      <c r="G190" s="3649"/>
      <c r="H190" s="3650">
        <v>46</v>
      </c>
      <c r="I190" s="3697" t="s">
        <v>940</v>
      </c>
      <c r="J190" s="3652" t="s">
        <v>940</v>
      </c>
      <c r="K190" s="3680" t="s">
        <v>1071</v>
      </c>
      <c r="L190" s="3653" t="s">
        <v>634</v>
      </c>
      <c r="M190" s="3655">
        <v>1.6</v>
      </c>
    </row>
    <row r="191" spans="1:13" ht="45.75" hidden="1" customHeight="1">
      <c r="A191" s="3313" t="s">
        <v>744</v>
      </c>
      <c r="B191" s="3897" t="s">
        <v>1072</v>
      </c>
      <c r="C191" s="3710" t="s">
        <v>1073</v>
      </c>
      <c r="D191" s="3348" t="s">
        <v>816</v>
      </c>
      <c r="E191" s="3348" t="s">
        <v>695</v>
      </c>
      <c r="F191" s="3348" t="s">
        <v>695</v>
      </c>
      <c r="G191" s="3649"/>
      <c r="H191" s="3650"/>
      <c r="I191" s="3715" t="s">
        <v>632</v>
      </c>
      <c r="J191" s="3652" t="s">
        <v>696</v>
      </c>
      <c r="K191" s="3662"/>
      <c r="L191" s="3653" t="s">
        <v>634</v>
      </c>
      <c r="M191" s="3655">
        <v>1.6</v>
      </c>
    </row>
    <row r="192" spans="1:13" ht="45.75" hidden="1" customHeight="1">
      <c r="A192" s="3313" t="s">
        <v>641</v>
      </c>
      <c r="B192" s="3965" t="s">
        <v>1074</v>
      </c>
      <c r="C192" s="3708" t="s">
        <v>1075</v>
      </c>
      <c r="D192" s="3344"/>
      <c r="E192" s="3936"/>
      <c r="F192" s="3344"/>
      <c r="G192" s="3649"/>
      <c r="H192" s="3650">
        <v>14</v>
      </c>
      <c r="I192" s="3709" t="s">
        <v>644</v>
      </c>
      <c r="J192" s="3652" t="s">
        <v>1076</v>
      </c>
      <c r="K192" s="3737" t="s">
        <v>1077</v>
      </c>
      <c r="L192" s="3653"/>
      <c r="M192" s="3655">
        <v>1.6</v>
      </c>
    </row>
    <row r="193" spans="1:13" ht="45.75" hidden="1" customHeight="1">
      <c r="A193" s="3313" t="s">
        <v>665</v>
      </c>
      <c r="B193" s="3965" t="s">
        <v>1074</v>
      </c>
      <c r="C193" s="3694" t="s">
        <v>1075</v>
      </c>
      <c r="D193" s="3696"/>
      <c r="E193" s="3937"/>
      <c r="F193" s="3696"/>
      <c r="G193" s="3649"/>
      <c r="H193" s="3650">
        <v>14</v>
      </c>
      <c r="I193" s="3697" t="s">
        <v>644</v>
      </c>
      <c r="J193" s="3652" t="s">
        <v>1076</v>
      </c>
      <c r="K193" s="3737" t="s">
        <v>1078</v>
      </c>
      <c r="L193" s="3689" t="s">
        <v>782</v>
      </c>
      <c r="M193" s="3655"/>
    </row>
    <row r="194" spans="1:13" ht="45.75" hidden="1" customHeight="1">
      <c r="A194" s="3642" t="s">
        <v>802</v>
      </c>
      <c r="B194" s="3328" t="s">
        <v>1079</v>
      </c>
      <c r="C194" s="3673" t="s">
        <v>1080</v>
      </c>
      <c r="D194" s="3695"/>
      <c r="E194" s="3696"/>
      <c r="F194" s="3937"/>
      <c r="G194" s="3649"/>
      <c r="H194" s="3650">
        <v>7</v>
      </c>
      <c r="I194" s="3697" t="s">
        <v>103</v>
      </c>
      <c r="J194" s="3652" t="s">
        <v>922</v>
      </c>
      <c r="K194" s="3662" t="s">
        <v>1081</v>
      </c>
      <c r="L194" s="3689"/>
      <c r="M194" s="3655">
        <v>1.6</v>
      </c>
    </row>
    <row r="195" spans="1:13" ht="45.75" hidden="1" customHeight="1">
      <c r="A195" s="3313" t="s">
        <v>714</v>
      </c>
      <c r="B195" s="3897" t="s">
        <v>1082</v>
      </c>
      <c r="C195" s="3705" t="s">
        <v>1083</v>
      </c>
      <c r="D195" s="3706"/>
      <c r="E195" s="3739"/>
      <c r="F195" s="3706"/>
      <c r="G195" s="3649"/>
      <c r="H195" s="3650">
        <v>38</v>
      </c>
      <c r="I195" s="3707" t="s">
        <v>747</v>
      </c>
      <c r="J195" s="3652" t="s">
        <v>844</v>
      </c>
      <c r="K195" s="3654"/>
      <c r="L195" s="3689" t="s">
        <v>634</v>
      </c>
      <c r="M195" s="3655">
        <v>1.6</v>
      </c>
    </row>
    <row r="196" spans="1:13" ht="45.75" hidden="1" customHeight="1">
      <c r="A196" s="3313" t="s">
        <v>1011</v>
      </c>
      <c r="B196" s="3897" t="s">
        <v>1082</v>
      </c>
      <c r="C196" s="3673" t="s">
        <v>1083</v>
      </c>
      <c r="D196" s="3712"/>
      <c r="E196" s="3712"/>
      <c r="F196" s="3712"/>
      <c r="G196" s="3649"/>
      <c r="H196" s="3650">
        <v>38</v>
      </c>
      <c r="I196" s="3678" t="s">
        <v>747</v>
      </c>
      <c r="J196" s="3652" t="s">
        <v>844</v>
      </c>
      <c r="K196" s="3654"/>
      <c r="L196" s="3689" t="s">
        <v>634</v>
      </c>
      <c r="M196" s="3655">
        <v>1.6</v>
      </c>
    </row>
    <row r="197" spans="1:13" ht="45.75" hidden="1" customHeight="1">
      <c r="A197" s="3313" t="s">
        <v>744</v>
      </c>
      <c r="B197" s="3897" t="s">
        <v>1082</v>
      </c>
      <c r="C197" s="3710" t="s">
        <v>1083</v>
      </c>
      <c r="D197" s="3348"/>
      <c r="E197" s="3348"/>
      <c r="F197" s="3348"/>
      <c r="G197" s="3649"/>
      <c r="H197" s="3650"/>
      <c r="I197" s="3715" t="s">
        <v>747</v>
      </c>
      <c r="J197" s="3652" t="s">
        <v>844</v>
      </c>
      <c r="K197" s="3654"/>
      <c r="L197" s="3689" t="s">
        <v>634</v>
      </c>
      <c r="M197" s="3655">
        <v>1.6</v>
      </c>
    </row>
    <row r="198" spans="1:13" ht="45.75" hidden="1" customHeight="1">
      <c r="A198" s="3313" t="s">
        <v>692</v>
      </c>
      <c r="B198" s="3897" t="s">
        <v>1084</v>
      </c>
      <c r="C198" s="3710" t="s">
        <v>1085</v>
      </c>
      <c r="D198" s="3348" t="s">
        <v>106</v>
      </c>
      <c r="E198" s="3348" t="s">
        <v>695</v>
      </c>
      <c r="F198" s="3348" t="s">
        <v>695</v>
      </c>
      <c r="G198" s="3649"/>
      <c r="H198" s="3650"/>
      <c r="I198" s="3715" t="s">
        <v>632</v>
      </c>
      <c r="J198" s="3652" t="s">
        <v>707</v>
      </c>
      <c r="K198" s="3654"/>
      <c r="L198" s="3689" t="s">
        <v>634</v>
      </c>
      <c r="M198" s="3655">
        <v>1.6</v>
      </c>
    </row>
    <row r="199" spans="1:13" ht="45.75" hidden="1" customHeight="1">
      <c r="A199" s="3313" t="s">
        <v>1086</v>
      </c>
      <c r="B199" s="3332" t="s">
        <v>1087</v>
      </c>
      <c r="C199" s="3708" t="s">
        <v>1088</v>
      </c>
      <c r="D199" s="3814" t="s">
        <v>1089</v>
      </c>
      <c r="E199" s="3344"/>
      <c r="F199" s="3344"/>
      <c r="G199" s="3649"/>
      <c r="H199" s="3650">
        <v>20</v>
      </c>
      <c r="I199" s="3709" t="s">
        <v>916</v>
      </c>
      <c r="J199" s="3652" t="s">
        <v>918</v>
      </c>
      <c r="K199" s="3654" t="s">
        <v>1090</v>
      </c>
      <c r="L199" s="3689" t="s">
        <v>1091</v>
      </c>
      <c r="M199" s="3655"/>
    </row>
    <row r="200" spans="1:13" ht="45.75" hidden="1" customHeight="1">
      <c r="A200" s="3313" t="s">
        <v>1086</v>
      </c>
      <c r="B200" s="3332" t="s">
        <v>1087</v>
      </c>
      <c r="C200" s="3708" t="s">
        <v>1088</v>
      </c>
      <c r="D200" s="3741" t="s">
        <v>1092</v>
      </c>
      <c r="E200" s="3741"/>
      <c r="F200" s="3741"/>
      <c r="G200" s="3669"/>
      <c r="H200" s="3670">
        <v>20</v>
      </c>
      <c r="I200" s="3742" t="s">
        <v>916</v>
      </c>
      <c r="J200" s="3672" t="s">
        <v>918</v>
      </c>
      <c r="K200" s="3654" t="s">
        <v>1090</v>
      </c>
      <c r="L200" s="3689" t="s">
        <v>1093</v>
      </c>
      <c r="M200" s="3655"/>
    </row>
    <row r="201" spans="1:13" ht="45.75" hidden="1" customHeight="1">
      <c r="A201" s="3313" t="s">
        <v>675</v>
      </c>
      <c r="B201" s="3332" t="s">
        <v>1087</v>
      </c>
      <c r="C201" s="3708" t="s">
        <v>1088</v>
      </c>
      <c r="D201" s="3741" t="s">
        <v>678</v>
      </c>
      <c r="E201" s="3741"/>
      <c r="F201" s="3741"/>
      <c r="G201" s="3669"/>
      <c r="H201" s="3670">
        <v>20</v>
      </c>
      <c r="I201" s="3742" t="s">
        <v>916</v>
      </c>
      <c r="J201" s="3672" t="s">
        <v>918</v>
      </c>
      <c r="K201" s="3654" t="s">
        <v>1090</v>
      </c>
      <c r="L201" s="3689"/>
      <c r="M201" s="3655">
        <v>1.6</v>
      </c>
    </row>
    <row r="202" spans="1:13" ht="45.75" hidden="1" customHeight="1">
      <c r="A202" s="3313" t="s">
        <v>744</v>
      </c>
      <c r="B202" s="3897" t="s">
        <v>1094</v>
      </c>
      <c r="C202" s="3710" t="s">
        <v>1095</v>
      </c>
      <c r="D202" s="3348" t="s">
        <v>140</v>
      </c>
      <c r="E202" s="3348" t="s">
        <v>695</v>
      </c>
      <c r="F202" s="3348" t="s">
        <v>695</v>
      </c>
      <c r="G202" s="3649"/>
      <c r="H202" s="3650"/>
      <c r="I202" s="3715" t="s">
        <v>632</v>
      </c>
      <c r="J202" s="3652" t="s">
        <v>696</v>
      </c>
      <c r="K202" s="3654" t="s">
        <v>851</v>
      </c>
      <c r="L202" s="3689" t="s">
        <v>634</v>
      </c>
      <c r="M202" s="3655">
        <v>1.6</v>
      </c>
    </row>
    <row r="203" spans="1:13" ht="45.75" hidden="1" customHeight="1">
      <c r="A203" s="3313" t="s">
        <v>744</v>
      </c>
      <c r="B203" s="3897" t="s">
        <v>1096</v>
      </c>
      <c r="C203" s="3710" t="s">
        <v>1097</v>
      </c>
      <c r="D203" s="3348" t="s">
        <v>816</v>
      </c>
      <c r="E203" s="3348" t="s">
        <v>695</v>
      </c>
      <c r="F203" s="3348" t="s">
        <v>695</v>
      </c>
      <c r="G203" s="3649"/>
      <c r="H203" s="3650"/>
      <c r="I203" s="3715" t="s">
        <v>632</v>
      </c>
      <c r="J203" s="3652" t="s">
        <v>1098</v>
      </c>
      <c r="K203" s="3654"/>
      <c r="L203" s="3689" t="s">
        <v>634</v>
      </c>
      <c r="M203" s="3655">
        <v>1.6</v>
      </c>
    </row>
    <row r="204" spans="1:13" ht="45.75" hidden="1" customHeight="1">
      <c r="A204" s="3313" t="s">
        <v>764</v>
      </c>
      <c r="B204" s="3897" t="s">
        <v>1099</v>
      </c>
      <c r="C204" s="3710" t="s">
        <v>1100</v>
      </c>
      <c r="D204" s="3348" t="s">
        <v>1101</v>
      </c>
      <c r="E204" s="3348"/>
      <c r="F204" s="3348"/>
      <c r="G204" s="3649"/>
      <c r="H204" s="3650"/>
      <c r="I204" s="3715" t="s">
        <v>650</v>
      </c>
      <c r="J204" s="3652" t="s">
        <v>1102</v>
      </c>
      <c r="K204" s="3654"/>
      <c r="L204" s="3689" t="s">
        <v>634</v>
      </c>
      <c r="M204" s="3655">
        <v>1.6</v>
      </c>
    </row>
    <row r="205" spans="1:13" ht="45.75" hidden="1" customHeight="1">
      <c r="A205" s="3313" t="s">
        <v>730</v>
      </c>
      <c r="B205" s="3343" t="s">
        <v>1103</v>
      </c>
      <c r="C205" s="3708" t="s">
        <v>1104</v>
      </c>
      <c r="D205" s="3352" t="s">
        <v>659</v>
      </c>
      <c r="E205" s="3936"/>
      <c r="F205" s="3344"/>
      <c r="G205" s="3649"/>
      <c r="H205" s="3650">
        <v>41</v>
      </c>
      <c r="I205" s="3709" t="s">
        <v>786</v>
      </c>
      <c r="J205" s="3652" t="s">
        <v>787</v>
      </c>
      <c r="K205" s="3680" t="s">
        <v>735</v>
      </c>
      <c r="L205" s="3689" t="s">
        <v>634</v>
      </c>
      <c r="M205" s="3655">
        <v>1.6</v>
      </c>
    </row>
    <row r="206" spans="1:13" ht="45.75" hidden="1" customHeight="1">
      <c r="A206" s="3641" t="s">
        <v>1105</v>
      </c>
      <c r="B206" s="3343" t="s">
        <v>1103</v>
      </c>
      <c r="C206" s="3708" t="s">
        <v>1104</v>
      </c>
      <c r="D206" s="3782" t="s">
        <v>659</v>
      </c>
      <c r="E206" s="3741"/>
      <c r="F206" s="3963"/>
      <c r="G206" s="3669"/>
      <c r="H206" s="3670">
        <v>49</v>
      </c>
      <c r="I206" s="3742" t="s">
        <v>786</v>
      </c>
      <c r="J206" s="3671" t="s">
        <v>787</v>
      </c>
      <c r="K206" s="3680" t="s">
        <v>735</v>
      </c>
      <c r="L206" s="3689" t="s">
        <v>634</v>
      </c>
      <c r="M206" s="3655">
        <v>4.5</v>
      </c>
    </row>
    <row r="207" spans="1:13" ht="45.75" hidden="1" customHeight="1">
      <c r="A207" s="3313" t="s">
        <v>865</v>
      </c>
      <c r="B207" s="3328" t="s">
        <v>1106</v>
      </c>
      <c r="C207" s="3710" t="s">
        <v>1107</v>
      </c>
      <c r="D207" s="3352"/>
      <c r="E207" s="3344"/>
      <c r="F207" s="3936"/>
      <c r="G207" s="3649"/>
      <c r="H207" s="3650">
        <v>37</v>
      </c>
      <c r="I207" s="3709" t="s">
        <v>868</v>
      </c>
      <c r="J207" s="3652" t="s">
        <v>1108</v>
      </c>
      <c r="K207" s="3704"/>
      <c r="L207" s="3689"/>
      <c r="M207" s="3655">
        <v>1.6</v>
      </c>
    </row>
    <row r="208" spans="1:13" ht="45.75" hidden="1" customHeight="1">
      <c r="A208" s="3313" t="s">
        <v>629</v>
      </c>
      <c r="B208" s="3897" t="s">
        <v>1109</v>
      </c>
      <c r="C208" s="3673" t="s">
        <v>1110</v>
      </c>
      <c r="D208" s="3712" t="s">
        <v>105</v>
      </c>
      <c r="E208" s="3713" t="s">
        <v>695</v>
      </c>
      <c r="F208" s="3713" t="s">
        <v>695</v>
      </c>
      <c r="G208" s="3649"/>
      <c r="H208" s="3650"/>
      <c r="I208" s="3678" t="s">
        <v>817</v>
      </c>
      <c r="J208" s="3652" t="s">
        <v>818</v>
      </c>
      <c r="K208" s="3654"/>
      <c r="L208" s="3689" t="s">
        <v>634</v>
      </c>
      <c r="M208" s="3655">
        <v>1.6</v>
      </c>
    </row>
    <row r="209" spans="1:13" ht="45.75" hidden="1" customHeight="1">
      <c r="A209" s="3313" t="s">
        <v>744</v>
      </c>
      <c r="B209" s="3897" t="s">
        <v>1109</v>
      </c>
      <c r="C209" s="3710" t="s">
        <v>1110</v>
      </c>
      <c r="D209" s="3712" t="s">
        <v>105</v>
      </c>
      <c r="E209" s="3736" t="s">
        <v>695</v>
      </c>
      <c r="F209" s="3736" t="s">
        <v>695</v>
      </c>
      <c r="G209" s="3649"/>
      <c r="H209" s="3650"/>
      <c r="I209" s="3715" t="s">
        <v>817</v>
      </c>
      <c r="J209" s="3652" t="s">
        <v>818</v>
      </c>
      <c r="K209" s="3654"/>
      <c r="L209" s="3689" t="s">
        <v>634</v>
      </c>
      <c r="M209" s="3655">
        <v>1.6</v>
      </c>
    </row>
    <row r="210" spans="1:13" ht="45.75" hidden="1" customHeight="1">
      <c r="A210" s="3642" t="s">
        <v>884</v>
      </c>
      <c r="B210" s="3332" t="s">
        <v>1111</v>
      </c>
      <c r="C210" s="3708" t="s">
        <v>1112</v>
      </c>
      <c r="D210" s="3344" t="s">
        <v>659</v>
      </c>
      <c r="E210" s="3344"/>
      <c r="F210" s="3344" t="s">
        <v>649</v>
      </c>
      <c r="G210" s="3649"/>
      <c r="H210" s="3650">
        <v>50</v>
      </c>
      <c r="I210" s="3709" t="s">
        <v>759</v>
      </c>
      <c r="J210" s="3652" t="s">
        <v>760</v>
      </c>
      <c r="K210" s="3680" t="s">
        <v>1113</v>
      </c>
      <c r="L210" s="3689"/>
      <c r="M210" s="3655">
        <v>1.6</v>
      </c>
    </row>
    <row r="211" spans="1:13" ht="45.75" hidden="1" customHeight="1">
      <c r="A211" s="3313" t="s">
        <v>1114</v>
      </c>
      <c r="B211" s="3897" t="s">
        <v>1115</v>
      </c>
      <c r="C211" s="3710" t="s">
        <v>1116</v>
      </c>
      <c r="D211" s="3348" t="s">
        <v>1117</v>
      </c>
      <c r="E211" s="3348" t="s">
        <v>649</v>
      </c>
      <c r="F211" s="3348"/>
      <c r="G211" s="3649"/>
      <c r="H211" s="3650">
        <v>40</v>
      </c>
      <c r="I211" s="3715" t="s">
        <v>650</v>
      </c>
      <c r="J211" s="3652" t="s">
        <v>726</v>
      </c>
      <c r="K211" s="3654"/>
      <c r="L211" s="3689" t="s">
        <v>634</v>
      </c>
      <c r="M211" s="3655">
        <v>1.6</v>
      </c>
    </row>
    <row r="212" spans="1:13" ht="45.75" hidden="1" customHeight="1">
      <c r="A212" s="3313" t="s">
        <v>653</v>
      </c>
      <c r="B212" s="3897" t="s">
        <v>1118</v>
      </c>
      <c r="C212" s="3673" t="s">
        <v>1116</v>
      </c>
      <c r="D212" s="3712" t="s">
        <v>654</v>
      </c>
      <c r="E212" s="3712" t="s">
        <v>649</v>
      </c>
      <c r="F212" s="3712"/>
      <c r="G212" s="3649"/>
      <c r="H212" s="3650"/>
      <c r="I212" s="3678" t="s">
        <v>650</v>
      </c>
      <c r="J212" s="3652" t="s">
        <v>726</v>
      </c>
      <c r="K212" s="3680" t="s">
        <v>655</v>
      </c>
      <c r="L212" s="3689" t="s">
        <v>634</v>
      </c>
      <c r="M212" s="3655">
        <v>3.3</v>
      </c>
    </row>
    <row r="213" spans="1:13" ht="45.75" hidden="1" customHeight="1">
      <c r="A213" s="3313" t="s">
        <v>646</v>
      </c>
      <c r="B213" s="3897" t="s">
        <v>1119</v>
      </c>
      <c r="C213" s="3673" t="s">
        <v>1116</v>
      </c>
      <c r="D213" s="3743" t="s">
        <v>702</v>
      </c>
      <c r="E213" s="3743" t="s">
        <v>649</v>
      </c>
      <c r="F213" s="3743"/>
      <c r="G213" s="3684"/>
      <c r="H213" s="3685"/>
      <c r="I213" s="3744" t="s">
        <v>650</v>
      </c>
      <c r="J213" s="3687" t="s">
        <v>726</v>
      </c>
      <c r="K213" s="3680" t="s">
        <v>652</v>
      </c>
      <c r="L213" s="3689" t="s">
        <v>634</v>
      </c>
      <c r="M213" s="3655">
        <v>1.6</v>
      </c>
    </row>
    <row r="214" spans="1:13" ht="45.75" hidden="1" customHeight="1">
      <c r="A214" s="3313" t="s">
        <v>764</v>
      </c>
      <c r="B214" s="3332" t="s">
        <v>1120</v>
      </c>
      <c r="C214" s="3673" t="s">
        <v>1121</v>
      </c>
      <c r="D214" s="3745"/>
      <c r="E214" s="3745"/>
      <c r="F214" s="3745"/>
      <c r="G214" s="3669"/>
      <c r="H214" s="3670">
        <v>40</v>
      </c>
      <c r="I214" s="4023" t="s">
        <v>650</v>
      </c>
      <c r="J214" s="3672" t="s">
        <v>726</v>
      </c>
      <c r="K214" s="3654" t="s">
        <v>1122</v>
      </c>
      <c r="L214" s="3689" t="s">
        <v>634</v>
      </c>
      <c r="M214" s="3655">
        <v>1.6</v>
      </c>
    </row>
    <row r="215" spans="1:13" ht="45.75" hidden="1" customHeight="1">
      <c r="A215" s="3313" t="s">
        <v>646</v>
      </c>
      <c r="B215" s="3332" t="s">
        <v>1120</v>
      </c>
      <c r="C215" s="3710" t="s">
        <v>1121</v>
      </c>
      <c r="D215" s="3712"/>
      <c r="E215" s="3348"/>
      <c r="F215" s="3348"/>
      <c r="G215" s="3649"/>
      <c r="H215" s="3650">
        <v>37</v>
      </c>
      <c r="I215" s="3715" t="s">
        <v>650</v>
      </c>
      <c r="J215" s="3652" t="s">
        <v>726</v>
      </c>
      <c r="K215" s="3654" t="s">
        <v>1122</v>
      </c>
      <c r="L215" s="3689" t="s">
        <v>634</v>
      </c>
      <c r="M215" s="3655">
        <v>1.6</v>
      </c>
    </row>
    <row r="216" spans="1:13" ht="45.75" hidden="1" customHeight="1">
      <c r="A216" s="3313" t="s">
        <v>865</v>
      </c>
      <c r="B216" s="3328" t="s">
        <v>1123</v>
      </c>
      <c r="C216" s="3710" t="s">
        <v>1124</v>
      </c>
      <c r="D216" s="3695"/>
      <c r="E216" s="3344"/>
      <c r="F216" s="3936"/>
      <c r="G216" s="3649"/>
      <c r="H216" s="3650">
        <v>40</v>
      </c>
      <c r="I216" s="3709" t="s">
        <v>868</v>
      </c>
      <c r="J216" s="3652" t="s">
        <v>1108</v>
      </c>
      <c r="K216" s="3704"/>
      <c r="L216" s="3689"/>
      <c r="M216" s="3655">
        <v>1.6</v>
      </c>
    </row>
    <row r="217" spans="1:13" ht="45.75" hidden="1" customHeight="1">
      <c r="A217" s="3313" t="s">
        <v>865</v>
      </c>
      <c r="B217" s="3328" t="s">
        <v>1125</v>
      </c>
      <c r="C217" s="3710" t="s">
        <v>1126</v>
      </c>
      <c r="D217" s="3695"/>
      <c r="E217" s="3344"/>
      <c r="F217" s="3936"/>
      <c r="G217" s="3649"/>
      <c r="H217" s="3650">
        <v>35</v>
      </c>
      <c r="I217" s="3709" t="s">
        <v>868</v>
      </c>
      <c r="J217" s="3652" t="s">
        <v>1108</v>
      </c>
      <c r="K217" s="3704"/>
      <c r="L217" s="3689"/>
      <c r="M217" s="3655">
        <v>1.6</v>
      </c>
    </row>
    <row r="218" spans="1:13" ht="45.75" hidden="1" customHeight="1">
      <c r="A218" s="3313" t="s">
        <v>865</v>
      </c>
      <c r="B218" s="3328" t="s">
        <v>1127</v>
      </c>
      <c r="C218" s="3710" t="s">
        <v>1128</v>
      </c>
      <c r="D218" s="3695" t="s">
        <v>1129</v>
      </c>
      <c r="E218" s="3344"/>
      <c r="F218" s="3936"/>
      <c r="G218" s="3649"/>
      <c r="H218" s="3650"/>
      <c r="I218" s="3709" t="s">
        <v>868</v>
      </c>
      <c r="J218" s="3652" t="s">
        <v>1108</v>
      </c>
      <c r="K218" s="3825"/>
      <c r="L218" s="3689"/>
      <c r="M218" s="3655">
        <v>1.6</v>
      </c>
    </row>
    <row r="219" spans="1:13" ht="45.75" hidden="1" customHeight="1">
      <c r="A219" s="3313" t="s">
        <v>865</v>
      </c>
      <c r="B219" s="3328" t="s">
        <v>1127</v>
      </c>
      <c r="C219" s="3710" t="s">
        <v>1128</v>
      </c>
      <c r="D219" s="3747"/>
      <c r="E219" s="3741"/>
      <c r="F219" s="3963"/>
      <c r="G219" s="3669"/>
      <c r="H219" s="3670"/>
      <c r="I219" s="3742" t="s">
        <v>868</v>
      </c>
      <c r="J219" s="3672" t="s">
        <v>1108</v>
      </c>
      <c r="K219" s="3662" t="s">
        <v>1130</v>
      </c>
      <c r="L219" s="3689"/>
      <c r="M219" s="3655">
        <v>5.2</v>
      </c>
    </row>
    <row r="220" spans="1:13" ht="45.75" hidden="1" customHeight="1">
      <c r="A220" s="3313" t="s">
        <v>646</v>
      </c>
      <c r="B220" s="3897" t="s">
        <v>1131</v>
      </c>
      <c r="C220" s="3710" t="s">
        <v>1132</v>
      </c>
      <c r="D220" s="3712" t="s">
        <v>713</v>
      </c>
      <c r="E220" s="3348" t="s">
        <v>649</v>
      </c>
      <c r="F220" s="3348"/>
      <c r="G220" s="3649"/>
      <c r="H220" s="3650">
        <v>44</v>
      </c>
      <c r="I220" s="3715" t="s">
        <v>650</v>
      </c>
      <c r="J220" s="3652" t="s">
        <v>726</v>
      </c>
      <c r="K220" s="3680"/>
      <c r="L220" s="3689" t="s">
        <v>634</v>
      </c>
      <c r="M220" s="3655">
        <v>1.6</v>
      </c>
    </row>
    <row r="221" spans="1:13" ht="45.75" hidden="1" customHeight="1">
      <c r="A221" s="3313" t="s">
        <v>783</v>
      </c>
      <c r="B221" s="3333" t="s">
        <v>1133</v>
      </c>
      <c r="C221" s="3708" t="s">
        <v>1134</v>
      </c>
      <c r="D221" s="3747"/>
      <c r="E221" s="3741"/>
      <c r="F221" s="3963"/>
      <c r="G221" s="3669"/>
      <c r="H221" s="3670">
        <v>45</v>
      </c>
      <c r="I221" s="3742" t="s">
        <v>786</v>
      </c>
      <c r="J221" s="3672" t="s">
        <v>787</v>
      </c>
      <c r="K221" s="3680"/>
      <c r="L221" s="3689"/>
      <c r="M221" s="3655"/>
    </row>
    <row r="222" spans="1:13" ht="45.75" hidden="1" customHeight="1">
      <c r="A222" s="3866" t="s">
        <v>1135</v>
      </c>
      <c r="B222" s="3333" t="s">
        <v>1133</v>
      </c>
      <c r="C222" s="3708" t="s">
        <v>1134</v>
      </c>
      <c r="D222" s="3695" t="s">
        <v>659</v>
      </c>
      <c r="E222" s="3344"/>
      <c r="F222" s="3936"/>
      <c r="G222" s="3649"/>
      <c r="H222" s="3650"/>
      <c r="I222" s="3709" t="s">
        <v>786</v>
      </c>
      <c r="J222" s="3652" t="s">
        <v>787</v>
      </c>
      <c r="K222" s="3654"/>
      <c r="L222" s="3653" t="s">
        <v>634</v>
      </c>
      <c r="M222" s="3783" t="s">
        <v>897</v>
      </c>
    </row>
    <row r="223" spans="1:13" ht="45.75" hidden="1" customHeight="1">
      <c r="A223" s="3313" t="s">
        <v>641</v>
      </c>
      <c r="B223" s="3332" t="s">
        <v>1136</v>
      </c>
      <c r="C223" s="3708" t="s">
        <v>1137</v>
      </c>
      <c r="D223" s="3696"/>
      <c r="E223" s="3344"/>
      <c r="F223" s="3344"/>
      <c r="G223" s="3649"/>
      <c r="H223" s="3650">
        <v>12</v>
      </c>
      <c r="I223" s="3709" t="s">
        <v>644</v>
      </c>
      <c r="J223" s="3652" t="s">
        <v>645</v>
      </c>
      <c r="K223" s="3654" t="s">
        <v>1138</v>
      </c>
      <c r="L223" s="3689"/>
      <c r="M223" s="3655">
        <v>1.6</v>
      </c>
    </row>
    <row r="224" spans="1:13" ht="45.75" hidden="1" customHeight="1">
      <c r="A224" s="3313" t="s">
        <v>646</v>
      </c>
      <c r="B224" s="3897" t="s">
        <v>1139</v>
      </c>
      <c r="C224" s="3710" t="s">
        <v>1140</v>
      </c>
      <c r="D224" s="3723" t="s">
        <v>702</v>
      </c>
      <c r="E224" s="3724"/>
      <c r="F224" s="3724"/>
      <c r="G224" s="3657"/>
      <c r="H224" s="3658"/>
      <c r="I224" s="3735" t="s">
        <v>680</v>
      </c>
      <c r="J224" s="3660" t="s">
        <v>668</v>
      </c>
      <c r="K224" s="3680" t="s">
        <v>652</v>
      </c>
      <c r="L224" s="3689" t="s">
        <v>634</v>
      </c>
      <c r="M224" s="3655">
        <v>1.6</v>
      </c>
    </row>
    <row r="225" spans="1:13" ht="45.75" hidden="1" customHeight="1">
      <c r="A225" s="3313" t="s">
        <v>653</v>
      </c>
      <c r="B225" s="3897" t="s">
        <v>1139</v>
      </c>
      <c r="C225" s="3710" t="s">
        <v>1140</v>
      </c>
      <c r="D225" s="3712" t="s">
        <v>704</v>
      </c>
      <c r="E225" s="3348"/>
      <c r="F225" s="3348"/>
      <c r="G225" s="3649"/>
      <c r="H225" s="3650"/>
      <c r="I225" s="3715" t="s">
        <v>680</v>
      </c>
      <c r="J225" s="3652" t="s">
        <v>668</v>
      </c>
      <c r="K225" s="3680" t="s">
        <v>1141</v>
      </c>
      <c r="L225" s="3689" t="s">
        <v>634</v>
      </c>
      <c r="M225" s="3655">
        <v>4.2</v>
      </c>
    </row>
    <row r="226" spans="1:13" ht="45.75" hidden="1" customHeight="1">
      <c r="A226" s="3313" t="s">
        <v>641</v>
      </c>
      <c r="B226" s="3332" t="s">
        <v>1142</v>
      </c>
      <c r="C226" s="3708" t="s">
        <v>1143</v>
      </c>
      <c r="D226" s="3696" t="s">
        <v>699</v>
      </c>
      <c r="E226" s="3344"/>
      <c r="F226" s="3344"/>
      <c r="G226" s="3649"/>
      <c r="H226" s="3650">
        <v>21</v>
      </c>
      <c r="I226" s="3709" t="s">
        <v>644</v>
      </c>
      <c r="J226" s="3652" t="s">
        <v>668</v>
      </c>
      <c r="K226" s="3662"/>
      <c r="L226" s="3689"/>
      <c r="M226" s="3655">
        <v>1.6</v>
      </c>
    </row>
    <row r="227" spans="1:13" ht="45.75" hidden="1" customHeight="1">
      <c r="A227" s="3641" t="s">
        <v>917</v>
      </c>
      <c r="B227" s="3927" t="s">
        <v>1144</v>
      </c>
      <c r="C227" s="3942" t="s">
        <v>1145</v>
      </c>
      <c r="D227" s="3958" t="s">
        <v>103</v>
      </c>
      <c r="E227" s="3963"/>
      <c r="F227" s="3963"/>
      <c r="G227" s="3669"/>
      <c r="H227" s="3670"/>
      <c r="I227" s="3742" t="s">
        <v>916</v>
      </c>
      <c r="J227" s="3935" t="s">
        <v>918</v>
      </c>
      <c r="K227" s="3654"/>
      <c r="L227" s="3689"/>
      <c r="M227" s="3655">
        <v>1.6</v>
      </c>
    </row>
    <row r="228" spans="1:13" ht="45.75" hidden="1" customHeight="1">
      <c r="A228" s="3313" t="s">
        <v>865</v>
      </c>
      <c r="B228" s="3328" t="s">
        <v>1144</v>
      </c>
      <c r="C228" s="3710" t="s">
        <v>1145</v>
      </c>
      <c r="D228" s="3747" t="s">
        <v>103</v>
      </c>
      <c r="E228" s="3741"/>
      <c r="F228" s="3963"/>
      <c r="G228" s="3669"/>
      <c r="H228" s="3670">
        <v>26</v>
      </c>
      <c r="I228" s="3742" t="s">
        <v>916</v>
      </c>
      <c r="J228" s="3672" t="s">
        <v>918</v>
      </c>
      <c r="K228" s="3654"/>
      <c r="L228" s="3689"/>
      <c r="M228" s="3655">
        <v>1.6</v>
      </c>
    </row>
    <row r="229" spans="1:13" ht="45.75" hidden="1" customHeight="1">
      <c r="A229" s="3313" t="s">
        <v>683</v>
      </c>
      <c r="B229" s="3328" t="s">
        <v>1144</v>
      </c>
      <c r="C229" s="3710" t="s">
        <v>1145</v>
      </c>
      <c r="D229" s="3747" t="s">
        <v>103</v>
      </c>
      <c r="E229" s="3741"/>
      <c r="F229" s="3963"/>
      <c r="G229" s="3669"/>
      <c r="H229" s="3670">
        <v>26</v>
      </c>
      <c r="I229" s="3742" t="s">
        <v>916</v>
      </c>
      <c r="J229" s="3672" t="s">
        <v>918</v>
      </c>
      <c r="K229" s="3654"/>
      <c r="L229" s="3689"/>
      <c r="M229" s="3655">
        <v>1.6</v>
      </c>
    </row>
    <row r="230" spans="1:13" ht="45.75" hidden="1" customHeight="1">
      <c r="A230" s="3313" t="s">
        <v>675</v>
      </c>
      <c r="B230" s="3328" t="s">
        <v>1144</v>
      </c>
      <c r="C230" s="3710" t="s">
        <v>1145</v>
      </c>
      <c r="D230" s="3803" t="s">
        <v>678</v>
      </c>
      <c r="E230" s="3741"/>
      <c r="F230" s="3963"/>
      <c r="G230" s="3669"/>
      <c r="H230" s="3670">
        <v>26</v>
      </c>
      <c r="I230" s="3742" t="s">
        <v>916</v>
      </c>
      <c r="J230" s="3672" t="s">
        <v>918</v>
      </c>
      <c r="K230" s="3654"/>
      <c r="L230" s="3689"/>
      <c r="M230" s="3655">
        <v>1.6</v>
      </c>
    </row>
    <row r="231" spans="1:13" ht="45.75" hidden="1" customHeight="1">
      <c r="A231" s="3314" t="s">
        <v>1086</v>
      </c>
      <c r="B231" s="3927" t="s">
        <v>1146</v>
      </c>
      <c r="C231" s="3939" t="s">
        <v>1147</v>
      </c>
      <c r="D231" s="3937"/>
      <c r="E231" s="3937"/>
      <c r="F231" s="3937"/>
      <c r="G231" s="3919"/>
      <c r="H231" s="3940">
        <v>11</v>
      </c>
      <c r="I231" s="3943" t="s">
        <v>916</v>
      </c>
      <c r="J231" s="3922" t="s">
        <v>1148</v>
      </c>
      <c r="K231" s="3681" t="s">
        <v>1149</v>
      </c>
      <c r="L231" s="3689" t="s">
        <v>1150</v>
      </c>
      <c r="M231" s="3655">
        <v>1.6</v>
      </c>
    </row>
    <row r="232" spans="1:13" ht="45.75" hidden="1" customHeight="1">
      <c r="A232" s="3314" t="s">
        <v>665</v>
      </c>
      <c r="B232" s="3927" t="s">
        <v>1146</v>
      </c>
      <c r="C232" s="3939" t="s">
        <v>1147</v>
      </c>
      <c r="D232" s="3936"/>
      <c r="E232" s="3936"/>
      <c r="F232" s="3936"/>
      <c r="G232" s="3919"/>
      <c r="H232" s="3940">
        <v>9</v>
      </c>
      <c r="I232" s="3943" t="s">
        <v>916</v>
      </c>
      <c r="J232" s="3922" t="s">
        <v>1148</v>
      </c>
      <c r="K232" s="3681" t="s">
        <v>1149</v>
      </c>
      <c r="L232" s="3791" t="s">
        <v>1151</v>
      </c>
      <c r="M232" s="3708"/>
    </row>
    <row r="233" spans="1:13" ht="45.75" hidden="1" customHeight="1">
      <c r="A233" s="3313" t="s">
        <v>641</v>
      </c>
      <c r="B233" s="3927" t="s">
        <v>1152</v>
      </c>
      <c r="C233" s="3917" t="s">
        <v>1153</v>
      </c>
      <c r="D233" s="3936" t="s">
        <v>699</v>
      </c>
      <c r="E233" s="3936"/>
      <c r="F233" s="3936"/>
      <c r="G233" s="3919"/>
      <c r="H233" s="3940">
        <v>18</v>
      </c>
      <c r="I233" s="3943" t="s">
        <v>916</v>
      </c>
      <c r="J233" s="3922" t="s">
        <v>1148</v>
      </c>
      <c r="K233" s="3748" t="s">
        <v>1154</v>
      </c>
      <c r="L233" s="3791" t="s">
        <v>1155</v>
      </c>
      <c r="M233" s="3708"/>
    </row>
    <row r="234" spans="1:13" ht="45.75" hidden="1" customHeight="1">
      <c r="A234" s="3314" t="s">
        <v>1086</v>
      </c>
      <c r="B234" s="3927" t="s">
        <v>1152</v>
      </c>
      <c r="C234" s="3917" t="s">
        <v>1153</v>
      </c>
      <c r="D234" s="3963" t="s">
        <v>1092</v>
      </c>
      <c r="E234" s="3963"/>
      <c r="F234" s="3963"/>
      <c r="G234" s="3966"/>
      <c r="H234" s="3967">
        <v>18</v>
      </c>
      <c r="I234" s="3968" t="s">
        <v>1148</v>
      </c>
      <c r="J234" s="3935" t="s">
        <v>1148</v>
      </c>
      <c r="K234" s="3748" t="s">
        <v>1154</v>
      </c>
      <c r="L234" s="3689" t="s">
        <v>1156</v>
      </c>
      <c r="M234" s="3708"/>
    </row>
    <row r="235" spans="1:13" ht="45.75" hidden="1" customHeight="1">
      <c r="A235" s="3314" t="s">
        <v>1086</v>
      </c>
      <c r="B235" s="3927" t="s">
        <v>1152</v>
      </c>
      <c r="C235" s="3917" t="s">
        <v>1153</v>
      </c>
      <c r="D235" s="3963" t="s">
        <v>1089</v>
      </c>
      <c r="E235" s="3963"/>
      <c r="F235" s="3963"/>
      <c r="G235" s="3966"/>
      <c r="H235" s="3967">
        <v>18</v>
      </c>
      <c r="I235" s="3968" t="s">
        <v>1148</v>
      </c>
      <c r="J235" s="3935" t="s">
        <v>1148</v>
      </c>
      <c r="K235" s="3654" t="s">
        <v>1157</v>
      </c>
      <c r="L235" s="3689" t="s">
        <v>1158</v>
      </c>
      <c r="M235" s="3655">
        <v>1.6</v>
      </c>
    </row>
    <row r="236" spans="1:13" ht="45.75" hidden="1" customHeight="1">
      <c r="A236" s="3313" t="s">
        <v>675</v>
      </c>
      <c r="B236" s="3897" t="s">
        <v>1159</v>
      </c>
      <c r="C236" s="3647" t="s">
        <v>1160</v>
      </c>
      <c r="D236" s="3692" t="s">
        <v>678</v>
      </c>
      <c r="E236" s="3692"/>
      <c r="F236" s="3692"/>
      <c r="G236" s="3669"/>
      <c r="H236" s="3670"/>
      <c r="I236" s="3693" t="s">
        <v>915</v>
      </c>
      <c r="J236" s="3672" t="s">
        <v>918</v>
      </c>
      <c r="K236" s="3654"/>
      <c r="L236" s="3689" t="s">
        <v>634</v>
      </c>
      <c r="M236" s="3655">
        <v>1.6</v>
      </c>
    </row>
    <row r="237" spans="1:13" ht="45.75" hidden="1" customHeight="1">
      <c r="A237" s="3313" t="s">
        <v>744</v>
      </c>
      <c r="B237" s="3897" t="s">
        <v>1161</v>
      </c>
      <c r="C237" s="3647" t="s">
        <v>1162</v>
      </c>
      <c r="D237" s="3648" t="s">
        <v>140</v>
      </c>
      <c r="E237" s="3648" t="s">
        <v>695</v>
      </c>
      <c r="F237" s="3648" t="s">
        <v>695</v>
      </c>
      <c r="G237" s="3649"/>
      <c r="H237" s="3650"/>
      <c r="I237" s="3651" t="s">
        <v>632</v>
      </c>
      <c r="J237" s="3652" t="s">
        <v>1098</v>
      </c>
      <c r="K237" s="3654" t="s">
        <v>851</v>
      </c>
      <c r="L237" s="3689" t="s">
        <v>634</v>
      </c>
      <c r="M237" s="3655">
        <v>1.6</v>
      </c>
    </row>
    <row r="238" spans="1:13" ht="45.75" hidden="1" customHeight="1">
      <c r="A238" s="3313" t="s">
        <v>675</v>
      </c>
      <c r="B238" s="3332" t="s">
        <v>1163</v>
      </c>
      <c r="C238" s="3647" t="s">
        <v>1164</v>
      </c>
      <c r="D238" s="3648" t="s">
        <v>654</v>
      </c>
      <c r="E238" s="3648"/>
      <c r="F238" s="3648"/>
      <c r="G238" s="3649"/>
      <c r="H238" s="3650"/>
      <c r="I238" s="3651" t="s">
        <v>688</v>
      </c>
      <c r="J238" s="3652" t="s">
        <v>835</v>
      </c>
      <c r="K238" s="3654"/>
      <c r="L238" s="3689" t="s">
        <v>634</v>
      </c>
      <c r="M238" s="3655">
        <v>1.6</v>
      </c>
    </row>
    <row r="239" spans="1:13" ht="45.75" hidden="1" customHeight="1">
      <c r="A239" s="3313" t="s">
        <v>646</v>
      </c>
      <c r="B239" s="3897" t="s">
        <v>1165</v>
      </c>
      <c r="C239" s="3647" t="s">
        <v>1166</v>
      </c>
      <c r="D239" s="3656" t="s">
        <v>702</v>
      </c>
      <c r="E239" s="3656"/>
      <c r="F239" s="3656"/>
      <c r="G239" s="3657"/>
      <c r="H239" s="3658"/>
      <c r="I239" s="3659" t="s">
        <v>680</v>
      </c>
      <c r="J239" s="3660" t="s">
        <v>668</v>
      </c>
      <c r="K239" s="3662" t="s">
        <v>652</v>
      </c>
      <c r="L239" s="3689" t="s">
        <v>634</v>
      </c>
      <c r="M239" s="3655">
        <v>1.6</v>
      </c>
    </row>
    <row r="240" spans="1:13" ht="45.75" hidden="1" customHeight="1">
      <c r="A240" s="3313" t="s">
        <v>653</v>
      </c>
      <c r="B240" s="3897" t="s">
        <v>1165</v>
      </c>
      <c r="C240" s="3647" t="s">
        <v>1166</v>
      </c>
      <c r="D240" s="3648" t="s">
        <v>704</v>
      </c>
      <c r="E240" s="3648"/>
      <c r="F240" s="3648"/>
      <c r="G240" s="3649"/>
      <c r="H240" s="3650"/>
      <c r="I240" s="3651" t="s">
        <v>680</v>
      </c>
      <c r="J240" s="3652" t="s">
        <v>668</v>
      </c>
      <c r="K240" s="3662" t="s">
        <v>1167</v>
      </c>
      <c r="L240" s="3689" t="s">
        <v>634</v>
      </c>
      <c r="M240" s="3655">
        <v>4.2</v>
      </c>
    </row>
    <row r="241" spans="1:13" ht="45.75" hidden="1" customHeight="1">
      <c r="A241" s="3866" t="s">
        <v>1168</v>
      </c>
      <c r="B241" s="3332" t="s">
        <v>1169</v>
      </c>
      <c r="C241" s="3655" t="s">
        <v>1170</v>
      </c>
      <c r="D241" s="3332" t="s">
        <v>659</v>
      </c>
      <c r="E241" s="3332"/>
      <c r="F241" s="3332"/>
      <c r="G241" s="3649"/>
      <c r="H241" s="3650">
        <v>52</v>
      </c>
      <c r="I241" s="3654" t="s">
        <v>856</v>
      </c>
      <c r="J241" s="3652" t="s">
        <v>1171</v>
      </c>
      <c r="K241" s="3680" t="s">
        <v>735</v>
      </c>
      <c r="L241" s="3689" t="s">
        <v>634</v>
      </c>
      <c r="M241" s="3688" t="s">
        <v>664</v>
      </c>
    </row>
    <row r="242" spans="1:13" ht="45.75" hidden="1" customHeight="1">
      <c r="A242" s="3313" t="s">
        <v>683</v>
      </c>
      <c r="B242" s="3897" t="s">
        <v>1172</v>
      </c>
      <c r="C242" s="3647" t="s">
        <v>1173</v>
      </c>
      <c r="D242" s="3648"/>
      <c r="E242" s="3648"/>
      <c r="F242" s="3648"/>
      <c r="G242" s="3649"/>
      <c r="H242" s="3650">
        <v>51</v>
      </c>
      <c r="I242" s="3651" t="s">
        <v>632</v>
      </c>
      <c r="J242" s="3652" t="s">
        <v>1174</v>
      </c>
      <c r="K242" s="3654" t="s">
        <v>851</v>
      </c>
      <c r="L242" s="3689" t="s">
        <v>634</v>
      </c>
      <c r="M242" s="3655">
        <v>1.6</v>
      </c>
    </row>
    <row r="243" spans="1:13" ht="45.75" hidden="1" customHeight="1">
      <c r="A243" s="3313" t="s">
        <v>744</v>
      </c>
      <c r="B243" s="3897" t="s">
        <v>1175</v>
      </c>
      <c r="C243" s="3647" t="s">
        <v>1176</v>
      </c>
      <c r="D243" s="3648" t="s">
        <v>140</v>
      </c>
      <c r="E243" s="3648" t="s">
        <v>695</v>
      </c>
      <c r="F243" s="3648" t="s">
        <v>695</v>
      </c>
      <c r="G243" s="3649"/>
      <c r="H243" s="3650"/>
      <c r="I243" s="3651" t="s">
        <v>632</v>
      </c>
      <c r="J243" s="3652" t="s">
        <v>1098</v>
      </c>
      <c r="K243" s="3654" t="s">
        <v>851</v>
      </c>
      <c r="L243" s="3689" t="s">
        <v>634</v>
      </c>
      <c r="M243" s="3655">
        <v>1.6</v>
      </c>
    </row>
    <row r="244" spans="1:13" ht="45.75" hidden="1" customHeight="1">
      <c r="A244" s="3313" t="s">
        <v>865</v>
      </c>
      <c r="B244" s="3482" t="s">
        <v>1177</v>
      </c>
      <c r="C244" s="3647" t="s">
        <v>1178</v>
      </c>
      <c r="D244" s="3667" t="s">
        <v>103</v>
      </c>
      <c r="E244" s="3668"/>
      <c r="F244" s="3928"/>
      <c r="G244" s="3669"/>
      <c r="H244" s="3670">
        <v>19</v>
      </c>
      <c r="I244" s="3671" t="s">
        <v>916</v>
      </c>
      <c r="J244" s="3672" t="s">
        <v>918</v>
      </c>
      <c r="K244" s="3654" t="s">
        <v>919</v>
      </c>
      <c r="L244" s="3689"/>
      <c r="M244" s="3655">
        <v>1.6</v>
      </c>
    </row>
    <row r="245" spans="1:13" ht="45.75" hidden="1" customHeight="1">
      <c r="A245" s="3313" t="s">
        <v>674</v>
      </c>
      <c r="B245" s="3482" t="s">
        <v>1177</v>
      </c>
      <c r="C245" s="3647" t="s">
        <v>1178</v>
      </c>
      <c r="D245" s="3337" t="s">
        <v>991</v>
      </c>
      <c r="E245" s="3332"/>
      <c r="F245" s="3911"/>
      <c r="G245" s="3649"/>
      <c r="H245" s="3650">
        <v>19</v>
      </c>
      <c r="I245" s="3654" t="s">
        <v>916</v>
      </c>
      <c r="J245" s="3652" t="s">
        <v>918</v>
      </c>
      <c r="K245" s="3654" t="s">
        <v>919</v>
      </c>
      <c r="L245" s="3689" t="s">
        <v>993</v>
      </c>
      <c r="M245" s="3655"/>
    </row>
    <row r="246" spans="1:13" ht="45.75" hidden="1" customHeight="1">
      <c r="A246" s="3313" t="s">
        <v>675</v>
      </c>
      <c r="B246" s="3482" t="s">
        <v>1177</v>
      </c>
      <c r="C246" s="3647" t="s">
        <v>1178</v>
      </c>
      <c r="D246" s="3667" t="s">
        <v>678</v>
      </c>
      <c r="E246" s="3668"/>
      <c r="F246" s="3928"/>
      <c r="G246" s="3669"/>
      <c r="H246" s="3670">
        <v>19</v>
      </c>
      <c r="I246" s="3671" t="s">
        <v>916</v>
      </c>
      <c r="J246" s="3672" t="s">
        <v>918</v>
      </c>
      <c r="K246" s="3654" t="s">
        <v>919</v>
      </c>
      <c r="L246" s="3689"/>
      <c r="M246" s="3655">
        <v>1.6</v>
      </c>
    </row>
    <row r="247" spans="1:13" ht="45.75" hidden="1" customHeight="1">
      <c r="A247" s="3313" t="s">
        <v>1114</v>
      </c>
      <c r="B247" s="3897" t="s">
        <v>1179</v>
      </c>
      <c r="C247" s="3710" t="s">
        <v>1180</v>
      </c>
      <c r="D247" s="3746"/>
      <c r="E247" s="3746"/>
      <c r="F247" s="3746"/>
      <c r="G247" s="3669"/>
      <c r="H247" s="3670">
        <v>43</v>
      </c>
      <c r="I247" s="4024" t="s">
        <v>738</v>
      </c>
      <c r="J247" s="3672" t="s">
        <v>1181</v>
      </c>
      <c r="K247" s="3680"/>
      <c r="L247" s="3689" t="s">
        <v>634</v>
      </c>
      <c r="M247" s="3655">
        <v>1.6</v>
      </c>
    </row>
    <row r="248" spans="1:13" ht="45.75" hidden="1" customHeight="1">
      <c r="A248" s="3313" t="s">
        <v>653</v>
      </c>
      <c r="B248" s="3897" t="s">
        <v>1179</v>
      </c>
      <c r="C248" s="3710" t="s">
        <v>1180</v>
      </c>
      <c r="D248" s="3348" t="s">
        <v>704</v>
      </c>
      <c r="E248" s="3348"/>
      <c r="F248" s="3348"/>
      <c r="G248" s="3649"/>
      <c r="H248" s="3650">
        <v>34</v>
      </c>
      <c r="I248" s="3715" t="s">
        <v>738</v>
      </c>
      <c r="J248" s="3652" t="s">
        <v>1181</v>
      </c>
      <c r="K248" s="3680" t="s">
        <v>1182</v>
      </c>
      <c r="L248" s="3689" t="s">
        <v>634</v>
      </c>
      <c r="M248" s="3655">
        <v>3.3</v>
      </c>
    </row>
    <row r="249" spans="1:13" ht="45.75" hidden="1" customHeight="1">
      <c r="A249" s="3313" t="s">
        <v>683</v>
      </c>
      <c r="B249" s="3969" t="s">
        <v>1183</v>
      </c>
      <c r="C249" s="3663" t="s">
        <v>1184</v>
      </c>
      <c r="D249" s="3646" t="s">
        <v>1172</v>
      </c>
      <c r="E249" s="3646"/>
      <c r="F249" s="3646"/>
      <c r="G249" s="3332"/>
      <c r="H249" s="3655"/>
      <c r="I249" s="3664" t="s">
        <v>632</v>
      </c>
      <c r="J249" s="3654" t="s">
        <v>1098</v>
      </c>
      <c r="K249" s="3654" t="s">
        <v>851</v>
      </c>
      <c r="L249" s="3689" t="s">
        <v>634</v>
      </c>
      <c r="M249" s="3655">
        <v>1.6</v>
      </c>
    </row>
    <row r="250" spans="1:13" ht="45.75" hidden="1" customHeight="1">
      <c r="A250" s="3313" t="s">
        <v>635</v>
      </c>
      <c r="B250" s="3345" t="s">
        <v>977</v>
      </c>
      <c r="C250" s="3647" t="s">
        <v>1185</v>
      </c>
      <c r="D250" s="3337"/>
      <c r="E250" s="3332"/>
      <c r="F250" s="3911"/>
      <c r="G250" s="3332"/>
      <c r="H250" s="3655">
        <v>38</v>
      </c>
      <c r="I250" s="3654" t="s">
        <v>638</v>
      </c>
      <c r="J250" s="3654" t="s">
        <v>972</v>
      </c>
      <c r="K250" s="3654" t="s">
        <v>1186</v>
      </c>
      <c r="L250" s="3689"/>
      <c r="M250" s="3655">
        <v>1.6</v>
      </c>
    </row>
    <row r="251" spans="1:13" ht="45.75" hidden="1" customHeight="1">
      <c r="A251" s="3313" t="s">
        <v>692</v>
      </c>
      <c r="B251" s="3969" t="s">
        <v>1187</v>
      </c>
      <c r="C251" s="3647" t="s">
        <v>1188</v>
      </c>
      <c r="D251" s="3648" t="s">
        <v>106</v>
      </c>
      <c r="E251" s="3648" t="s">
        <v>695</v>
      </c>
      <c r="F251" s="3648" t="s">
        <v>695</v>
      </c>
      <c r="G251" s="3332"/>
      <c r="H251" s="3655"/>
      <c r="I251" s="3651" t="s">
        <v>632</v>
      </c>
      <c r="J251" s="3654" t="s">
        <v>707</v>
      </c>
      <c r="K251" s="3654"/>
      <c r="L251" s="3689" t="s">
        <v>634</v>
      </c>
      <c r="M251" s="3655">
        <v>1.6</v>
      </c>
    </row>
    <row r="252" spans="1:13" ht="45.75" hidden="1" customHeight="1">
      <c r="A252" s="3644" t="s">
        <v>852</v>
      </c>
      <c r="B252" s="3344" t="s">
        <v>1189</v>
      </c>
      <c r="C252" s="3655" t="s">
        <v>1190</v>
      </c>
      <c r="D252" s="3332" t="s">
        <v>659</v>
      </c>
      <c r="E252" s="3332" t="s">
        <v>894</v>
      </c>
      <c r="F252" s="3332"/>
      <c r="G252" s="3332"/>
      <c r="H252" s="3655">
        <v>49</v>
      </c>
      <c r="I252" s="3654" t="s">
        <v>856</v>
      </c>
      <c r="J252" s="3654" t="s">
        <v>1191</v>
      </c>
      <c r="K252" s="3654" t="s">
        <v>1192</v>
      </c>
      <c r="L252" s="3689"/>
      <c r="M252" s="3655">
        <v>1.6</v>
      </c>
    </row>
    <row r="253" spans="1:13" ht="45.75" hidden="1" customHeight="1">
      <c r="A253" s="3313" t="s">
        <v>653</v>
      </c>
      <c r="B253" s="3969" t="s">
        <v>1193</v>
      </c>
      <c r="C253" s="3647" t="s">
        <v>1194</v>
      </c>
      <c r="D253" s="3648" t="s">
        <v>649</v>
      </c>
      <c r="E253" s="3648" t="s">
        <v>649</v>
      </c>
      <c r="F253" s="3648"/>
      <c r="G253" s="3332"/>
      <c r="H253" s="3655">
        <v>42</v>
      </c>
      <c r="I253" s="3651" t="s">
        <v>717</v>
      </c>
      <c r="J253" s="3654" t="s">
        <v>739</v>
      </c>
      <c r="K253" s="3682"/>
      <c r="L253" s="3689" t="s">
        <v>634</v>
      </c>
      <c r="M253" s="3655">
        <v>1.6</v>
      </c>
    </row>
    <row r="254" spans="1:13" ht="45.75" hidden="1" customHeight="1">
      <c r="A254" s="3313" t="s">
        <v>744</v>
      </c>
      <c r="B254" s="3969" t="s">
        <v>1195</v>
      </c>
      <c r="C254" s="3647" t="s">
        <v>1196</v>
      </c>
      <c r="D254" s="3648" t="s">
        <v>140</v>
      </c>
      <c r="E254" s="3648" t="s">
        <v>695</v>
      </c>
      <c r="F254" s="3648" t="s">
        <v>695</v>
      </c>
      <c r="G254" s="3332"/>
      <c r="H254" s="3655"/>
      <c r="I254" s="3651" t="s">
        <v>632</v>
      </c>
      <c r="J254" s="3654" t="s">
        <v>707</v>
      </c>
      <c r="K254" s="3654" t="s">
        <v>851</v>
      </c>
      <c r="L254" s="3689" t="s">
        <v>634</v>
      </c>
      <c r="M254" s="3655">
        <v>1.6</v>
      </c>
    </row>
    <row r="255" spans="1:13" ht="45.75" hidden="1" customHeight="1">
      <c r="A255" s="3313" t="s">
        <v>675</v>
      </c>
      <c r="B255" s="3969" t="s">
        <v>763</v>
      </c>
      <c r="C255" s="3647" t="s">
        <v>1197</v>
      </c>
      <c r="D255" s="3648" t="s">
        <v>729</v>
      </c>
      <c r="E255" s="3648" t="s">
        <v>649</v>
      </c>
      <c r="F255" s="3648"/>
      <c r="G255" s="3332"/>
      <c r="H255" s="3655"/>
      <c r="I255" s="3651" t="s">
        <v>717</v>
      </c>
      <c r="J255" s="3654" t="s">
        <v>718</v>
      </c>
      <c r="K255" s="3654"/>
      <c r="L255" s="3689" t="s">
        <v>634</v>
      </c>
      <c r="M255" s="3655">
        <v>1.6</v>
      </c>
    </row>
    <row r="256" spans="1:13" ht="45.75" hidden="1" customHeight="1">
      <c r="A256" s="3313" t="s">
        <v>646</v>
      </c>
      <c r="B256" s="3936" t="s">
        <v>1198</v>
      </c>
      <c r="C256" s="3647" t="s">
        <v>1199</v>
      </c>
      <c r="D256" s="3656" t="s">
        <v>702</v>
      </c>
      <c r="E256" s="3656" t="s">
        <v>809</v>
      </c>
      <c r="F256" s="3656"/>
      <c r="G256" s="3749"/>
      <c r="H256" s="3750"/>
      <c r="I256" s="3659" t="s">
        <v>650</v>
      </c>
      <c r="J256" s="3665" t="s">
        <v>1200</v>
      </c>
      <c r="K256" s="3654" t="s">
        <v>652</v>
      </c>
      <c r="L256" s="3689" t="s">
        <v>634</v>
      </c>
      <c r="M256" s="3655">
        <v>1.6</v>
      </c>
    </row>
    <row r="257" spans="1:13" ht="45.75" hidden="1" customHeight="1">
      <c r="A257" s="3313" t="s">
        <v>653</v>
      </c>
      <c r="B257" s="3936" t="s">
        <v>1198</v>
      </c>
      <c r="C257" s="3647" t="s">
        <v>1199</v>
      </c>
      <c r="D257" s="3648" t="s">
        <v>654</v>
      </c>
      <c r="E257" s="3648" t="s">
        <v>809</v>
      </c>
      <c r="F257" s="3648"/>
      <c r="G257" s="3332"/>
      <c r="H257" s="3655"/>
      <c r="I257" s="3651" t="s">
        <v>650</v>
      </c>
      <c r="J257" s="3654" t="s">
        <v>1200</v>
      </c>
      <c r="K257" s="3654" t="s">
        <v>655</v>
      </c>
      <c r="L257" s="3689" t="s">
        <v>634</v>
      </c>
      <c r="M257" s="3655">
        <v>3.3</v>
      </c>
    </row>
    <row r="258" spans="1:13" ht="45.75" hidden="1" customHeight="1">
      <c r="A258" s="3313" t="s">
        <v>764</v>
      </c>
      <c r="B258" s="3936" t="s">
        <v>1198</v>
      </c>
      <c r="C258" s="3647" t="s">
        <v>1199</v>
      </c>
      <c r="D258" s="3648" t="s">
        <v>654</v>
      </c>
      <c r="E258" s="3648" t="s">
        <v>809</v>
      </c>
      <c r="F258" s="3648"/>
      <c r="G258" s="3332"/>
      <c r="H258" s="3655"/>
      <c r="I258" s="3651" t="s">
        <v>650</v>
      </c>
      <c r="J258" s="3654" t="s">
        <v>1200</v>
      </c>
      <c r="K258" s="3654" t="s">
        <v>655</v>
      </c>
      <c r="L258" s="3689" t="s">
        <v>634</v>
      </c>
      <c r="M258" s="3655">
        <v>4.8</v>
      </c>
    </row>
    <row r="259" spans="1:13" ht="45.75" hidden="1" customHeight="1">
      <c r="A259" s="3643" t="s">
        <v>772</v>
      </c>
      <c r="B259" s="3936" t="s">
        <v>1201</v>
      </c>
      <c r="C259" s="3917" t="s">
        <v>1202</v>
      </c>
      <c r="D259" s="3970" t="s">
        <v>775</v>
      </c>
      <c r="E259" s="3911" t="s">
        <v>822</v>
      </c>
      <c r="F259" s="3911"/>
      <c r="G259" s="3911"/>
      <c r="H259" s="3917"/>
      <c r="I259" s="3916" t="s">
        <v>1203</v>
      </c>
      <c r="J259" s="3916" t="s">
        <v>1203</v>
      </c>
      <c r="K259" s="3662" t="s">
        <v>1204</v>
      </c>
      <c r="L259" s="3689"/>
      <c r="M259" s="3655">
        <v>1.6</v>
      </c>
    </row>
    <row r="260" spans="1:13" ht="45.75" hidden="1" customHeight="1">
      <c r="A260" s="3641" t="s">
        <v>1105</v>
      </c>
      <c r="B260" s="3344" t="s">
        <v>660</v>
      </c>
      <c r="C260" s="3655" t="s">
        <v>1205</v>
      </c>
      <c r="D260" s="3668" t="s">
        <v>659</v>
      </c>
      <c r="E260" s="3668"/>
      <c r="F260" s="3668"/>
      <c r="G260" s="3668"/>
      <c r="H260" s="3666">
        <v>39</v>
      </c>
      <c r="I260" s="3671" t="s">
        <v>734</v>
      </c>
      <c r="J260" s="3671" t="s">
        <v>734</v>
      </c>
      <c r="K260" s="3680" t="s">
        <v>735</v>
      </c>
      <c r="L260" s="3689" t="s">
        <v>634</v>
      </c>
      <c r="M260" s="3655">
        <v>1.6</v>
      </c>
    </row>
    <row r="261" spans="1:13" ht="45.75" hidden="1" customHeight="1">
      <c r="A261" s="3642" t="s">
        <v>656</v>
      </c>
      <c r="B261" s="3344" t="s">
        <v>660</v>
      </c>
      <c r="C261" s="3655" t="s">
        <v>1205</v>
      </c>
      <c r="D261" s="3332" t="s">
        <v>659</v>
      </c>
      <c r="E261" s="3332"/>
      <c r="F261" s="3332"/>
      <c r="G261" s="3332"/>
      <c r="H261" s="3655">
        <v>31</v>
      </c>
      <c r="I261" s="3654" t="s">
        <v>734</v>
      </c>
      <c r="J261" s="3654" t="s">
        <v>734</v>
      </c>
      <c r="K261" s="3680" t="s">
        <v>735</v>
      </c>
      <c r="L261" s="3689"/>
      <c r="M261" s="3655">
        <v>1.6</v>
      </c>
    </row>
    <row r="262" spans="1:13" ht="45.75" hidden="1" customHeight="1">
      <c r="A262" s="3313" t="s">
        <v>629</v>
      </c>
      <c r="B262" s="3969" t="s">
        <v>847</v>
      </c>
      <c r="C262" s="3647" t="s">
        <v>1206</v>
      </c>
      <c r="D262" s="3648"/>
      <c r="E262" s="3648"/>
      <c r="F262" s="3648"/>
      <c r="G262" s="3332"/>
      <c r="H262" s="3655">
        <v>33</v>
      </c>
      <c r="I262" s="3651" t="s">
        <v>747</v>
      </c>
      <c r="J262" s="3654" t="s">
        <v>848</v>
      </c>
      <c r="K262" s="3679"/>
      <c r="L262" s="3689" t="s">
        <v>634</v>
      </c>
      <c r="M262" s="3655">
        <v>1.6</v>
      </c>
    </row>
    <row r="263" spans="1:13" ht="45.75" hidden="1" customHeight="1">
      <c r="A263" s="3313" t="s">
        <v>1011</v>
      </c>
      <c r="B263" s="3969" t="s">
        <v>847</v>
      </c>
      <c r="C263" s="3647" t="s">
        <v>1206</v>
      </c>
      <c r="D263" s="3648"/>
      <c r="E263" s="3648"/>
      <c r="F263" s="3648"/>
      <c r="G263" s="3332"/>
      <c r="H263" s="3655">
        <v>43</v>
      </c>
      <c r="I263" s="3651" t="s">
        <v>747</v>
      </c>
      <c r="J263" s="3654" t="s">
        <v>848</v>
      </c>
      <c r="K263" s="3679"/>
      <c r="L263" s="3689" t="s">
        <v>634</v>
      </c>
      <c r="M263" s="3655">
        <v>1.6</v>
      </c>
    </row>
    <row r="264" spans="1:13" ht="45.75" hidden="1" customHeight="1">
      <c r="A264" s="3313" t="s">
        <v>675</v>
      </c>
      <c r="B264" s="3969" t="s">
        <v>1207</v>
      </c>
      <c r="C264" s="3647" t="s">
        <v>1208</v>
      </c>
      <c r="D264" s="3648" t="s">
        <v>654</v>
      </c>
      <c r="E264" s="3648"/>
      <c r="F264" s="3648"/>
      <c r="G264" s="3332"/>
      <c r="H264" s="3655">
        <v>49</v>
      </c>
      <c r="I264" s="3651" t="s">
        <v>717</v>
      </c>
      <c r="J264" s="3654" t="s">
        <v>739</v>
      </c>
      <c r="K264" s="3654"/>
      <c r="L264" s="3689" t="s">
        <v>634</v>
      </c>
      <c r="M264" s="3655">
        <v>1.6</v>
      </c>
    </row>
    <row r="265" spans="1:13" ht="45.75" hidden="1" customHeight="1">
      <c r="A265" s="3313" t="s">
        <v>675</v>
      </c>
      <c r="B265" s="3969" t="s">
        <v>1209</v>
      </c>
      <c r="C265" s="3647" t="s">
        <v>1210</v>
      </c>
      <c r="D265" s="3692" t="s">
        <v>687</v>
      </c>
      <c r="E265" s="3692" t="s">
        <v>649</v>
      </c>
      <c r="F265" s="3692" t="s">
        <v>649</v>
      </c>
      <c r="G265" s="3668"/>
      <c r="H265" s="3666"/>
      <c r="I265" s="3693" t="s">
        <v>832</v>
      </c>
      <c r="J265" s="3671" t="s">
        <v>1211</v>
      </c>
      <c r="K265" s="3654" t="s">
        <v>690</v>
      </c>
      <c r="L265" s="3689" t="s">
        <v>634</v>
      </c>
      <c r="M265" s="3655">
        <v>1.6</v>
      </c>
    </row>
    <row r="266" spans="1:13" ht="45.75" hidden="1" customHeight="1">
      <c r="A266" s="3314" t="s">
        <v>629</v>
      </c>
      <c r="B266" s="3969" t="s">
        <v>1209</v>
      </c>
      <c r="C266" s="3647" t="s">
        <v>1210</v>
      </c>
      <c r="D266" s="3648" t="s">
        <v>687</v>
      </c>
      <c r="E266" s="3648" t="s">
        <v>649</v>
      </c>
      <c r="F266" s="3648" t="s">
        <v>649</v>
      </c>
      <c r="G266" s="3332"/>
      <c r="H266" s="3655"/>
      <c r="I266" s="3651" t="s">
        <v>832</v>
      </c>
      <c r="J266" s="3654" t="s">
        <v>1211</v>
      </c>
      <c r="K266" s="3654" t="s">
        <v>691</v>
      </c>
      <c r="L266" s="3689" t="s">
        <v>634</v>
      </c>
      <c r="M266" s="3655">
        <v>2.8</v>
      </c>
    </row>
    <row r="267" spans="1:13" ht="45.75" hidden="1" customHeight="1">
      <c r="A267" s="3313" t="s">
        <v>635</v>
      </c>
      <c r="B267" s="3345" t="s">
        <v>1212</v>
      </c>
      <c r="C267" s="3647" t="s">
        <v>1213</v>
      </c>
      <c r="D267" s="3337" t="s">
        <v>752</v>
      </c>
      <c r="E267" s="3332"/>
      <c r="F267" s="3911"/>
      <c r="G267" s="3332"/>
      <c r="H267" s="3655">
        <v>42</v>
      </c>
      <c r="I267" s="3654" t="s">
        <v>638</v>
      </c>
      <c r="J267" s="3654" t="s">
        <v>1214</v>
      </c>
      <c r="K267" s="3680" t="s">
        <v>1215</v>
      </c>
      <c r="L267" s="3689"/>
      <c r="M267" s="3655">
        <v>1.6</v>
      </c>
    </row>
    <row r="268" spans="1:13" ht="45.75" hidden="1" customHeight="1">
      <c r="A268" s="3313" t="s">
        <v>646</v>
      </c>
      <c r="B268" s="3969" t="s">
        <v>1216</v>
      </c>
      <c r="C268" s="3647" t="s">
        <v>1217</v>
      </c>
      <c r="D268" s="3656" t="s">
        <v>702</v>
      </c>
      <c r="E268" s="3656"/>
      <c r="F268" s="3656"/>
      <c r="G268" s="3749"/>
      <c r="H268" s="3750"/>
      <c r="I268" s="3659" t="s">
        <v>650</v>
      </c>
      <c r="J268" s="3665" t="s">
        <v>1218</v>
      </c>
      <c r="K268" s="3662" t="s">
        <v>652</v>
      </c>
      <c r="L268" s="3689" t="s">
        <v>634</v>
      </c>
      <c r="M268" s="3655">
        <v>1.6</v>
      </c>
    </row>
    <row r="269" spans="1:13" ht="45.75" hidden="1" customHeight="1">
      <c r="A269" s="3313" t="s">
        <v>653</v>
      </c>
      <c r="B269" s="3969" t="s">
        <v>1216</v>
      </c>
      <c r="C269" s="3647" t="s">
        <v>1217</v>
      </c>
      <c r="D269" s="3648" t="s">
        <v>654</v>
      </c>
      <c r="E269" s="3648"/>
      <c r="F269" s="3648"/>
      <c r="G269" s="3332"/>
      <c r="H269" s="3655"/>
      <c r="I269" s="3651" t="s">
        <v>650</v>
      </c>
      <c r="J269" s="3654" t="s">
        <v>1218</v>
      </c>
      <c r="K269" s="3662" t="s">
        <v>655</v>
      </c>
      <c r="L269" s="3689" t="s">
        <v>634</v>
      </c>
      <c r="M269" s="3655">
        <v>3.3</v>
      </c>
    </row>
    <row r="270" spans="1:13" ht="45.75" hidden="1" customHeight="1">
      <c r="A270" s="3642" t="s">
        <v>755</v>
      </c>
      <c r="B270" s="3344" t="s">
        <v>1219</v>
      </c>
      <c r="C270" s="3655" t="s">
        <v>1220</v>
      </c>
      <c r="D270" s="3332" t="s">
        <v>659</v>
      </c>
      <c r="E270" s="3332"/>
      <c r="F270" s="3332"/>
      <c r="G270" s="3332"/>
      <c r="H270" s="3655">
        <v>54</v>
      </c>
      <c r="I270" s="3654" t="s">
        <v>759</v>
      </c>
      <c r="J270" s="3654" t="s">
        <v>760</v>
      </c>
      <c r="K270" s="3680" t="s">
        <v>735</v>
      </c>
      <c r="L270" s="3689"/>
      <c r="M270" s="3655">
        <v>1.6</v>
      </c>
    </row>
    <row r="271" spans="1:13" ht="45.75" hidden="1" customHeight="1">
      <c r="A271" s="3313" t="s">
        <v>629</v>
      </c>
      <c r="B271" s="3969" t="s">
        <v>1221</v>
      </c>
      <c r="C271" s="3647" t="s">
        <v>1222</v>
      </c>
      <c r="D271" s="3692" t="s">
        <v>847</v>
      </c>
      <c r="E271" s="3692" t="s">
        <v>695</v>
      </c>
      <c r="F271" s="3692" t="s">
        <v>695</v>
      </c>
      <c r="G271" s="3668"/>
      <c r="H271" s="3666">
        <v>40</v>
      </c>
      <c r="I271" s="3693" t="s">
        <v>817</v>
      </c>
      <c r="J271" s="3671" t="s">
        <v>818</v>
      </c>
      <c r="K271" s="3662" t="s">
        <v>1223</v>
      </c>
      <c r="L271" s="3689" t="s">
        <v>634</v>
      </c>
      <c r="M271" s="3655">
        <v>1.6</v>
      </c>
    </row>
    <row r="272" spans="1:13" ht="45.75" hidden="1" customHeight="1">
      <c r="A272" s="3313" t="s">
        <v>692</v>
      </c>
      <c r="B272" s="3969" t="s">
        <v>1221</v>
      </c>
      <c r="C272" s="3647" t="s">
        <v>1222</v>
      </c>
      <c r="D272" s="3648" t="s">
        <v>104</v>
      </c>
      <c r="E272" s="3648" t="s">
        <v>695</v>
      </c>
      <c r="F272" s="3648" t="s">
        <v>695</v>
      </c>
      <c r="G272" s="3332"/>
      <c r="H272" s="3655">
        <v>40</v>
      </c>
      <c r="I272" s="3651" t="s">
        <v>817</v>
      </c>
      <c r="J272" s="3654" t="s">
        <v>818</v>
      </c>
      <c r="K272" s="3662" t="s">
        <v>1224</v>
      </c>
      <c r="L272" s="3689" t="s">
        <v>634</v>
      </c>
      <c r="M272" s="3655">
        <v>3.6</v>
      </c>
    </row>
    <row r="273" spans="1:13" ht="45.75" hidden="1" customHeight="1">
      <c r="A273" s="3313" t="s">
        <v>683</v>
      </c>
      <c r="B273" s="3969" t="s">
        <v>1221</v>
      </c>
      <c r="C273" s="3647" t="s">
        <v>1222</v>
      </c>
      <c r="D273" s="3648" t="s">
        <v>104</v>
      </c>
      <c r="E273" s="3648" t="s">
        <v>695</v>
      </c>
      <c r="F273" s="3648" t="s">
        <v>695</v>
      </c>
      <c r="G273" s="3332"/>
      <c r="H273" s="3655">
        <v>40</v>
      </c>
      <c r="I273" s="3651" t="s">
        <v>817</v>
      </c>
      <c r="J273" s="3654" t="s">
        <v>818</v>
      </c>
      <c r="K273" s="3662" t="s">
        <v>1224</v>
      </c>
      <c r="L273" s="3689" t="s">
        <v>634</v>
      </c>
      <c r="M273" s="3655">
        <v>3.6</v>
      </c>
    </row>
    <row r="274" spans="1:13" ht="45.75" hidden="1" customHeight="1">
      <c r="A274" s="3313" t="s">
        <v>635</v>
      </c>
      <c r="B274" s="3345" t="s">
        <v>1225</v>
      </c>
      <c r="C274" s="3647" t="s">
        <v>1226</v>
      </c>
      <c r="D274" s="3337" t="s">
        <v>752</v>
      </c>
      <c r="E274" s="3332"/>
      <c r="F274" s="3911"/>
      <c r="G274" s="3332"/>
      <c r="H274" s="3655">
        <v>45</v>
      </c>
      <c r="I274" s="3654" t="s">
        <v>1227</v>
      </c>
      <c r="J274" s="3654" t="s">
        <v>1228</v>
      </c>
      <c r="K274" s="3703" t="s">
        <v>1229</v>
      </c>
      <c r="L274" s="3689"/>
      <c r="M274" s="3655">
        <v>1.6</v>
      </c>
    </row>
    <row r="275" spans="1:13" ht="45.75" hidden="1" customHeight="1">
      <c r="A275" s="3313" t="s">
        <v>635</v>
      </c>
      <c r="B275" s="3345" t="s">
        <v>752</v>
      </c>
      <c r="C275" s="3647" t="s">
        <v>1230</v>
      </c>
      <c r="D275" s="3337"/>
      <c r="E275" s="3332"/>
      <c r="F275" s="3911"/>
      <c r="G275" s="3332"/>
      <c r="H275" s="3655">
        <v>30</v>
      </c>
      <c r="I275" s="3654" t="s">
        <v>638</v>
      </c>
      <c r="J275" s="3654" t="s">
        <v>1231</v>
      </c>
      <c r="K275" s="3654" t="s">
        <v>1232</v>
      </c>
      <c r="L275" s="3689"/>
      <c r="M275" s="3655">
        <v>1.6</v>
      </c>
    </row>
    <row r="276" spans="1:13" ht="45.75" hidden="1" customHeight="1">
      <c r="A276" s="3446" t="s">
        <v>692</v>
      </c>
      <c r="B276" s="3969" t="s">
        <v>1233</v>
      </c>
      <c r="C276" s="3647" t="s">
        <v>1234</v>
      </c>
      <c r="D276" s="3648"/>
      <c r="E276" s="3648"/>
      <c r="F276" s="3648"/>
      <c r="G276" s="3332"/>
      <c r="H276" s="3655">
        <v>35</v>
      </c>
      <c r="I276" s="3651" t="s">
        <v>817</v>
      </c>
      <c r="J276" s="3654" t="s">
        <v>818</v>
      </c>
      <c r="K276" s="3654"/>
      <c r="L276" s="3689" t="s">
        <v>634</v>
      </c>
      <c r="M276" s="3655">
        <v>1.6</v>
      </c>
    </row>
    <row r="277" spans="1:13" ht="45.75" hidden="1" customHeight="1">
      <c r="A277" s="3313" t="s">
        <v>1235</v>
      </c>
      <c r="B277" s="3344" t="s">
        <v>1236</v>
      </c>
      <c r="C277" s="3655" t="s">
        <v>1237</v>
      </c>
      <c r="D277" s="3332"/>
      <c r="E277" s="3332"/>
      <c r="F277" s="3332"/>
      <c r="G277" s="3332"/>
      <c r="H277" s="3655">
        <v>28</v>
      </c>
      <c r="I277" s="3654" t="s">
        <v>1238</v>
      </c>
      <c r="J277" s="3654" t="s">
        <v>787</v>
      </c>
      <c r="K277" s="3971"/>
      <c r="L277" s="3689" t="s">
        <v>634</v>
      </c>
      <c r="M277" s="3655">
        <v>1.6</v>
      </c>
    </row>
    <row r="278" spans="1:13" ht="45.75" hidden="1" customHeight="1">
      <c r="A278" s="3642" t="s">
        <v>802</v>
      </c>
      <c r="B278" s="3936" t="s">
        <v>1239</v>
      </c>
      <c r="C278" s="3655" t="s">
        <v>1240</v>
      </c>
      <c r="D278" s="3332" t="s">
        <v>805</v>
      </c>
      <c r="E278" s="3648"/>
      <c r="F278" s="3648"/>
      <c r="G278" s="3332"/>
      <c r="H278" s="3655">
        <v>22</v>
      </c>
      <c r="I278" s="3654" t="s">
        <v>964</v>
      </c>
      <c r="J278" s="3654" t="s">
        <v>1241</v>
      </c>
      <c r="K278" s="3654"/>
      <c r="L278" s="3689"/>
      <c r="M278" s="3655">
        <v>1.6</v>
      </c>
    </row>
    <row r="279" spans="1:13" ht="45.75" hidden="1" customHeight="1">
      <c r="A279" s="3313" t="s">
        <v>635</v>
      </c>
      <c r="B279" s="3345" t="s">
        <v>1242</v>
      </c>
      <c r="C279" s="3647" t="s">
        <v>1243</v>
      </c>
      <c r="D279" s="3337" t="s">
        <v>752</v>
      </c>
      <c r="E279" s="3332"/>
      <c r="F279" s="3911" t="s">
        <v>649</v>
      </c>
      <c r="G279" s="3332" t="s">
        <v>649</v>
      </c>
      <c r="H279" s="3655">
        <v>30</v>
      </c>
      <c r="I279" s="3654" t="s">
        <v>1227</v>
      </c>
      <c r="J279" s="3654" t="s">
        <v>1228</v>
      </c>
      <c r="K279" s="3681" t="s">
        <v>1244</v>
      </c>
      <c r="L279" s="3689"/>
      <c r="M279" s="3655">
        <v>1.6</v>
      </c>
    </row>
    <row r="280" spans="1:13" ht="45.75" hidden="1" customHeight="1">
      <c r="A280" s="3642" t="s">
        <v>802</v>
      </c>
      <c r="B280" s="3344" t="s">
        <v>1245</v>
      </c>
      <c r="C280" s="3655" t="s">
        <v>1246</v>
      </c>
      <c r="D280" s="3332" t="s">
        <v>805</v>
      </c>
      <c r="E280" s="3648"/>
      <c r="F280" s="3751"/>
      <c r="G280" s="3332"/>
      <c r="H280" s="3655">
        <v>20</v>
      </c>
      <c r="I280" s="3654" t="s">
        <v>964</v>
      </c>
      <c r="J280" s="3654" t="s">
        <v>965</v>
      </c>
      <c r="K280" s="3654" t="s">
        <v>1247</v>
      </c>
      <c r="L280" s="3689"/>
      <c r="M280" s="3655">
        <v>1.6</v>
      </c>
    </row>
    <row r="281" spans="1:13" ht="45.75" hidden="1" customHeight="1">
      <c r="A281" s="3313" t="s">
        <v>675</v>
      </c>
      <c r="B281" s="3969" t="s">
        <v>1248</v>
      </c>
      <c r="C281" s="3647" t="s">
        <v>1249</v>
      </c>
      <c r="D281" s="3648" t="s">
        <v>729</v>
      </c>
      <c r="E281" s="3648" t="s">
        <v>649</v>
      </c>
      <c r="F281" s="3648"/>
      <c r="G281" s="3332"/>
      <c r="H281" s="3655"/>
      <c r="I281" s="3651" t="s">
        <v>717</v>
      </c>
      <c r="J281" s="3654" t="s">
        <v>718</v>
      </c>
      <c r="K281" s="3654"/>
      <c r="L281" s="3689" t="s">
        <v>634</v>
      </c>
      <c r="M281" s="3655">
        <v>1.6</v>
      </c>
    </row>
    <row r="282" spans="1:13" ht="45.75" hidden="1" customHeight="1">
      <c r="A282" s="3641" t="s">
        <v>917</v>
      </c>
      <c r="B282" s="3346" t="s">
        <v>1250</v>
      </c>
      <c r="C282" s="3752" t="s">
        <v>1251</v>
      </c>
      <c r="D282" s="3873" t="s">
        <v>103</v>
      </c>
      <c r="E282" s="3668"/>
      <c r="F282" s="3668"/>
      <c r="G282" s="3668"/>
      <c r="H282" s="3666"/>
      <c r="I282" s="3874" t="s">
        <v>916</v>
      </c>
      <c r="J282" s="3874" t="s">
        <v>1252</v>
      </c>
      <c r="K282" s="3654" t="s">
        <v>1253</v>
      </c>
      <c r="L282" s="3689"/>
      <c r="M282" s="3655">
        <v>1.6</v>
      </c>
    </row>
    <row r="283" spans="1:13" ht="45.75" hidden="1" customHeight="1">
      <c r="A283" s="3313" t="s">
        <v>865</v>
      </c>
      <c r="B283" s="3345" t="s">
        <v>1250</v>
      </c>
      <c r="C283" s="3647" t="s">
        <v>1251</v>
      </c>
      <c r="D283" s="3667" t="s">
        <v>103</v>
      </c>
      <c r="E283" s="3668"/>
      <c r="F283" s="3668"/>
      <c r="G283" s="3668"/>
      <c r="H283" s="3666">
        <v>12</v>
      </c>
      <c r="I283" s="3671" t="s">
        <v>916</v>
      </c>
      <c r="J283" s="3671" t="s">
        <v>1252</v>
      </c>
      <c r="K283" s="3654" t="s">
        <v>1253</v>
      </c>
      <c r="L283" s="3689"/>
      <c r="M283" s="3655">
        <v>1.6</v>
      </c>
    </row>
    <row r="284" spans="1:13" ht="45.75" hidden="1" customHeight="1">
      <c r="A284" s="3313" t="s">
        <v>683</v>
      </c>
      <c r="B284" s="3345" t="s">
        <v>1250</v>
      </c>
      <c r="C284" s="3647" t="s">
        <v>1251</v>
      </c>
      <c r="D284" s="3337" t="s">
        <v>103</v>
      </c>
      <c r="E284" s="3332"/>
      <c r="F284" s="3332"/>
      <c r="G284" s="3332"/>
      <c r="H284" s="3655">
        <v>12</v>
      </c>
      <c r="I284" s="3654" t="s">
        <v>916</v>
      </c>
      <c r="J284" s="3654" t="s">
        <v>1252</v>
      </c>
      <c r="K284" s="3654" t="s">
        <v>1253</v>
      </c>
      <c r="L284" s="3689"/>
      <c r="M284" s="3655">
        <v>1.6</v>
      </c>
    </row>
    <row r="285" spans="1:13" ht="45.75" hidden="1" customHeight="1">
      <c r="A285" s="3313" t="s">
        <v>692</v>
      </c>
      <c r="B285" s="3969" t="s">
        <v>1254</v>
      </c>
      <c r="C285" s="3647" t="s">
        <v>1255</v>
      </c>
      <c r="D285" s="3648" t="s">
        <v>106</v>
      </c>
      <c r="E285" s="3648" t="s">
        <v>695</v>
      </c>
      <c r="F285" s="3648" t="s">
        <v>695</v>
      </c>
      <c r="G285" s="3332"/>
      <c r="H285" s="3655"/>
      <c r="I285" s="3651" t="s">
        <v>632</v>
      </c>
      <c r="J285" s="3654" t="s">
        <v>707</v>
      </c>
      <c r="K285" s="3654"/>
      <c r="L285" s="3689" t="s">
        <v>634</v>
      </c>
      <c r="M285" s="3655">
        <v>1.6</v>
      </c>
    </row>
    <row r="286" spans="1:13" ht="45.75" hidden="1" customHeight="1">
      <c r="A286" s="3644" t="s">
        <v>852</v>
      </c>
      <c r="B286" s="3936" t="s">
        <v>1256</v>
      </c>
      <c r="C286" s="3917" t="s">
        <v>1257</v>
      </c>
      <c r="D286" s="3337" t="s">
        <v>659</v>
      </c>
      <c r="E286" s="3911" t="s">
        <v>1258</v>
      </c>
      <c r="F286" s="3911"/>
      <c r="G286" s="3911"/>
      <c r="H286" s="3655">
        <v>65</v>
      </c>
      <c r="I286" s="3916" t="s">
        <v>868</v>
      </c>
      <c r="J286" s="3916" t="s">
        <v>1108</v>
      </c>
      <c r="K286" s="3680" t="s">
        <v>735</v>
      </c>
      <c r="L286" s="3689"/>
      <c r="M286" s="3655">
        <v>2.6</v>
      </c>
    </row>
    <row r="287" spans="1:13" ht="45.75" hidden="1" customHeight="1">
      <c r="A287" s="3642" t="s">
        <v>656</v>
      </c>
      <c r="B287" s="3347" t="s">
        <v>1259</v>
      </c>
      <c r="C287" s="3655" t="s">
        <v>1260</v>
      </c>
      <c r="D287" s="3332" t="s">
        <v>659</v>
      </c>
      <c r="E287" s="3332"/>
      <c r="F287" s="3332" t="s">
        <v>649</v>
      </c>
      <c r="G287" s="3332" t="s">
        <v>649</v>
      </c>
      <c r="H287" s="3655">
        <v>32</v>
      </c>
      <c r="I287" s="3654" t="s">
        <v>734</v>
      </c>
      <c r="J287" s="3654" t="s">
        <v>734</v>
      </c>
      <c r="K287" s="3680" t="s">
        <v>735</v>
      </c>
      <c r="L287" s="3689"/>
      <c r="M287" s="3655">
        <v>1.6</v>
      </c>
    </row>
    <row r="288" spans="1:13" ht="45.75" hidden="1" customHeight="1">
      <c r="A288" s="3642" t="s">
        <v>802</v>
      </c>
      <c r="B288" s="3972" t="s">
        <v>1261</v>
      </c>
      <c r="C288" s="3913" t="s">
        <v>1262</v>
      </c>
      <c r="D288" s="3914" t="s">
        <v>890</v>
      </c>
      <c r="E288" s="3912"/>
      <c r="F288" s="3338"/>
      <c r="G288" s="3338"/>
      <c r="H288" s="3655">
        <v>28</v>
      </c>
      <c r="I288" s="3934" t="s">
        <v>806</v>
      </c>
      <c r="J288" s="3703" t="s">
        <v>807</v>
      </c>
      <c r="K288" s="3733"/>
      <c r="L288" s="3689"/>
      <c r="M288" s="3655">
        <v>1.6</v>
      </c>
    </row>
    <row r="289" spans="1:13" ht="45.75" hidden="1" customHeight="1">
      <c r="A289" s="3641" t="s">
        <v>871</v>
      </c>
      <c r="B289" s="3348" t="s">
        <v>1263</v>
      </c>
      <c r="C289" s="3753" t="s">
        <v>1264</v>
      </c>
      <c r="D289" s="3648" t="s">
        <v>866</v>
      </c>
      <c r="E289" s="3332"/>
      <c r="F289" s="3911"/>
      <c r="G289" s="3332"/>
      <c r="H289" s="3655">
        <v>48</v>
      </c>
      <c r="I289" s="3654" t="s">
        <v>868</v>
      </c>
      <c r="J289" s="3654" t="s">
        <v>869</v>
      </c>
      <c r="K289" s="3654" t="s">
        <v>1265</v>
      </c>
      <c r="L289" s="3689"/>
      <c r="M289" s="3655">
        <v>1.6</v>
      </c>
    </row>
    <row r="290" spans="1:13" ht="45.75" hidden="1" customHeight="1">
      <c r="A290" s="3641" t="s">
        <v>917</v>
      </c>
      <c r="B290" s="3973" t="s">
        <v>1266</v>
      </c>
      <c r="C290" s="3929" t="s">
        <v>1267</v>
      </c>
      <c r="D290" s="3930" t="s">
        <v>103</v>
      </c>
      <c r="E290" s="3928"/>
      <c r="F290" s="3668"/>
      <c r="G290" s="3668"/>
      <c r="H290" s="3666"/>
      <c r="I290" s="3931" t="s">
        <v>918</v>
      </c>
      <c r="J290" s="3931" t="s">
        <v>918</v>
      </c>
      <c r="K290" s="3654" t="s">
        <v>919</v>
      </c>
      <c r="L290" s="3689"/>
      <c r="M290" s="3655">
        <v>1.6</v>
      </c>
    </row>
    <row r="291" spans="1:13" ht="45.75" hidden="1" customHeight="1">
      <c r="A291" s="3313" t="s">
        <v>865</v>
      </c>
      <c r="B291" s="3345" t="s">
        <v>1266</v>
      </c>
      <c r="C291" s="3647" t="s">
        <v>1267</v>
      </c>
      <c r="D291" s="3667" t="s">
        <v>103</v>
      </c>
      <c r="E291" s="3668"/>
      <c r="F291" s="3928"/>
      <c r="G291" s="3668"/>
      <c r="H291" s="3666">
        <v>11</v>
      </c>
      <c r="I291" s="3671" t="s">
        <v>918</v>
      </c>
      <c r="J291" s="3671" t="s">
        <v>918</v>
      </c>
      <c r="K291" s="3654" t="s">
        <v>919</v>
      </c>
      <c r="L291" s="3689"/>
      <c r="M291" s="3655">
        <v>1.6</v>
      </c>
    </row>
    <row r="292" spans="1:13" ht="45.75" hidden="1" customHeight="1">
      <c r="A292" s="3313" t="s">
        <v>683</v>
      </c>
      <c r="B292" s="3345" t="s">
        <v>1266</v>
      </c>
      <c r="C292" s="3647" t="s">
        <v>1267</v>
      </c>
      <c r="D292" s="3337" t="s">
        <v>103</v>
      </c>
      <c r="E292" s="3332"/>
      <c r="F292" s="3911"/>
      <c r="G292" s="3332"/>
      <c r="H292" s="3655">
        <v>11</v>
      </c>
      <c r="I292" s="3654" t="s">
        <v>918</v>
      </c>
      <c r="J292" s="3654" t="s">
        <v>918</v>
      </c>
      <c r="K292" s="3654" t="s">
        <v>919</v>
      </c>
      <c r="L292" s="3689"/>
      <c r="M292" s="3655">
        <v>1.6</v>
      </c>
    </row>
    <row r="293" spans="1:13" ht="45.75" hidden="1" customHeight="1">
      <c r="A293" s="3313" t="s">
        <v>653</v>
      </c>
      <c r="B293" s="3969" t="s">
        <v>704</v>
      </c>
      <c r="C293" s="3647" t="s">
        <v>1268</v>
      </c>
      <c r="D293" s="3648"/>
      <c r="E293" s="3648" t="s">
        <v>649</v>
      </c>
      <c r="F293" s="3648"/>
      <c r="G293" s="3332"/>
      <c r="H293" s="3655"/>
      <c r="I293" s="3651" t="s">
        <v>717</v>
      </c>
      <c r="J293" s="3654" t="s">
        <v>1269</v>
      </c>
      <c r="K293" s="3916" t="s">
        <v>1270</v>
      </c>
      <c r="L293" s="3689" t="s">
        <v>634</v>
      </c>
      <c r="M293" s="3655">
        <v>4.2</v>
      </c>
    </row>
    <row r="294" spans="1:13" ht="45.75" hidden="1" customHeight="1">
      <c r="A294" s="3313" t="s">
        <v>635</v>
      </c>
      <c r="B294" s="3345" t="s">
        <v>1271</v>
      </c>
      <c r="C294" s="3647" t="s">
        <v>1272</v>
      </c>
      <c r="D294" s="3332" t="s">
        <v>752</v>
      </c>
      <c r="E294" s="3654"/>
      <c r="F294" s="3911"/>
      <c r="G294" s="3332"/>
      <c r="H294" s="3655">
        <v>25</v>
      </c>
      <c r="I294" s="3654"/>
      <c r="J294" s="3654" t="s">
        <v>1273</v>
      </c>
      <c r="K294" s="3662"/>
      <c r="L294" s="3689" t="s">
        <v>1274</v>
      </c>
      <c r="M294" s="3655">
        <v>1.6</v>
      </c>
    </row>
    <row r="295" spans="1:13" ht="45.75" hidden="1" customHeight="1">
      <c r="A295" s="3642" t="s">
        <v>656</v>
      </c>
      <c r="B295" s="3344" t="s">
        <v>1275</v>
      </c>
      <c r="C295" s="3655" t="s">
        <v>1276</v>
      </c>
      <c r="D295" s="3332" t="s">
        <v>659</v>
      </c>
      <c r="E295" s="3332" t="s">
        <v>660</v>
      </c>
      <c r="F295" s="3332" t="s">
        <v>649</v>
      </c>
      <c r="G295" s="3332" t="s">
        <v>649</v>
      </c>
      <c r="H295" s="3655">
        <v>37</v>
      </c>
      <c r="I295" s="3654" t="s">
        <v>734</v>
      </c>
      <c r="J295" s="3654" t="s">
        <v>734</v>
      </c>
      <c r="K295" s="3680" t="s">
        <v>735</v>
      </c>
      <c r="L295" s="3689"/>
      <c r="M295" s="3655">
        <v>1.6</v>
      </c>
    </row>
    <row r="296" spans="1:13" ht="45.75" hidden="1" customHeight="1">
      <c r="A296" s="3313" t="s">
        <v>675</v>
      </c>
      <c r="B296" s="3969" t="s">
        <v>1277</v>
      </c>
      <c r="C296" s="3647" t="s">
        <v>1278</v>
      </c>
      <c r="D296" s="3648" t="s">
        <v>729</v>
      </c>
      <c r="E296" s="3648" t="s">
        <v>649</v>
      </c>
      <c r="F296" s="3648"/>
      <c r="G296" s="3332"/>
      <c r="H296" s="3655"/>
      <c r="I296" s="3651" t="s">
        <v>717</v>
      </c>
      <c r="J296" s="3654" t="s">
        <v>718</v>
      </c>
      <c r="K296" s="3654"/>
      <c r="L296" s="3689" t="s">
        <v>634</v>
      </c>
      <c r="M296" s="3655">
        <v>1.6</v>
      </c>
    </row>
    <row r="297" spans="1:13" ht="45.75" hidden="1" customHeight="1">
      <c r="A297" s="3313" t="s">
        <v>764</v>
      </c>
      <c r="B297" s="3969" t="s">
        <v>1279</v>
      </c>
      <c r="C297" s="3647" t="s">
        <v>1280</v>
      </c>
      <c r="D297" s="3648"/>
      <c r="E297" s="3648"/>
      <c r="F297" s="3648"/>
      <c r="G297" s="3332"/>
      <c r="H297" s="3655">
        <v>50</v>
      </c>
      <c r="I297" s="3651" t="s">
        <v>650</v>
      </c>
      <c r="J297" s="3654" t="s">
        <v>726</v>
      </c>
      <c r="K297" s="3680"/>
      <c r="L297" s="3689" t="s">
        <v>634</v>
      </c>
      <c r="M297" s="3655">
        <v>1.6</v>
      </c>
    </row>
    <row r="298" spans="1:13" ht="45.75" hidden="1" customHeight="1">
      <c r="A298" s="3313" t="s">
        <v>730</v>
      </c>
      <c r="B298" s="3349" t="s">
        <v>1281</v>
      </c>
      <c r="C298" s="3655" t="s">
        <v>1282</v>
      </c>
      <c r="D298" s="3337" t="s">
        <v>659</v>
      </c>
      <c r="E298" s="3911"/>
      <c r="F298" s="3332"/>
      <c r="G298" s="3332"/>
      <c r="H298" s="3655">
        <v>49</v>
      </c>
      <c r="I298" s="3654" t="s">
        <v>786</v>
      </c>
      <c r="J298" s="3654" t="s">
        <v>787</v>
      </c>
      <c r="K298" s="3680" t="s">
        <v>735</v>
      </c>
      <c r="L298" s="3689" t="s">
        <v>634</v>
      </c>
      <c r="M298" s="3655">
        <v>1.6</v>
      </c>
    </row>
    <row r="299" spans="1:13" ht="45.75" hidden="1" customHeight="1">
      <c r="A299" s="3313" t="s">
        <v>635</v>
      </c>
      <c r="B299" s="3345" t="s">
        <v>1283</v>
      </c>
      <c r="C299" s="3647" t="s">
        <v>1284</v>
      </c>
      <c r="D299" s="3337" t="s">
        <v>752</v>
      </c>
      <c r="E299" s="3332" t="s">
        <v>763</v>
      </c>
      <c r="F299" s="3911"/>
      <c r="G299" s="3332"/>
      <c r="H299" s="3655">
        <v>45</v>
      </c>
      <c r="I299" s="3654" t="s">
        <v>638</v>
      </c>
      <c r="J299" s="3654" t="s">
        <v>1285</v>
      </c>
      <c r="K299" s="3654" t="s">
        <v>1286</v>
      </c>
      <c r="L299" s="3689"/>
      <c r="M299" s="3655">
        <v>1.6</v>
      </c>
    </row>
    <row r="300" spans="1:13" ht="45.75" hidden="1" customHeight="1">
      <c r="A300" s="3313" t="s">
        <v>675</v>
      </c>
      <c r="B300" s="3344" t="s">
        <v>1287</v>
      </c>
      <c r="C300" s="3647" t="s">
        <v>1288</v>
      </c>
      <c r="D300" s="3648" t="s">
        <v>654</v>
      </c>
      <c r="E300" s="3648"/>
      <c r="F300" s="3648"/>
      <c r="G300" s="3332"/>
      <c r="H300" s="3655"/>
      <c r="I300" s="3651" t="s">
        <v>688</v>
      </c>
      <c r="J300" s="3654" t="s">
        <v>835</v>
      </c>
      <c r="K300" s="3654"/>
      <c r="L300" s="3689" t="s">
        <v>634</v>
      </c>
      <c r="M300" s="3655">
        <v>1.6</v>
      </c>
    </row>
    <row r="301" spans="1:13" ht="45.75" hidden="1" customHeight="1">
      <c r="A301" s="3313" t="s">
        <v>730</v>
      </c>
      <c r="B301" s="3349" t="s">
        <v>1289</v>
      </c>
      <c r="C301" s="3655" t="s">
        <v>1290</v>
      </c>
      <c r="D301" s="3337" t="s">
        <v>659</v>
      </c>
      <c r="E301" s="3911"/>
      <c r="F301" s="3332"/>
      <c r="G301" s="3332"/>
      <c r="H301" s="3655">
        <v>40</v>
      </c>
      <c r="I301" s="3654" t="s">
        <v>786</v>
      </c>
      <c r="J301" s="3654" t="s">
        <v>787</v>
      </c>
      <c r="K301" s="3680" t="s">
        <v>735</v>
      </c>
      <c r="L301" s="3689" t="s">
        <v>634</v>
      </c>
      <c r="M301" s="3655">
        <v>1.6</v>
      </c>
    </row>
    <row r="302" spans="1:13" ht="45.75" hidden="1" customHeight="1">
      <c r="A302" s="3641" t="s">
        <v>1105</v>
      </c>
      <c r="B302" s="3349" t="s">
        <v>1289</v>
      </c>
      <c r="C302" s="3655" t="s">
        <v>1290</v>
      </c>
      <c r="D302" s="3667" t="s">
        <v>659</v>
      </c>
      <c r="E302" s="3928"/>
      <c r="F302" s="3668"/>
      <c r="G302" s="3668"/>
      <c r="H302" s="3666">
        <v>54</v>
      </c>
      <c r="I302" s="3671" t="s">
        <v>786</v>
      </c>
      <c r="J302" s="3671" t="s">
        <v>787</v>
      </c>
      <c r="K302" s="3680" t="s">
        <v>735</v>
      </c>
      <c r="L302" s="3689" t="s">
        <v>634</v>
      </c>
      <c r="M302" s="3655">
        <v>4.5</v>
      </c>
    </row>
    <row r="303" spans="1:13" ht="45.75" hidden="1" customHeight="1">
      <c r="A303" s="3313" t="s">
        <v>958</v>
      </c>
      <c r="B303" s="3974" t="s">
        <v>1291</v>
      </c>
      <c r="C303" s="3917" t="s">
        <v>1292</v>
      </c>
      <c r="D303" s="3975" t="s">
        <v>1293</v>
      </c>
      <c r="E303" s="3975"/>
      <c r="F303" s="3928"/>
      <c r="G303" s="3928"/>
      <c r="H303" s="3976">
        <v>25</v>
      </c>
      <c r="I303" s="4012" t="s">
        <v>806</v>
      </c>
      <c r="J303" s="3926" t="s">
        <v>827</v>
      </c>
      <c r="K303" s="3916" t="s">
        <v>1294</v>
      </c>
      <c r="L303" s="3689"/>
      <c r="M303" s="3655">
        <v>1.6</v>
      </c>
    </row>
    <row r="304" spans="1:13" ht="45.75" hidden="1" customHeight="1">
      <c r="A304" s="3313" t="s">
        <v>683</v>
      </c>
      <c r="B304" s="3974" t="s">
        <v>1291</v>
      </c>
      <c r="C304" s="3917" t="s">
        <v>1292</v>
      </c>
      <c r="D304" s="3754" t="s">
        <v>103</v>
      </c>
      <c r="E304" s="3978" t="s">
        <v>1293</v>
      </c>
      <c r="F304" s="3911"/>
      <c r="G304" s="3911"/>
      <c r="H304" s="3917"/>
      <c r="I304" s="3977" t="s">
        <v>806</v>
      </c>
      <c r="J304" s="3916" t="s">
        <v>827</v>
      </c>
      <c r="K304" s="3916" t="s">
        <v>1294</v>
      </c>
      <c r="L304" s="3689"/>
      <c r="M304" s="3655">
        <v>1.6</v>
      </c>
    </row>
    <row r="305" spans="1:13" ht="45.75" hidden="1" customHeight="1">
      <c r="A305" s="3644" t="s">
        <v>852</v>
      </c>
      <c r="B305" s="3344" t="s">
        <v>1295</v>
      </c>
      <c r="C305" s="3655" t="s">
        <v>1296</v>
      </c>
      <c r="D305" s="3332" t="s">
        <v>659</v>
      </c>
      <c r="E305" s="3332" t="s">
        <v>894</v>
      </c>
      <c r="F305" s="3332"/>
      <c r="G305" s="3332"/>
      <c r="H305" s="3655">
        <v>52</v>
      </c>
      <c r="I305" s="3654" t="s">
        <v>661</v>
      </c>
      <c r="J305" s="3654" t="s">
        <v>1297</v>
      </c>
      <c r="K305" s="3654" t="s">
        <v>735</v>
      </c>
      <c r="L305" s="3689"/>
      <c r="M305" s="3655">
        <v>1.6</v>
      </c>
    </row>
    <row r="306" spans="1:13" ht="45.75" hidden="1" customHeight="1">
      <c r="A306" s="3867" t="s">
        <v>957</v>
      </c>
      <c r="B306" s="3949" t="s">
        <v>1293</v>
      </c>
      <c r="C306" s="3917" t="s">
        <v>1298</v>
      </c>
      <c r="D306" s="3911"/>
      <c r="E306" s="3911"/>
      <c r="F306" s="3911"/>
      <c r="G306" s="3911"/>
      <c r="H306" s="3917">
        <v>21</v>
      </c>
      <c r="I306" s="3916" t="s">
        <v>806</v>
      </c>
      <c r="J306" s="3916" t="s">
        <v>1299</v>
      </c>
      <c r="K306" s="3680" t="s">
        <v>961</v>
      </c>
      <c r="L306" s="3689"/>
      <c r="M306" s="3655">
        <v>1.6</v>
      </c>
    </row>
    <row r="307" spans="1:13" ht="45.75" hidden="1" customHeight="1">
      <c r="A307" s="3313" t="s">
        <v>683</v>
      </c>
      <c r="B307" s="3949" t="s">
        <v>1293</v>
      </c>
      <c r="C307" s="3917" t="s">
        <v>1298</v>
      </c>
      <c r="D307" s="3668" t="s">
        <v>103</v>
      </c>
      <c r="E307" s="3928"/>
      <c r="F307" s="3928"/>
      <c r="G307" s="3928"/>
      <c r="H307" s="3976">
        <v>21</v>
      </c>
      <c r="I307" s="3926" t="s">
        <v>806</v>
      </c>
      <c r="J307" s="3926" t="s">
        <v>1299</v>
      </c>
      <c r="K307" s="3680"/>
      <c r="L307" s="3689"/>
      <c r="M307" s="3655">
        <v>1.6</v>
      </c>
    </row>
    <row r="308" spans="1:13" ht="45.75" hidden="1" customHeight="1">
      <c r="A308" s="3313" t="s">
        <v>635</v>
      </c>
      <c r="B308" s="3345" t="s">
        <v>1300</v>
      </c>
      <c r="C308" s="3647" t="s">
        <v>1301</v>
      </c>
      <c r="D308" s="3337" t="s">
        <v>752</v>
      </c>
      <c r="E308" s="3332"/>
      <c r="F308" s="3911"/>
      <c r="G308" s="3332"/>
      <c r="H308" s="3655">
        <v>41</v>
      </c>
      <c r="I308" s="3654" t="s">
        <v>638</v>
      </c>
      <c r="J308" s="3654" t="s">
        <v>1302</v>
      </c>
      <c r="K308" s="3654" t="s">
        <v>1303</v>
      </c>
      <c r="L308" s="3689"/>
      <c r="M308" s="3655">
        <v>1.6</v>
      </c>
    </row>
    <row r="309" spans="1:13" ht="45.75" hidden="1" customHeight="1">
      <c r="A309" s="3313" t="s">
        <v>865</v>
      </c>
      <c r="B309" s="3345" t="s">
        <v>1304</v>
      </c>
      <c r="C309" s="3647" t="s">
        <v>1305</v>
      </c>
      <c r="D309" s="3667" t="s">
        <v>1129</v>
      </c>
      <c r="E309" s="3668"/>
      <c r="F309" s="3928"/>
      <c r="G309" s="3668"/>
      <c r="H309" s="3666"/>
      <c r="I309" s="3671" t="s">
        <v>868</v>
      </c>
      <c r="J309" s="3671" t="s">
        <v>1306</v>
      </c>
      <c r="K309" s="3662" t="s">
        <v>1307</v>
      </c>
      <c r="L309" s="3689"/>
      <c r="M309" s="3655">
        <v>1.6</v>
      </c>
    </row>
    <row r="310" spans="1:13" ht="45.75" hidden="1" customHeight="1">
      <c r="A310" s="3641" t="s">
        <v>871</v>
      </c>
      <c r="B310" s="3345" t="s">
        <v>1304</v>
      </c>
      <c r="C310" s="3647" t="s">
        <v>1305</v>
      </c>
      <c r="D310" s="4057"/>
      <c r="E310" s="4058"/>
      <c r="F310" s="4059"/>
      <c r="G310" s="4058"/>
      <c r="H310" s="4060">
        <v>26</v>
      </c>
      <c r="I310" s="4061" t="s">
        <v>868</v>
      </c>
      <c r="J310" s="4061" t="s">
        <v>1306</v>
      </c>
      <c r="K310" s="3770"/>
      <c r="L310" s="3689"/>
      <c r="M310" s="3655">
        <v>1.6</v>
      </c>
    </row>
    <row r="311" spans="1:13" ht="45.75" hidden="1" customHeight="1">
      <c r="A311" s="3313" t="s">
        <v>675</v>
      </c>
      <c r="B311" s="3345" t="s">
        <v>1304</v>
      </c>
      <c r="C311" s="3647" t="s">
        <v>1305</v>
      </c>
      <c r="D311" s="3337" t="s">
        <v>729</v>
      </c>
      <c r="E311" s="3337" t="s">
        <v>1129</v>
      </c>
      <c r="F311" s="3911"/>
      <c r="G311" s="3332"/>
      <c r="H311" s="3655">
        <v>26</v>
      </c>
      <c r="I311" s="3654" t="s">
        <v>868</v>
      </c>
      <c r="J311" s="3654" t="s">
        <v>1306</v>
      </c>
      <c r="K311" s="3770" t="s">
        <v>8041</v>
      </c>
      <c r="L311" s="3689"/>
      <c r="M311" s="3655">
        <v>6.3</v>
      </c>
    </row>
    <row r="312" spans="1:13" ht="45.75" hidden="1" customHeight="1">
      <c r="A312" s="3313" t="s">
        <v>629</v>
      </c>
      <c r="B312" s="3969" t="s">
        <v>1308</v>
      </c>
      <c r="C312" s="3647" t="s">
        <v>1309</v>
      </c>
      <c r="D312" s="3648" t="s">
        <v>847</v>
      </c>
      <c r="E312" s="3648" t="s">
        <v>695</v>
      </c>
      <c r="F312" s="3648" t="s">
        <v>695</v>
      </c>
      <c r="G312" s="3332"/>
      <c r="H312" s="3655"/>
      <c r="I312" s="3651" t="s">
        <v>817</v>
      </c>
      <c r="J312" s="3654" t="s">
        <v>848</v>
      </c>
      <c r="K312" s="3680"/>
      <c r="L312" s="3689" t="s">
        <v>634</v>
      </c>
      <c r="M312" s="3655">
        <v>1.6</v>
      </c>
    </row>
    <row r="313" spans="1:13" ht="45.75" hidden="1" customHeight="1">
      <c r="A313" s="3313" t="s">
        <v>675</v>
      </c>
      <c r="B313" s="3969" t="s">
        <v>1310</v>
      </c>
      <c r="C313" s="3647" t="s">
        <v>1311</v>
      </c>
      <c r="D313" s="3692" t="s">
        <v>687</v>
      </c>
      <c r="E313" s="3668"/>
      <c r="F313" s="3668"/>
      <c r="G313" s="3668"/>
      <c r="H313" s="3666">
        <v>40</v>
      </c>
      <c r="I313" s="3671" t="s">
        <v>940</v>
      </c>
      <c r="J313" s="3671" t="s">
        <v>940</v>
      </c>
      <c r="K313" s="3680" t="s">
        <v>1312</v>
      </c>
      <c r="L313" s="3689" t="s">
        <v>634</v>
      </c>
      <c r="M313" s="3655"/>
    </row>
    <row r="314" spans="1:13" ht="45.75" hidden="1" customHeight="1">
      <c r="A314" s="3313" t="s">
        <v>629</v>
      </c>
      <c r="B314" s="3969" t="s">
        <v>1313</v>
      </c>
      <c r="C314" s="3647" t="s">
        <v>1311</v>
      </c>
      <c r="D314" s="3648" t="s">
        <v>847</v>
      </c>
      <c r="E314" s="3332"/>
      <c r="F314" s="3332"/>
      <c r="G314" s="3332"/>
      <c r="H314" s="3655">
        <v>42</v>
      </c>
      <c r="I314" s="3654" t="s">
        <v>940</v>
      </c>
      <c r="J314" s="3654" t="s">
        <v>940</v>
      </c>
      <c r="K314" s="3680"/>
      <c r="L314" s="3689" t="s">
        <v>634</v>
      </c>
      <c r="M314" s="3655">
        <v>1.6</v>
      </c>
    </row>
    <row r="315" spans="1:13" ht="45.75" hidden="1" customHeight="1">
      <c r="A315" s="3642" t="s">
        <v>802</v>
      </c>
      <c r="B315" s="3979" t="s">
        <v>1314</v>
      </c>
      <c r="C315" s="3655" t="s">
        <v>1315</v>
      </c>
      <c r="D315" s="3332" t="s">
        <v>805</v>
      </c>
      <c r="E315" s="3755"/>
      <c r="F315" s="3332"/>
      <c r="G315" s="3332"/>
      <c r="H315" s="3655"/>
      <c r="I315" s="3654" t="s">
        <v>964</v>
      </c>
      <c r="J315" s="3654" t="s">
        <v>1316</v>
      </c>
      <c r="K315" s="3654" t="s">
        <v>1317</v>
      </c>
      <c r="L315" s="3689"/>
      <c r="M315" s="3655">
        <v>1.6</v>
      </c>
    </row>
    <row r="316" spans="1:13" ht="45.75" hidden="1" customHeight="1">
      <c r="A316" s="3313" t="s">
        <v>744</v>
      </c>
      <c r="B316" s="3969" t="s">
        <v>1318</v>
      </c>
      <c r="C316" s="3647" t="s">
        <v>1319</v>
      </c>
      <c r="D316" s="3648" t="s">
        <v>140</v>
      </c>
      <c r="E316" s="3648" t="s">
        <v>1320</v>
      </c>
      <c r="F316" s="3648" t="s">
        <v>695</v>
      </c>
      <c r="G316" s="3332"/>
      <c r="H316" s="3655"/>
      <c r="I316" s="3651" t="s">
        <v>632</v>
      </c>
      <c r="J316" s="3654" t="s">
        <v>707</v>
      </c>
      <c r="K316" s="3654" t="s">
        <v>851</v>
      </c>
      <c r="L316" s="3689" t="s">
        <v>634</v>
      </c>
      <c r="M316" s="3655">
        <v>1.6</v>
      </c>
    </row>
    <row r="317" spans="1:13" ht="45.75" hidden="1" customHeight="1">
      <c r="A317" s="3313" t="s">
        <v>675</v>
      </c>
      <c r="B317" s="3969" t="s">
        <v>1321</v>
      </c>
      <c r="C317" s="3647" t="s">
        <v>1322</v>
      </c>
      <c r="D317" s="3668" t="s">
        <v>678</v>
      </c>
      <c r="E317" s="3692" t="s">
        <v>679</v>
      </c>
      <c r="F317" s="3692"/>
      <c r="G317" s="3668"/>
      <c r="H317" s="3666"/>
      <c r="I317" s="3693" t="s">
        <v>680</v>
      </c>
      <c r="J317" s="3671" t="s">
        <v>681</v>
      </c>
      <c r="K317" s="3654"/>
      <c r="L317" s="3689" t="s">
        <v>634</v>
      </c>
      <c r="M317" s="3655">
        <v>1.7</v>
      </c>
    </row>
    <row r="318" spans="1:13" ht="45.75" hidden="1" customHeight="1">
      <c r="A318" s="3313" t="s">
        <v>683</v>
      </c>
      <c r="B318" s="3969" t="s">
        <v>1321</v>
      </c>
      <c r="C318" s="3647" t="s">
        <v>1322</v>
      </c>
      <c r="D318" s="3332" t="s">
        <v>103</v>
      </c>
      <c r="E318" s="3648" t="s">
        <v>679</v>
      </c>
      <c r="F318" s="3648"/>
      <c r="G318" s="3332"/>
      <c r="H318" s="3655"/>
      <c r="I318" s="3651" t="s">
        <v>680</v>
      </c>
      <c r="J318" s="3654" t="s">
        <v>681</v>
      </c>
      <c r="K318" s="3848" t="s">
        <v>682</v>
      </c>
      <c r="L318" s="3689" t="s">
        <v>634</v>
      </c>
      <c r="M318" s="3655" t="s">
        <v>684</v>
      </c>
    </row>
    <row r="319" spans="1:13" ht="45.75" hidden="1" customHeight="1">
      <c r="A319" s="3314" t="s">
        <v>1086</v>
      </c>
      <c r="B319" s="3936" t="s">
        <v>1089</v>
      </c>
      <c r="C319" s="3917" t="s">
        <v>1323</v>
      </c>
      <c r="D319" s="3911"/>
      <c r="E319" s="3911"/>
      <c r="F319" s="3911"/>
      <c r="G319" s="3911"/>
      <c r="H319" s="3917">
        <v>10</v>
      </c>
      <c r="I319" s="3916" t="s">
        <v>916</v>
      </c>
      <c r="J319" s="3916" t="s">
        <v>918</v>
      </c>
      <c r="K319" s="3680"/>
      <c r="L319" s="3689"/>
      <c r="M319" s="3655">
        <v>1.6</v>
      </c>
    </row>
    <row r="320" spans="1:13" ht="45.75" hidden="1" customHeight="1">
      <c r="A320" s="3642" t="s">
        <v>802</v>
      </c>
      <c r="B320" s="3973" t="s">
        <v>1324</v>
      </c>
      <c r="C320" s="3655" t="s">
        <v>1325</v>
      </c>
      <c r="D320" s="3756" t="s">
        <v>805</v>
      </c>
      <c r="E320" s="3918"/>
      <c r="F320" s="3332"/>
      <c r="G320" s="3332"/>
      <c r="H320" s="3655">
        <v>19</v>
      </c>
      <c r="I320" s="3925" t="s">
        <v>806</v>
      </c>
      <c r="J320" s="3654" t="s">
        <v>807</v>
      </c>
      <c r="K320" s="3654" t="s">
        <v>1326</v>
      </c>
      <c r="L320" s="3689"/>
      <c r="M320" s="3655">
        <v>1.6</v>
      </c>
    </row>
    <row r="321" spans="1:13" ht="45.75" hidden="1" customHeight="1">
      <c r="A321" s="3313" t="s">
        <v>675</v>
      </c>
      <c r="B321" s="3969" t="s">
        <v>1327</v>
      </c>
      <c r="C321" s="3647" t="s">
        <v>1328</v>
      </c>
      <c r="D321" s="3648" t="s">
        <v>729</v>
      </c>
      <c r="E321" s="3757" t="s">
        <v>649</v>
      </c>
      <c r="F321" s="3648"/>
      <c r="G321" s="3332"/>
      <c r="H321" s="3655"/>
      <c r="I321" s="3651" t="s">
        <v>688</v>
      </c>
      <c r="J321" s="3654" t="s">
        <v>689</v>
      </c>
      <c r="K321" s="3654"/>
      <c r="L321" s="3689" t="s">
        <v>634</v>
      </c>
      <c r="M321" s="3655">
        <v>1.6</v>
      </c>
    </row>
    <row r="322" spans="1:13" ht="45.75" hidden="1" customHeight="1">
      <c r="A322" s="3313" t="s">
        <v>635</v>
      </c>
      <c r="B322" s="3345" t="s">
        <v>1329</v>
      </c>
      <c r="C322" s="3647" t="s">
        <v>1330</v>
      </c>
      <c r="D322" s="3337" t="s">
        <v>752</v>
      </c>
      <c r="E322" s="3332"/>
      <c r="F322" s="3911"/>
      <c r="G322" s="3332"/>
      <c r="H322" s="3655">
        <v>36</v>
      </c>
      <c r="I322" s="3654" t="s">
        <v>1227</v>
      </c>
      <c r="J322" s="3654" t="s">
        <v>1228</v>
      </c>
      <c r="K322" s="3654" t="s">
        <v>1331</v>
      </c>
      <c r="L322" s="3689"/>
      <c r="M322" s="3655">
        <v>1.6</v>
      </c>
    </row>
    <row r="323" spans="1:13" ht="45.75" hidden="1" customHeight="1">
      <c r="A323" s="3313" t="s">
        <v>653</v>
      </c>
      <c r="B323" s="3969" t="s">
        <v>1332</v>
      </c>
      <c r="C323" s="3647" t="s">
        <v>1333</v>
      </c>
      <c r="D323" s="3692" t="s">
        <v>654</v>
      </c>
      <c r="E323" s="3692"/>
      <c r="F323" s="3692"/>
      <c r="G323" s="3668"/>
      <c r="H323" s="3666">
        <f>45</f>
        <v>45</v>
      </c>
      <c r="I323" s="3693" t="s">
        <v>717</v>
      </c>
      <c r="J323" s="3671" t="s">
        <v>739</v>
      </c>
      <c r="K323" s="3654" t="s">
        <v>1334</v>
      </c>
      <c r="L323" s="3689" t="s">
        <v>634</v>
      </c>
      <c r="M323" s="3655">
        <v>3.3</v>
      </c>
    </row>
    <row r="324" spans="1:13" ht="45.75" hidden="1" customHeight="1">
      <c r="A324" s="3313" t="s">
        <v>675</v>
      </c>
      <c r="B324" s="3969" t="s">
        <v>1332</v>
      </c>
      <c r="C324" s="3647" t="s">
        <v>1333</v>
      </c>
      <c r="D324" s="3648" t="s">
        <v>654</v>
      </c>
      <c r="E324" s="3648"/>
      <c r="F324" s="3648"/>
      <c r="G324" s="3332"/>
      <c r="H324" s="3655">
        <f>45</f>
        <v>45</v>
      </c>
      <c r="I324" s="3651" t="s">
        <v>717</v>
      </c>
      <c r="J324" s="3654" t="s">
        <v>739</v>
      </c>
      <c r="K324" s="3654" t="s">
        <v>1335</v>
      </c>
      <c r="L324" s="3689" t="s">
        <v>634</v>
      </c>
      <c r="M324" s="3655">
        <v>5.7</v>
      </c>
    </row>
    <row r="325" spans="1:13" ht="45.75" hidden="1" customHeight="1">
      <c r="A325" s="3313" t="s">
        <v>730</v>
      </c>
      <c r="B325" s="3350" t="s">
        <v>1336</v>
      </c>
      <c r="C325" s="3655" t="s">
        <v>1337</v>
      </c>
      <c r="D325" s="3337" t="s">
        <v>659</v>
      </c>
      <c r="E325" s="3337" t="s">
        <v>733</v>
      </c>
      <c r="F325" s="3332"/>
      <c r="G325" s="3332"/>
      <c r="H325" s="3655">
        <v>60</v>
      </c>
      <c r="I325" s="3654" t="s">
        <v>856</v>
      </c>
      <c r="J325" s="3654" t="s">
        <v>1022</v>
      </c>
      <c r="K325" s="3680" t="s">
        <v>735</v>
      </c>
      <c r="L325" s="3689" t="s">
        <v>634</v>
      </c>
      <c r="M325" s="3655">
        <v>1.6</v>
      </c>
    </row>
    <row r="326" spans="1:13" ht="45.75" hidden="1" customHeight="1">
      <c r="A326" s="3313" t="s">
        <v>865</v>
      </c>
      <c r="B326" s="3345" t="s">
        <v>1338</v>
      </c>
      <c r="C326" s="3647" t="s">
        <v>1339</v>
      </c>
      <c r="D326" s="3337"/>
      <c r="E326" s="3332"/>
      <c r="F326" s="3911"/>
      <c r="G326" s="3332"/>
      <c r="H326" s="3655">
        <v>52</v>
      </c>
      <c r="I326" s="3654" t="s">
        <v>868</v>
      </c>
      <c r="J326" s="3654" t="s">
        <v>1108</v>
      </c>
      <c r="K326" s="3704" t="s">
        <v>1340</v>
      </c>
      <c r="L326" s="3689"/>
      <c r="M326" s="3655">
        <v>1.6</v>
      </c>
    </row>
    <row r="327" spans="1:13" ht="45.75" hidden="1" customHeight="1">
      <c r="A327" s="3641" t="s">
        <v>871</v>
      </c>
      <c r="B327" s="3345" t="s">
        <v>1338</v>
      </c>
      <c r="C327" s="3647" t="s">
        <v>1339</v>
      </c>
      <c r="D327" s="3337"/>
      <c r="E327" s="3332"/>
      <c r="F327" s="3911"/>
      <c r="G327" s="3332"/>
      <c r="H327" s="3655">
        <v>34</v>
      </c>
      <c r="I327" s="3654" t="s">
        <v>868</v>
      </c>
      <c r="J327" s="3654" t="s">
        <v>1108</v>
      </c>
      <c r="K327" s="3654" t="s">
        <v>1341</v>
      </c>
      <c r="L327" s="3689"/>
      <c r="M327" s="3655">
        <v>1.6</v>
      </c>
    </row>
    <row r="328" spans="1:13" ht="45.75" hidden="1" customHeight="1">
      <c r="A328" s="4014" t="s">
        <v>772</v>
      </c>
      <c r="B328" s="4015" t="s">
        <v>1342</v>
      </c>
      <c r="C328" s="3917" t="s">
        <v>1343</v>
      </c>
      <c r="D328" s="3980" t="s">
        <v>775</v>
      </c>
      <c r="E328" s="3928" t="s">
        <v>822</v>
      </c>
      <c r="F328" s="3928"/>
      <c r="G328" s="3928"/>
      <c r="H328" s="3976">
        <v>50</v>
      </c>
      <c r="I328" s="3926" t="s">
        <v>1344</v>
      </c>
      <c r="J328" s="3926" t="s">
        <v>1344</v>
      </c>
      <c r="K328" s="4020" t="s">
        <v>1345</v>
      </c>
      <c r="L328" s="3689"/>
      <c r="M328" s="3655">
        <v>1.6</v>
      </c>
    </row>
    <row r="329" spans="1:13" ht="45.75" hidden="1" customHeight="1">
      <c r="A329" s="3641" t="s">
        <v>917</v>
      </c>
      <c r="B329" s="3973" t="s">
        <v>1346</v>
      </c>
      <c r="C329" s="3929" t="s">
        <v>1347</v>
      </c>
      <c r="D329" s="3930" t="s">
        <v>103</v>
      </c>
      <c r="E329" s="3928" t="s">
        <v>913</v>
      </c>
      <c r="F329" s="3668"/>
      <c r="G329" s="3668"/>
      <c r="H329" s="3666"/>
      <c r="I329" s="3671" t="s">
        <v>916</v>
      </c>
      <c r="J329" s="3931" t="s">
        <v>918</v>
      </c>
      <c r="K329" s="3654" t="s">
        <v>919</v>
      </c>
      <c r="L329" s="3689"/>
      <c r="M329" s="3655">
        <v>1.6</v>
      </c>
    </row>
    <row r="330" spans="1:13" ht="45.75" hidden="1" customHeight="1">
      <c r="A330" s="3313" t="s">
        <v>865</v>
      </c>
      <c r="B330" s="3345" t="s">
        <v>1346</v>
      </c>
      <c r="C330" s="3647" t="s">
        <v>1347</v>
      </c>
      <c r="D330" s="3667" t="s">
        <v>103</v>
      </c>
      <c r="E330" s="3668" t="s">
        <v>913</v>
      </c>
      <c r="F330" s="3928"/>
      <c r="G330" s="3668"/>
      <c r="H330" s="3666">
        <v>12</v>
      </c>
      <c r="I330" s="3671" t="s">
        <v>916</v>
      </c>
      <c r="J330" s="3671" t="s">
        <v>918</v>
      </c>
      <c r="K330" s="3654" t="s">
        <v>919</v>
      </c>
      <c r="L330" s="3689"/>
      <c r="M330" s="3655">
        <v>1.6</v>
      </c>
    </row>
    <row r="331" spans="1:13" ht="45.75" hidden="1" customHeight="1">
      <c r="A331" s="3313" t="s">
        <v>683</v>
      </c>
      <c r="B331" s="3345" t="s">
        <v>1346</v>
      </c>
      <c r="C331" s="3647" t="s">
        <v>1347</v>
      </c>
      <c r="D331" s="3337" t="s">
        <v>103</v>
      </c>
      <c r="E331" s="3332" t="s">
        <v>913</v>
      </c>
      <c r="F331" s="3911"/>
      <c r="G331" s="3332"/>
      <c r="H331" s="3655">
        <v>15</v>
      </c>
      <c r="I331" s="3654" t="s">
        <v>916</v>
      </c>
      <c r="J331" s="3654" t="s">
        <v>918</v>
      </c>
      <c r="K331" s="3654" t="s">
        <v>919</v>
      </c>
      <c r="L331" s="3689"/>
      <c r="M331" s="3655">
        <v>1.6</v>
      </c>
    </row>
    <row r="332" spans="1:13" ht="45.75" hidden="1" customHeight="1">
      <c r="A332" s="3313" t="s">
        <v>675</v>
      </c>
      <c r="B332" s="3345" t="s">
        <v>1346</v>
      </c>
      <c r="C332" s="3647" t="s">
        <v>1347</v>
      </c>
      <c r="D332" s="3803" t="s">
        <v>678</v>
      </c>
      <c r="E332" s="3668"/>
      <c r="F332" s="3928"/>
      <c r="G332" s="3668"/>
      <c r="H332" s="3666">
        <v>12</v>
      </c>
      <c r="I332" s="3671" t="s">
        <v>918</v>
      </c>
      <c r="J332" s="3671" t="s">
        <v>918</v>
      </c>
      <c r="K332" s="3654" t="s">
        <v>919</v>
      </c>
      <c r="L332" s="3689"/>
      <c r="M332" s="3655">
        <v>1.6</v>
      </c>
    </row>
    <row r="333" spans="1:13" ht="45.75" hidden="1" customHeight="1">
      <c r="A333" s="3313" t="s">
        <v>730</v>
      </c>
      <c r="B333" s="3351" t="s">
        <v>1348</v>
      </c>
      <c r="C333" s="3655" t="s">
        <v>1349</v>
      </c>
      <c r="D333" s="3337" t="s">
        <v>659</v>
      </c>
      <c r="E333" s="3911" t="s">
        <v>733</v>
      </c>
      <c r="F333" s="3332" t="s">
        <v>731</v>
      </c>
      <c r="G333" s="3332"/>
      <c r="H333" s="3655">
        <v>75</v>
      </c>
      <c r="I333" s="3654" t="s">
        <v>786</v>
      </c>
      <c r="J333" s="3654" t="s">
        <v>787</v>
      </c>
      <c r="K333" s="3680" t="s">
        <v>735</v>
      </c>
      <c r="L333" s="3689" t="s">
        <v>634</v>
      </c>
      <c r="M333" s="3783" t="s">
        <v>1350</v>
      </c>
    </row>
    <row r="334" spans="1:13" ht="45.75" hidden="1" customHeight="1">
      <c r="A334" s="3313" t="s">
        <v>840</v>
      </c>
      <c r="B334" s="3348" t="s">
        <v>1351</v>
      </c>
      <c r="C334" s="3655" t="s">
        <v>1352</v>
      </c>
      <c r="D334" s="3337"/>
      <c r="E334" s="3332"/>
      <c r="F334" s="3911"/>
      <c r="G334" s="3332"/>
      <c r="H334" s="3655">
        <v>44</v>
      </c>
      <c r="I334" s="3654" t="s">
        <v>786</v>
      </c>
      <c r="J334" s="3654" t="s">
        <v>787</v>
      </c>
      <c r="K334" s="3654"/>
      <c r="L334" s="3689" t="s">
        <v>634</v>
      </c>
      <c r="M334" s="3655">
        <v>1.6</v>
      </c>
    </row>
    <row r="335" spans="1:13" ht="45.75" hidden="1" customHeight="1">
      <c r="A335" s="3313" t="s">
        <v>783</v>
      </c>
      <c r="B335" s="3352" t="s">
        <v>1353</v>
      </c>
      <c r="C335" s="3655" t="s">
        <v>1352</v>
      </c>
      <c r="D335" s="3332"/>
      <c r="E335" s="3332"/>
      <c r="F335" s="3911"/>
      <c r="G335" s="3332"/>
      <c r="H335" s="3655">
        <v>32</v>
      </c>
      <c r="I335" s="3654" t="s">
        <v>786</v>
      </c>
      <c r="J335" s="3654" t="s">
        <v>787</v>
      </c>
      <c r="K335" s="3654"/>
      <c r="L335" s="3653" t="s">
        <v>634</v>
      </c>
      <c r="M335" s="3655">
        <v>1.6</v>
      </c>
    </row>
    <row r="336" spans="1:13" ht="45.75" hidden="1" customHeight="1">
      <c r="A336" s="3314" t="s">
        <v>1086</v>
      </c>
      <c r="B336" s="3936" t="s">
        <v>1092</v>
      </c>
      <c r="C336" s="3917" t="s">
        <v>1354</v>
      </c>
      <c r="D336" s="3911"/>
      <c r="E336" s="3911"/>
      <c r="F336" s="3911"/>
      <c r="G336" s="3911"/>
      <c r="H336" s="3917">
        <v>15</v>
      </c>
      <c r="I336" s="3916" t="s">
        <v>916</v>
      </c>
      <c r="J336" s="3916" t="s">
        <v>918</v>
      </c>
      <c r="K336" s="3681" t="s">
        <v>1090</v>
      </c>
      <c r="L336" s="3689" t="s">
        <v>1355</v>
      </c>
      <c r="M336" s="3655"/>
    </row>
    <row r="337" spans="1:13" ht="45.75" hidden="1" customHeight="1">
      <c r="A337" s="3314" t="s">
        <v>665</v>
      </c>
      <c r="B337" s="3936" t="s">
        <v>1092</v>
      </c>
      <c r="C337" s="3917" t="s">
        <v>1354</v>
      </c>
      <c r="D337" s="3911"/>
      <c r="E337" s="3911"/>
      <c r="F337" s="3911"/>
      <c r="G337" s="3911"/>
      <c r="H337" s="3917">
        <v>8</v>
      </c>
      <c r="I337" s="3916" t="s">
        <v>916</v>
      </c>
      <c r="J337" s="3916" t="s">
        <v>918</v>
      </c>
      <c r="K337" s="3681" t="s">
        <v>1090</v>
      </c>
      <c r="L337" s="3689" t="s">
        <v>1356</v>
      </c>
      <c r="M337" s="3655">
        <v>1.6</v>
      </c>
    </row>
    <row r="338" spans="1:13" ht="45.75" hidden="1" customHeight="1">
      <c r="A338" s="3313" t="s">
        <v>653</v>
      </c>
      <c r="B338" s="3969" t="s">
        <v>1357</v>
      </c>
      <c r="C338" s="3647" t="s">
        <v>1358</v>
      </c>
      <c r="D338" s="3648" t="s">
        <v>654</v>
      </c>
      <c r="E338" s="3648"/>
      <c r="F338" s="3648"/>
      <c r="G338" s="3332"/>
      <c r="H338" s="3655">
        <f>45</f>
        <v>45</v>
      </c>
      <c r="I338" s="3651" t="s">
        <v>717</v>
      </c>
      <c r="J338" s="3654" t="s">
        <v>739</v>
      </c>
      <c r="K338" s="3654" t="s">
        <v>1334</v>
      </c>
      <c r="L338" s="3689" t="s">
        <v>634</v>
      </c>
      <c r="M338" s="3655">
        <v>3.3</v>
      </c>
    </row>
    <row r="339" spans="1:13" ht="45.75" hidden="1" customHeight="1">
      <c r="A339" s="3313" t="s">
        <v>783</v>
      </c>
      <c r="B339" s="3353" t="s">
        <v>1359</v>
      </c>
      <c r="C339" s="3655" t="s">
        <v>1360</v>
      </c>
      <c r="D339" s="3332"/>
      <c r="E339" s="3911"/>
      <c r="F339" s="3332"/>
      <c r="G339" s="3332"/>
      <c r="H339" s="3655">
        <v>35</v>
      </c>
      <c r="I339" s="3654" t="s">
        <v>786</v>
      </c>
      <c r="J339" s="3654" t="s">
        <v>787</v>
      </c>
      <c r="K339" s="3654"/>
      <c r="L339" s="3689"/>
      <c r="M339" s="3655"/>
    </row>
    <row r="340" spans="1:13" ht="45.75" hidden="1" customHeight="1">
      <c r="A340" s="3313" t="s">
        <v>1168</v>
      </c>
      <c r="B340" s="3353" t="s">
        <v>1359</v>
      </c>
      <c r="C340" s="3655" t="s">
        <v>1360</v>
      </c>
      <c r="D340" s="3332" t="s">
        <v>659</v>
      </c>
      <c r="E340" s="3911"/>
      <c r="F340" s="3332"/>
      <c r="G340" s="3332"/>
      <c r="H340" s="3655"/>
      <c r="I340" s="3654" t="s">
        <v>786</v>
      </c>
      <c r="J340" s="3654" t="s">
        <v>787</v>
      </c>
      <c r="K340" s="3654"/>
      <c r="L340" s="3689"/>
      <c r="M340" s="3655"/>
    </row>
    <row r="341" spans="1:13" ht="45.75" hidden="1" customHeight="1">
      <c r="A341" s="3313" t="s">
        <v>840</v>
      </c>
      <c r="B341" s="3353" t="s">
        <v>1359</v>
      </c>
      <c r="C341" s="3655" t="s">
        <v>1360</v>
      </c>
      <c r="D341" s="3668"/>
      <c r="E341" s="3928"/>
      <c r="F341" s="3668"/>
      <c r="G341" s="3668"/>
      <c r="H341" s="3666">
        <v>42</v>
      </c>
      <c r="I341" s="3671" t="s">
        <v>786</v>
      </c>
      <c r="J341" s="3671" t="s">
        <v>787</v>
      </c>
      <c r="K341" s="3654"/>
      <c r="L341" s="3689" t="s">
        <v>634</v>
      </c>
      <c r="M341" s="3655">
        <v>1.6</v>
      </c>
    </row>
    <row r="342" spans="1:13" ht="45.75" hidden="1" customHeight="1">
      <c r="A342" s="3313" t="s">
        <v>683</v>
      </c>
      <c r="B342" s="3969" t="s">
        <v>1361</v>
      </c>
      <c r="C342" s="3647" t="s">
        <v>1362</v>
      </c>
      <c r="D342" s="3648" t="s">
        <v>140</v>
      </c>
      <c r="E342" s="3648" t="s">
        <v>695</v>
      </c>
      <c r="F342" s="3648" t="s">
        <v>695</v>
      </c>
      <c r="G342" s="3332"/>
      <c r="H342" s="3655"/>
      <c r="I342" s="3651" t="s">
        <v>632</v>
      </c>
      <c r="J342" s="3654" t="s">
        <v>696</v>
      </c>
      <c r="K342" s="3654" t="s">
        <v>851</v>
      </c>
      <c r="L342" s="3689" t="s">
        <v>634</v>
      </c>
      <c r="M342" s="3655">
        <v>1.6</v>
      </c>
    </row>
    <row r="343" spans="1:13" ht="45.75" hidden="1" customHeight="1">
      <c r="A343" s="3313" t="s">
        <v>635</v>
      </c>
      <c r="B343" s="3345" t="s">
        <v>1363</v>
      </c>
      <c r="C343" s="3647" t="s">
        <v>1364</v>
      </c>
      <c r="D343" s="3337" t="s">
        <v>752</v>
      </c>
      <c r="E343" s="3332" t="s">
        <v>763</v>
      </c>
      <c r="F343" s="3911"/>
      <c r="G343" s="3332"/>
      <c r="H343" s="3655">
        <v>47</v>
      </c>
      <c r="I343" s="3654" t="s">
        <v>638</v>
      </c>
      <c r="J343" s="3654" t="s">
        <v>1365</v>
      </c>
      <c r="K343" s="3654" t="s">
        <v>1366</v>
      </c>
      <c r="L343" s="3689"/>
      <c r="M343" s="3655">
        <v>1.6</v>
      </c>
    </row>
    <row r="344" spans="1:13" ht="45.75" hidden="1" customHeight="1">
      <c r="A344" s="3313" t="s">
        <v>635</v>
      </c>
      <c r="B344" s="3345" t="s">
        <v>1367</v>
      </c>
      <c r="C344" s="3647" t="s">
        <v>1368</v>
      </c>
      <c r="D344" s="3337" t="s">
        <v>752</v>
      </c>
      <c r="E344" s="3332" t="s">
        <v>763</v>
      </c>
      <c r="F344" s="3911"/>
      <c r="G344" s="3332"/>
      <c r="H344" s="3655">
        <v>45</v>
      </c>
      <c r="I344" s="3654" t="s">
        <v>638</v>
      </c>
      <c r="J344" s="3654" t="s">
        <v>1365</v>
      </c>
      <c r="K344" s="3654" t="s">
        <v>1369</v>
      </c>
      <c r="L344" s="3689"/>
      <c r="M344" s="3655">
        <v>1.6</v>
      </c>
    </row>
    <row r="345" spans="1:13" ht="45.75" hidden="1" customHeight="1">
      <c r="A345" s="3772" t="s">
        <v>859</v>
      </c>
      <c r="B345" s="3981" t="s">
        <v>1370</v>
      </c>
      <c r="C345" s="3917" t="s">
        <v>1371</v>
      </c>
      <c r="D345" s="3970" t="s">
        <v>775</v>
      </c>
      <c r="E345" s="3911" t="s">
        <v>860</v>
      </c>
      <c r="F345" s="3911"/>
      <c r="G345" s="3911"/>
      <c r="H345" s="3917"/>
      <c r="I345" s="3916" t="s">
        <v>1372</v>
      </c>
      <c r="J345" s="3916" t="s">
        <v>1373</v>
      </c>
      <c r="K345" s="3654"/>
      <c r="L345" s="3689"/>
      <c r="M345" s="3655">
        <v>1.6</v>
      </c>
    </row>
    <row r="346" spans="1:13" ht="45.75" hidden="1" customHeight="1">
      <c r="A346" s="3313" t="s">
        <v>646</v>
      </c>
      <c r="B346" s="3936" t="s">
        <v>1374</v>
      </c>
      <c r="C346" s="3647" t="s">
        <v>1375</v>
      </c>
      <c r="D346" s="3648" t="s">
        <v>713</v>
      </c>
      <c r="E346" s="3648" t="s">
        <v>649</v>
      </c>
      <c r="F346" s="3648"/>
      <c r="G346" s="3332"/>
      <c r="H346" s="3655"/>
      <c r="I346" s="3651" t="s">
        <v>800</v>
      </c>
      <c r="J346" s="3654" t="s">
        <v>1376</v>
      </c>
      <c r="K346" s="3680"/>
      <c r="L346" s="3689" t="s">
        <v>634</v>
      </c>
      <c r="M346" s="3655">
        <v>1.6</v>
      </c>
    </row>
    <row r="347" spans="1:13" ht="45.75" hidden="1" customHeight="1">
      <c r="A347" s="3313" t="s">
        <v>1235</v>
      </c>
      <c r="B347" s="3344" t="s">
        <v>1377</v>
      </c>
      <c r="C347" s="3655" t="s">
        <v>1378</v>
      </c>
      <c r="D347" s="3332"/>
      <c r="E347" s="3332"/>
      <c r="F347" s="3332"/>
      <c r="G347" s="3332"/>
      <c r="H347" s="3655">
        <v>35</v>
      </c>
      <c r="I347" s="3654" t="s">
        <v>1238</v>
      </c>
      <c r="J347" s="3654" t="s">
        <v>787</v>
      </c>
      <c r="K347" s="3662" t="s">
        <v>1379</v>
      </c>
      <c r="L347" s="3689" t="s">
        <v>634</v>
      </c>
      <c r="M347" s="3655">
        <v>1.6</v>
      </c>
    </row>
    <row r="348" spans="1:13" ht="45.75" hidden="1" customHeight="1">
      <c r="A348" s="3313" t="s">
        <v>646</v>
      </c>
      <c r="B348" s="3969" t="s">
        <v>1380</v>
      </c>
      <c r="C348" s="3647" t="s">
        <v>1381</v>
      </c>
      <c r="D348" s="3648" t="s">
        <v>713</v>
      </c>
      <c r="E348" s="3677" t="s">
        <v>649</v>
      </c>
      <c r="F348" s="3677"/>
      <c r="G348" s="3332"/>
      <c r="H348" s="3655"/>
      <c r="I348" s="3651" t="s">
        <v>800</v>
      </c>
      <c r="J348" s="3654" t="s">
        <v>1382</v>
      </c>
      <c r="K348" s="3654"/>
      <c r="L348" s="3689" t="s">
        <v>634</v>
      </c>
      <c r="M348" s="3655">
        <v>1.6</v>
      </c>
    </row>
    <row r="349" spans="1:13" ht="45.75" hidden="1" customHeight="1">
      <c r="A349" s="3313" t="s">
        <v>635</v>
      </c>
      <c r="B349" s="3345" t="s">
        <v>1383</v>
      </c>
      <c r="C349" s="3647" t="s">
        <v>1384</v>
      </c>
      <c r="D349" s="3337" t="s">
        <v>752</v>
      </c>
      <c r="E349" s="3332"/>
      <c r="F349" s="3911"/>
      <c r="G349" s="3332"/>
      <c r="H349" s="3655">
        <v>45</v>
      </c>
      <c r="I349" s="3654" t="s">
        <v>638</v>
      </c>
      <c r="J349" s="3654" t="s">
        <v>753</v>
      </c>
      <c r="K349" s="3680" t="s">
        <v>1385</v>
      </c>
      <c r="L349" s="3714" t="s">
        <v>976</v>
      </c>
      <c r="M349" s="3655">
        <v>4.9000000000000004</v>
      </c>
    </row>
    <row r="350" spans="1:13" ht="45.75" hidden="1" customHeight="1">
      <c r="A350" s="3313" t="s">
        <v>635</v>
      </c>
      <c r="B350" s="3345" t="s">
        <v>1383</v>
      </c>
      <c r="C350" s="3647" t="s">
        <v>1384</v>
      </c>
      <c r="D350" s="3667" t="s">
        <v>977</v>
      </c>
      <c r="E350" s="3668"/>
      <c r="F350" s="3928"/>
      <c r="G350" s="3668"/>
      <c r="H350" s="3666">
        <v>45</v>
      </c>
      <c r="I350" s="3671" t="s">
        <v>638</v>
      </c>
      <c r="J350" s="3671" t="s">
        <v>753</v>
      </c>
      <c r="K350" s="3680" t="s">
        <v>1386</v>
      </c>
      <c r="L350" s="3689" t="s">
        <v>1387</v>
      </c>
      <c r="M350" s="3655">
        <v>1.6</v>
      </c>
    </row>
    <row r="351" spans="1:13" ht="45.75" hidden="1" customHeight="1">
      <c r="A351" s="3313" t="s">
        <v>675</v>
      </c>
      <c r="B351" s="3969" t="s">
        <v>1388</v>
      </c>
      <c r="C351" s="3647" t="s">
        <v>1389</v>
      </c>
      <c r="D351" s="3648" t="s">
        <v>721</v>
      </c>
      <c r="E351" s="3648" t="s">
        <v>649</v>
      </c>
      <c r="F351" s="3648"/>
      <c r="G351" s="3332"/>
      <c r="H351" s="3655"/>
      <c r="I351" s="3651" t="s">
        <v>688</v>
      </c>
      <c r="J351" s="3654" t="s">
        <v>722</v>
      </c>
      <c r="K351" s="3680"/>
      <c r="L351" s="3689" t="s">
        <v>634</v>
      </c>
      <c r="M351" s="3655">
        <v>1.6</v>
      </c>
    </row>
    <row r="352" spans="1:13" ht="45.75" hidden="1" customHeight="1">
      <c r="A352" s="3313" t="s">
        <v>692</v>
      </c>
      <c r="B352" s="3969" t="s">
        <v>1390</v>
      </c>
      <c r="C352" s="3647" t="s">
        <v>1391</v>
      </c>
      <c r="D352" s="3648" t="s">
        <v>106</v>
      </c>
      <c r="E352" s="3648" t="s">
        <v>695</v>
      </c>
      <c r="F352" s="3648" t="s">
        <v>695</v>
      </c>
      <c r="G352" s="3332"/>
      <c r="H352" s="3655"/>
      <c r="I352" s="3651" t="s">
        <v>632</v>
      </c>
      <c r="J352" s="3654" t="s">
        <v>707</v>
      </c>
      <c r="K352" s="3680"/>
      <c r="L352" s="3689" t="s">
        <v>634</v>
      </c>
      <c r="M352" s="3655">
        <v>3.3</v>
      </c>
    </row>
    <row r="353" spans="1:13" ht="45.75" hidden="1" customHeight="1">
      <c r="A353" s="3313" t="s">
        <v>744</v>
      </c>
      <c r="B353" s="3969" t="s">
        <v>1320</v>
      </c>
      <c r="C353" s="3647" t="s">
        <v>1392</v>
      </c>
      <c r="D353" s="3648" t="s">
        <v>140</v>
      </c>
      <c r="E353" s="3648" t="s">
        <v>695</v>
      </c>
      <c r="F353" s="3648" t="s">
        <v>695</v>
      </c>
      <c r="G353" s="3332"/>
      <c r="H353" s="3655"/>
      <c r="I353" s="3651" t="s">
        <v>632</v>
      </c>
      <c r="J353" s="3654" t="s">
        <v>707</v>
      </c>
      <c r="K353" s="3654" t="s">
        <v>851</v>
      </c>
      <c r="L353" s="3689" t="s">
        <v>634</v>
      </c>
      <c r="M353" s="3655">
        <v>1.6</v>
      </c>
    </row>
    <row r="354" spans="1:13" ht="45.75" hidden="1" customHeight="1">
      <c r="A354" s="3313" t="s">
        <v>744</v>
      </c>
      <c r="B354" s="3969" t="s">
        <v>1393</v>
      </c>
      <c r="C354" s="3647" t="s">
        <v>1394</v>
      </c>
      <c r="D354" s="3648" t="s">
        <v>140</v>
      </c>
      <c r="E354" s="3648" t="s">
        <v>695</v>
      </c>
      <c r="F354" s="3648" t="s">
        <v>695</v>
      </c>
      <c r="G354" s="3332"/>
      <c r="H354" s="3655"/>
      <c r="I354" s="3651" t="s">
        <v>632</v>
      </c>
      <c r="J354" s="3654" t="s">
        <v>1098</v>
      </c>
      <c r="K354" s="3654" t="s">
        <v>851</v>
      </c>
      <c r="L354" s="3689" t="s">
        <v>634</v>
      </c>
      <c r="M354" s="3655">
        <v>1.6</v>
      </c>
    </row>
    <row r="355" spans="1:13" ht="45.75" hidden="1" customHeight="1">
      <c r="A355" s="3642" t="s">
        <v>755</v>
      </c>
      <c r="B355" s="3344" t="s">
        <v>1395</v>
      </c>
      <c r="C355" s="3655" t="s">
        <v>1396</v>
      </c>
      <c r="D355" s="3332" t="s">
        <v>659</v>
      </c>
      <c r="E355" s="3332" t="s">
        <v>933</v>
      </c>
      <c r="F355" s="3332"/>
      <c r="G355" s="3332"/>
      <c r="H355" s="3655">
        <v>53</v>
      </c>
      <c r="I355" s="3654" t="s">
        <v>759</v>
      </c>
      <c r="J355" s="3654" t="s">
        <v>886</v>
      </c>
      <c r="K355" s="3680" t="s">
        <v>1397</v>
      </c>
      <c r="L355" s="3689"/>
      <c r="M355" s="3655">
        <v>1.6</v>
      </c>
    </row>
    <row r="356" spans="1:13" ht="45.75" hidden="1" customHeight="1">
      <c r="A356" s="3313" t="s">
        <v>675</v>
      </c>
      <c r="B356" s="3969" t="s">
        <v>1398</v>
      </c>
      <c r="C356" s="3647" t="s">
        <v>1399</v>
      </c>
      <c r="D356" s="3692" t="s">
        <v>654</v>
      </c>
      <c r="E356" s="3692"/>
      <c r="F356" s="3692"/>
      <c r="G356" s="3668"/>
      <c r="H356" s="3666"/>
      <c r="I356" s="3693" t="s">
        <v>717</v>
      </c>
      <c r="J356" s="3671" t="s">
        <v>739</v>
      </c>
      <c r="K356" s="3680" t="s">
        <v>1400</v>
      </c>
      <c r="L356" s="3689" t="s">
        <v>634</v>
      </c>
      <c r="M356" s="3655">
        <v>1.6</v>
      </c>
    </row>
    <row r="357" spans="1:13" ht="45.75" hidden="1" customHeight="1">
      <c r="A357" s="3313" t="s">
        <v>675</v>
      </c>
      <c r="B357" s="3982" t="s">
        <v>1401</v>
      </c>
      <c r="C357" s="3929" t="s">
        <v>1402</v>
      </c>
      <c r="D357" s="3930" t="s">
        <v>678</v>
      </c>
      <c r="E357" s="3928"/>
      <c r="F357" s="3928"/>
      <c r="G357" s="3668"/>
      <c r="H357" s="3666"/>
      <c r="I357" s="3983" t="s">
        <v>916</v>
      </c>
      <c r="J357" s="3983" t="s">
        <v>918</v>
      </c>
      <c r="K357" s="3654"/>
      <c r="L357" s="3689"/>
      <c r="M357" s="3655" t="s">
        <v>1068</v>
      </c>
    </row>
    <row r="358" spans="1:13" ht="45.75" hidden="1" customHeight="1">
      <c r="A358" s="3644" t="s">
        <v>852</v>
      </c>
      <c r="B358" s="3344" t="s">
        <v>1403</v>
      </c>
      <c r="C358" s="3655" t="s">
        <v>1404</v>
      </c>
      <c r="D358" s="3332" t="s">
        <v>659</v>
      </c>
      <c r="E358" s="3332" t="s">
        <v>894</v>
      </c>
      <c r="F358" s="3332" t="s">
        <v>1046</v>
      </c>
      <c r="G358" s="3332"/>
      <c r="H358" s="3655">
        <v>56</v>
      </c>
      <c r="I358" s="3654" t="s">
        <v>856</v>
      </c>
      <c r="J358" s="3654" t="s">
        <v>1405</v>
      </c>
      <c r="K358" s="3654" t="s">
        <v>858</v>
      </c>
      <c r="L358" s="3689"/>
      <c r="M358" s="3655">
        <v>1.6</v>
      </c>
    </row>
    <row r="359" spans="1:13" ht="45.75" hidden="1" customHeight="1">
      <c r="A359" s="3313" t="s">
        <v>865</v>
      </c>
      <c r="B359" s="3345" t="s">
        <v>1406</v>
      </c>
      <c r="C359" s="3647" t="s">
        <v>1407</v>
      </c>
      <c r="D359" s="3337"/>
      <c r="E359" s="3332"/>
      <c r="F359" s="3911"/>
      <c r="G359" s="3332"/>
      <c r="H359" s="3655"/>
      <c r="I359" s="3654" t="s">
        <v>868</v>
      </c>
      <c r="J359" s="3654" t="s">
        <v>1108</v>
      </c>
      <c r="K359" s="3704" t="s">
        <v>1408</v>
      </c>
      <c r="L359" s="3689"/>
      <c r="M359" s="3655">
        <v>1.6</v>
      </c>
    </row>
    <row r="360" spans="1:13" ht="45.75" hidden="1" customHeight="1">
      <c r="A360" s="3641" t="s">
        <v>871</v>
      </c>
      <c r="B360" s="3345" t="s">
        <v>1406</v>
      </c>
      <c r="C360" s="3647" t="s">
        <v>1407</v>
      </c>
      <c r="D360" s="3337"/>
      <c r="E360" s="3332"/>
      <c r="F360" s="3911"/>
      <c r="G360" s="3332"/>
      <c r="H360" s="3655">
        <v>24</v>
      </c>
      <c r="I360" s="3654" t="s">
        <v>868</v>
      </c>
      <c r="J360" s="3654" t="s">
        <v>1108</v>
      </c>
      <c r="K360" s="3654"/>
      <c r="L360" s="3689"/>
      <c r="M360" s="3655">
        <v>1.6</v>
      </c>
    </row>
    <row r="361" spans="1:13" ht="45.75" hidden="1" customHeight="1">
      <c r="A361" s="3313" t="s">
        <v>675</v>
      </c>
      <c r="B361" s="3345" t="s">
        <v>1406</v>
      </c>
      <c r="C361" s="3647" t="s">
        <v>1407</v>
      </c>
      <c r="D361" s="3337"/>
      <c r="E361" s="3332"/>
      <c r="F361" s="3911"/>
      <c r="G361" s="3332"/>
      <c r="H361" s="3655">
        <v>24</v>
      </c>
      <c r="I361" s="3654" t="s">
        <v>868</v>
      </c>
      <c r="J361" s="3654" t="s">
        <v>1108</v>
      </c>
      <c r="K361" s="3654"/>
      <c r="L361" s="3689"/>
      <c r="M361" s="3655">
        <v>6.3</v>
      </c>
    </row>
    <row r="362" spans="1:13" ht="45.75" hidden="1" customHeight="1">
      <c r="A362" s="3313" t="s">
        <v>865</v>
      </c>
      <c r="B362" s="3345" t="s">
        <v>1409</v>
      </c>
      <c r="C362" s="3647" t="s">
        <v>1402</v>
      </c>
      <c r="D362" s="3667" t="s">
        <v>103</v>
      </c>
      <c r="E362" s="3668"/>
      <c r="F362" s="3928"/>
      <c r="G362" s="3668"/>
      <c r="H362" s="3666"/>
      <c r="I362" s="3671" t="s">
        <v>918</v>
      </c>
      <c r="J362" s="3671" t="s">
        <v>918</v>
      </c>
      <c r="K362" s="3654" t="s">
        <v>919</v>
      </c>
      <c r="L362" s="3689"/>
      <c r="M362" s="3655">
        <v>1.6</v>
      </c>
    </row>
    <row r="363" spans="1:13" ht="45.75" hidden="1" customHeight="1">
      <c r="A363" s="3644" t="s">
        <v>852</v>
      </c>
      <c r="B363" s="3344" t="s">
        <v>1258</v>
      </c>
      <c r="C363" s="3655" t="s">
        <v>1410</v>
      </c>
      <c r="D363" s="3332" t="s">
        <v>659</v>
      </c>
      <c r="E363" s="3332"/>
      <c r="F363" s="3332"/>
      <c r="G363" s="3332"/>
      <c r="H363" s="3655">
        <v>61</v>
      </c>
      <c r="I363" s="3758" t="s">
        <v>868</v>
      </c>
      <c r="J363" s="3654" t="s">
        <v>1108</v>
      </c>
      <c r="K363" s="3759" t="s">
        <v>735</v>
      </c>
      <c r="L363" s="3689"/>
      <c r="M363" s="3655">
        <v>2.6</v>
      </c>
    </row>
    <row r="364" spans="1:13" ht="45.75" hidden="1" customHeight="1">
      <c r="A364" s="3644" t="s">
        <v>852</v>
      </c>
      <c r="B364" s="3354" t="s">
        <v>1411</v>
      </c>
      <c r="C364" s="3647" t="s">
        <v>1412</v>
      </c>
      <c r="D364" s="3337" t="s">
        <v>659</v>
      </c>
      <c r="E364" s="3332" t="s">
        <v>894</v>
      </c>
      <c r="F364" s="3911"/>
      <c r="G364" s="3332"/>
      <c r="H364" s="3655"/>
      <c r="I364" s="3654" t="s">
        <v>786</v>
      </c>
      <c r="J364" s="3654" t="s">
        <v>787</v>
      </c>
      <c r="K364" s="3662" t="s">
        <v>735</v>
      </c>
      <c r="L364" s="3689"/>
      <c r="M364" s="3655">
        <v>1.6</v>
      </c>
    </row>
    <row r="365" spans="1:13" ht="45.75" hidden="1" customHeight="1">
      <c r="A365" s="3644" t="s">
        <v>852</v>
      </c>
      <c r="B365" s="3344" t="s">
        <v>1413</v>
      </c>
      <c r="C365" s="3655" t="s">
        <v>1414</v>
      </c>
      <c r="D365" s="3332" t="s">
        <v>659</v>
      </c>
      <c r="E365" s="3337" t="s">
        <v>855</v>
      </c>
      <c r="F365" s="3927"/>
      <c r="G365" s="3332"/>
      <c r="H365" s="3655">
        <v>44</v>
      </c>
      <c r="I365" s="3654" t="s">
        <v>856</v>
      </c>
      <c r="J365" s="3654" t="s">
        <v>1415</v>
      </c>
      <c r="K365" s="3654" t="s">
        <v>1416</v>
      </c>
      <c r="L365" s="3689"/>
      <c r="M365" s="3655">
        <v>1.6</v>
      </c>
    </row>
    <row r="366" spans="1:13" ht="45.75" hidden="1" customHeight="1">
      <c r="A366" s="3313" t="s">
        <v>764</v>
      </c>
      <c r="B366" s="3969" t="s">
        <v>1417</v>
      </c>
      <c r="C366" s="3647" t="s">
        <v>1418</v>
      </c>
      <c r="D366" s="3648"/>
      <c r="E366" s="3648"/>
      <c r="F366" s="3648"/>
      <c r="G366" s="3332"/>
      <c r="H366" s="3655">
        <v>38</v>
      </c>
      <c r="I366" s="3651" t="s">
        <v>650</v>
      </c>
      <c r="J366" s="3654" t="s">
        <v>1102</v>
      </c>
      <c r="K366" s="3680"/>
      <c r="L366" s="3689" t="s">
        <v>634</v>
      </c>
      <c r="M366" s="3655">
        <v>1.6</v>
      </c>
    </row>
    <row r="367" spans="1:13" ht="45.75" hidden="1" customHeight="1">
      <c r="A367" s="3313" t="s">
        <v>683</v>
      </c>
      <c r="B367" s="3355" t="s">
        <v>1419</v>
      </c>
      <c r="C367" s="3655" t="s">
        <v>1420</v>
      </c>
      <c r="D367" s="3332" t="s">
        <v>140</v>
      </c>
      <c r="E367" s="3332"/>
      <c r="F367" s="3332"/>
      <c r="G367" s="3332"/>
      <c r="H367" s="3655"/>
      <c r="I367" s="3654" t="s">
        <v>632</v>
      </c>
      <c r="J367" s="3654" t="s">
        <v>696</v>
      </c>
      <c r="K367" s="3654" t="s">
        <v>851</v>
      </c>
      <c r="L367" s="3689"/>
      <c r="M367" s="3655">
        <v>5.4</v>
      </c>
    </row>
    <row r="368" spans="1:13" ht="45.75" hidden="1" customHeight="1">
      <c r="A368" s="3313" t="s">
        <v>675</v>
      </c>
      <c r="B368" s="3984" t="s">
        <v>1421</v>
      </c>
      <c r="C368" s="3647" t="s">
        <v>1422</v>
      </c>
      <c r="D368" s="3648" t="s">
        <v>654</v>
      </c>
      <c r="E368" s="3648"/>
      <c r="F368" s="3648"/>
      <c r="G368" s="3332"/>
      <c r="H368" s="3655"/>
      <c r="I368" s="3651" t="s">
        <v>738</v>
      </c>
      <c r="J368" s="3654" t="s">
        <v>1423</v>
      </c>
      <c r="K368" s="3680"/>
      <c r="L368" s="3689" t="s">
        <v>634</v>
      </c>
      <c r="M368" s="3655">
        <v>1.6</v>
      </c>
    </row>
    <row r="369" spans="1:13" ht="45.75" hidden="1" customHeight="1">
      <c r="A369" s="3641" t="s">
        <v>852</v>
      </c>
      <c r="B369" s="3984" t="s">
        <v>1424</v>
      </c>
      <c r="C369" s="3647" t="s">
        <v>1425</v>
      </c>
      <c r="D369" s="3648" t="s">
        <v>659</v>
      </c>
      <c r="E369" s="3648" t="s">
        <v>855</v>
      </c>
      <c r="F369" s="3648"/>
      <c r="G369" s="3332"/>
      <c r="H369" s="3655">
        <v>58</v>
      </c>
      <c r="I369" s="3651" t="s">
        <v>856</v>
      </c>
      <c r="J369" s="3654" t="s">
        <v>1426</v>
      </c>
      <c r="K369" s="3680" t="s">
        <v>735</v>
      </c>
      <c r="L369" s="3689"/>
      <c r="M369" s="3655"/>
    </row>
    <row r="370" spans="1:13" ht="45.75" hidden="1" customHeight="1">
      <c r="A370" s="3642" t="s">
        <v>802</v>
      </c>
      <c r="B370" s="3985" t="s">
        <v>1427</v>
      </c>
      <c r="C370" s="3655" t="s">
        <v>1428</v>
      </c>
      <c r="D370" s="3930" t="s">
        <v>1079</v>
      </c>
      <c r="E370" s="3930"/>
      <c r="F370" s="3668"/>
      <c r="G370" s="3668"/>
      <c r="H370" s="3666">
        <v>20</v>
      </c>
      <c r="I370" s="3931" t="s">
        <v>964</v>
      </c>
      <c r="J370" s="3671" t="s">
        <v>1429</v>
      </c>
      <c r="K370" s="3680" t="s">
        <v>1430</v>
      </c>
      <c r="L370" s="3689"/>
      <c r="M370" s="3655">
        <v>1.6</v>
      </c>
    </row>
    <row r="371" spans="1:13" ht="45.75" hidden="1" customHeight="1">
      <c r="A371" s="3313" t="s">
        <v>635</v>
      </c>
      <c r="B371" s="3985" t="s">
        <v>1427</v>
      </c>
      <c r="C371" s="3655" t="s">
        <v>1428</v>
      </c>
      <c r="D371" s="3930" t="s">
        <v>678</v>
      </c>
      <c r="E371" s="3930"/>
      <c r="F371" s="3668"/>
      <c r="G371" s="3668"/>
      <c r="H371" s="3666">
        <v>20</v>
      </c>
      <c r="I371" s="3931" t="s">
        <v>964</v>
      </c>
      <c r="J371" s="3671" t="s">
        <v>1429</v>
      </c>
      <c r="K371" s="3680" t="s">
        <v>1431</v>
      </c>
      <c r="L371" s="3653"/>
      <c r="M371" s="3655">
        <v>1.6</v>
      </c>
    </row>
    <row r="372" spans="1:13" ht="45.75" hidden="1" customHeight="1">
      <c r="A372" s="3313" t="s">
        <v>865</v>
      </c>
      <c r="B372" s="3985" t="s">
        <v>1427</v>
      </c>
      <c r="C372" s="3655" t="s">
        <v>1428</v>
      </c>
      <c r="D372" s="3918" t="s">
        <v>103</v>
      </c>
      <c r="E372" s="3918"/>
      <c r="F372" s="3332"/>
      <c r="G372" s="3332"/>
      <c r="H372" s="3655">
        <v>20</v>
      </c>
      <c r="I372" s="3925" t="s">
        <v>964</v>
      </c>
      <c r="J372" s="3654" t="s">
        <v>1429</v>
      </c>
      <c r="K372" s="3680" t="s">
        <v>1432</v>
      </c>
      <c r="L372" s="3653"/>
      <c r="M372" s="3655">
        <v>1.6</v>
      </c>
    </row>
    <row r="373" spans="1:13" ht="45.75" hidden="1" customHeight="1">
      <c r="A373" s="3313" t="s">
        <v>635</v>
      </c>
      <c r="B373" s="3985" t="s">
        <v>1433</v>
      </c>
      <c r="C373" s="3655" t="s">
        <v>1434</v>
      </c>
      <c r="D373" s="3930"/>
      <c r="E373" s="3930"/>
      <c r="F373" s="3668"/>
      <c r="G373" s="3668"/>
      <c r="H373" s="3666"/>
      <c r="I373" s="3931" t="s">
        <v>1435</v>
      </c>
      <c r="J373" s="3931" t="s">
        <v>1435</v>
      </c>
      <c r="K373" s="3654"/>
      <c r="L373" s="3689"/>
      <c r="M373" s="3655">
        <v>1.6</v>
      </c>
    </row>
    <row r="374" spans="1:13" ht="45.75" hidden="1" customHeight="1">
      <c r="A374" s="3313" t="s">
        <v>635</v>
      </c>
      <c r="B374" s="3358" t="s">
        <v>1436</v>
      </c>
      <c r="C374" s="3647" t="s">
        <v>1434</v>
      </c>
      <c r="D374" s="3337" t="s">
        <v>752</v>
      </c>
      <c r="E374" s="3332"/>
      <c r="F374" s="3911"/>
      <c r="G374" s="3332"/>
      <c r="H374" s="3655"/>
      <c r="I374" s="3654" t="s">
        <v>1435</v>
      </c>
      <c r="J374" s="3654" t="s">
        <v>1435</v>
      </c>
      <c r="K374" s="3680" t="s">
        <v>1437</v>
      </c>
      <c r="L374" s="3689" t="s">
        <v>1274</v>
      </c>
      <c r="M374" s="3655">
        <v>1.6</v>
      </c>
    </row>
    <row r="375" spans="1:13" ht="45.75" hidden="1" customHeight="1">
      <c r="A375" s="3644" t="s">
        <v>852</v>
      </c>
      <c r="B375" s="3356" t="s">
        <v>1438</v>
      </c>
      <c r="C375" s="3655" t="s">
        <v>1439</v>
      </c>
      <c r="D375" s="3337" t="s">
        <v>659</v>
      </c>
      <c r="E375" s="3337" t="s">
        <v>855</v>
      </c>
      <c r="F375" s="3911"/>
      <c r="G375" s="3332"/>
      <c r="H375" s="3655">
        <v>50</v>
      </c>
      <c r="I375" s="3654" t="s">
        <v>856</v>
      </c>
      <c r="J375" s="3654" t="s">
        <v>1440</v>
      </c>
      <c r="K375" s="3654" t="s">
        <v>1441</v>
      </c>
      <c r="L375" s="3689"/>
      <c r="M375" s="3655">
        <v>1.6</v>
      </c>
    </row>
    <row r="376" spans="1:13" ht="45.75" hidden="1" customHeight="1">
      <c r="A376" s="3313" t="s">
        <v>730</v>
      </c>
      <c r="B376" s="3357" t="s">
        <v>1442</v>
      </c>
      <c r="C376" s="3655" t="s">
        <v>1443</v>
      </c>
      <c r="D376" s="3337" t="s">
        <v>659</v>
      </c>
      <c r="E376" s="3332" t="s">
        <v>733</v>
      </c>
      <c r="F376" s="3911"/>
      <c r="G376" s="3332"/>
      <c r="H376" s="3655">
        <v>62</v>
      </c>
      <c r="I376" s="3654" t="s">
        <v>786</v>
      </c>
      <c r="J376" s="3654" t="s">
        <v>787</v>
      </c>
      <c r="K376" s="3680" t="s">
        <v>735</v>
      </c>
      <c r="L376" s="3689" t="s">
        <v>634</v>
      </c>
      <c r="M376" s="3655">
        <v>1.6</v>
      </c>
    </row>
    <row r="377" spans="1:13" ht="45.75" hidden="1" customHeight="1">
      <c r="A377" s="3313" t="s">
        <v>635</v>
      </c>
      <c r="B377" s="3358" t="s">
        <v>1444</v>
      </c>
      <c r="C377" s="3753" t="s">
        <v>1445</v>
      </c>
      <c r="D377" s="3337" t="s">
        <v>752</v>
      </c>
      <c r="E377" s="3332"/>
      <c r="F377" s="3911"/>
      <c r="G377" s="3332"/>
      <c r="H377" s="3655">
        <v>33</v>
      </c>
      <c r="I377" s="3654" t="s">
        <v>638</v>
      </c>
      <c r="J377" s="3654" t="s">
        <v>753</v>
      </c>
      <c r="K377" s="3654" t="s">
        <v>1446</v>
      </c>
      <c r="L377" s="3689"/>
      <c r="M377" s="3655">
        <v>1.6</v>
      </c>
    </row>
    <row r="378" spans="1:13" ht="45.75" hidden="1" customHeight="1">
      <c r="A378" s="3642" t="s">
        <v>802</v>
      </c>
      <c r="B378" s="3986" t="s">
        <v>805</v>
      </c>
      <c r="C378" s="3655" t="s">
        <v>1447</v>
      </c>
      <c r="D378" s="3918"/>
      <c r="E378" s="3918"/>
      <c r="F378" s="3332"/>
      <c r="G378" s="3332"/>
      <c r="H378" s="3655">
        <v>13</v>
      </c>
      <c r="I378" s="3925" t="s">
        <v>964</v>
      </c>
      <c r="J378" s="3654" t="s">
        <v>1448</v>
      </c>
      <c r="K378" s="3654"/>
      <c r="L378" s="3689"/>
      <c r="M378" s="3655">
        <v>1.6</v>
      </c>
    </row>
    <row r="379" spans="1:13" ht="45.75" hidden="1" customHeight="1">
      <c r="A379" s="3313" t="s">
        <v>653</v>
      </c>
      <c r="B379" s="3355" t="s">
        <v>1449</v>
      </c>
      <c r="C379" s="3647" t="s">
        <v>1450</v>
      </c>
      <c r="D379" s="3656" t="s">
        <v>765</v>
      </c>
      <c r="E379" s="3656"/>
      <c r="F379" s="3656"/>
      <c r="G379" s="3749"/>
      <c r="H379" s="3750"/>
      <c r="I379" s="3659" t="s">
        <v>650</v>
      </c>
      <c r="J379" s="3665" t="s">
        <v>651</v>
      </c>
      <c r="K379" s="3680" t="s">
        <v>769</v>
      </c>
      <c r="L379" s="3689" t="s">
        <v>634</v>
      </c>
      <c r="M379" s="3655">
        <v>1.6</v>
      </c>
    </row>
    <row r="380" spans="1:13" ht="45.75" hidden="1" customHeight="1">
      <c r="A380" s="3313" t="s">
        <v>646</v>
      </c>
      <c r="B380" s="3355" t="s">
        <v>1449</v>
      </c>
      <c r="C380" s="3647" t="s">
        <v>1450</v>
      </c>
      <c r="D380" s="3648" t="s">
        <v>765</v>
      </c>
      <c r="E380" s="3648"/>
      <c r="F380" s="3648"/>
      <c r="G380" s="3332"/>
      <c r="H380" s="3655"/>
      <c r="I380" s="3651" t="s">
        <v>650</v>
      </c>
      <c r="J380" s="3654" t="s">
        <v>651</v>
      </c>
      <c r="K380" s="3916" t="s">
        <v>1451</v>
      </c>
      <c r="L380" s="3689" t="s">
        <v>634</v>
      </c>
      <c r="M380" s="3655">
        <v>3.3</v>
      </c>
    </row>
    <row r="381" spans="1:13" ht="45.75" hidden="1" customHeight="1">
      <c r="A381" s="3313" t="s">
        <v>675</v>
      </c>
      <c r="B381" s="3355" t="s">
        <v>1452</v>
      </c>
      <c r="C381" s="3647" t="s">
        <v>1453</v>
      </c>
      <c r="D381" s="3656" t="s">
        <v>654</v>
      </c>
      <c r="E381" s="3656"/>
      <c r="F381" s="3656"/>
      <c r="G381" s="3749"/>
      <c r="H381" s="3750"/>
      <c r="I381" s="3659" t="s">
        <v>650</v>
      </c>
      <c r="J381" s="3665" t="s">
        <v>651</v>
      </c>
      <c r="K381" s="3680" t="s">
        <v>710</v>
      </c>
      <c r="L381" s="3689" t="s">
        <v>634</v>
      </c>
      <c r="M381" s="3655">
        <v>1.6</v>
      </c>
    </row>
    <row r="382" spans="1:13" ht="45.75" hidden="1" customHeight="1">
      <c r="A382" s="3313" t="s">
        <v>653</v>
      </c>
      <c r="B382" s="3355" t="s">
        <v>1452</v>
      </c>
      <c r="C382" s="3647" t="s">
        <v>1453</v>
      </c>
      <c r="D382" s="3648" t="s">
        <v>654</v>
      </c>
      <c r="E382" s="3648"/>
      <c r="F382" s="3648"/>
      <c r="G382" s="3332"/>
      <c r="H382" s="3655"/>
      <c r="I382" s="3651" t="s">
        <v>650</v>
      </c>
      <c r="J382" s="3654" t="s">
        <v>651</v>
      </c>
      <c r="K382" s="3680" t="s">
        <v>655</v>
      </c>
      <c r="L382" s="3689" t="s">
        <v>634</v>
      </c>
      <c r="M382" s="3655">
        <v>3.3</v>
      </c>
    </row>
    <row r="383" spans="1:13" ht="45.75" hidden="1" customHeight="1">
      <c r="A383" s="3313" t="s">
        <v>646</v>
      </c>
      <c r="B383" s="3984" t="s">
        <v>1454</v>
      </c>
      <c r="C383" s="3647" t="s">
        <v>1455</v>
      </c>
      <c r="D383" s="3656" t="s">
        <v>702</v>
      </c>
      <c r="E383" s="3656" t="s">
        <v>1456</v>
      </c>
      <c r="F383" s="3674"/>
      <c r="G383" s="3749"/>
      <c r="H383" s="3750"/>
      <c r="I383" s="3659" t="s">
        <v>680</v>
      </c>
      <c r="J383" s="3665" t="s">
        <v>1457</v>
      </c>
      <c r="K383" s="3680" t="s">
        <v>652</v>
      </c>
      <c r="L383" s="3689" t="s">
        <v>634</v>
      </c>
      <c r="M383" s="3655">
        <v>1.6</v>
      </c>
    </row>
    <row r="384" spans="1:13" ht="45.75" hidden="1" customHeight="1">
      <c r="A384" s="3313" t="s">
        <v>653</v>
      </c>
      <c r="B384" s="3984" t="s">
        <v>1454</v>
      </c>
      <c r="C384" s="3647" t="s">
        <v>1455</v>
      </c>
      <c r="D384" s="3648" t="s">
        <v>704</v>
      </c>
      <c r="E384" s="3648" t="s">
        <v>1456</v>
      </c>
      <c r="F384" s="3677"/>
      <c r="G384" s="3332"/>
      <c r="H384" s="3655"/>
      <c r="I384" s="3651" t="s">
        <v>680</v>
      </c>
      <c r="J384" s="3654" t="s">
        <v>1457</v>
      </c>
      <c r="K384" s="3680" t="s">
        <v>655</v>
      </c>
      <c r="L384" s="3689" t="s">
        <v>634</v>
      </c>
      <c r="M384" s="3655">
        <v>4.2</v>
      </c>
    </row>
    <row r="385" spans="1:13" ht="45.75" hidden="1" customHeight="1">
      <c r="A385" s="3313" t="s">
        <v>629</v>
      </c>
      <c r="B385" s="3984" t="s">
        <v>1458</v>
      </c>
      <c r="C385" s="3647" t="s">
        <v>1459</v>
      </c>
      <c r="D385" s="3648" t="s">
        <v>847</v>
      </c>
      <c r="E385" s="3648" t="s">
        <v>695</v>
      </c>
      <c r="F385" s="3648" t="s">
        <v>695</v>
      </c>
      <c r="G385" s="3332"/>
      <c r="H385" s="3655"/>
      <c r="I385" s="3651" t="s">
        <v>817</v>
      </c>
      <c r="J385" s="3654" t="s">
        <v>818</v>
      </c>
      <c r="K385" s="3680"/>
      <c r="L385" s="3689" t="s">
        <v>634</v>
      </c>
      <c r="M385" s="3655">
        <v>1.6</v>
      </c>
    </row>
    <row r="386" spans="1:13" ht="45.75" hidden="1" customHeight="1">
      <c r="A386" s="3644" t="s">
        <v>1460</v>
      </c>
      <c r="B386" s="4013" t="s">
        <v>1461</v>
      </c>
      <c r="C386" s="3655" t="s">
        <v>1462</v>
      </c>
      <c r="D386" s="3668" t="s">
        <v>659</v>
      </c>
      <c r="E386" s="3668"/>
      <c r="F386" s="3668"/>
      <c r="G386" s="3668"/>
      <c r="H386" s="3666"/>
      <c r="I386" s="3671" t="s">
        <v>1238</v>
      </c>
      <c r="J386" s="3671" t="s">
        <v>787</v>
      </c>
      <c r="K386" s="3680" t="s">
        <v>1463</v>
      </c>
      <c r="L386" s="3689" t="s">
        <v>634</v>
      </c>
      <c r="M386" s="3655">
        <v>2.7</v>
      </c>
    </row>
    <row r="387" spans="1:13" ht="45.75" hidden="1" customHeight="1">
      <c r="A387" s="3644" t="s">
        <v>852</v>
      </c>
      <c r="B387" s="3332" t="s">
        <v>1046</v>
      </c>
      <c r="C387" s="3655" t="s">
        <v>1464</v>
      </c>
      <c r="D387" s="3332" t="s">
        <v>659</v>
      </c>
      <c r="E387" s="3332" t="s">
        <v>894</v>
      </c>
      <c r="F387" s="3332"/>
      <c r="G387" s="3332"/>
      <c r="H387" s="3655">
        <v>48</v>
      </c>
      <c r="I387" s="3654" t="s">
        <v>856</v>
      </c>
      <c r="J387" s="3654" t="s">
        <v>1426</v>
      </c>
      <c r="K387" s="3654" t="s">
        <v>1465</v>
      </c>
      <c r="L387" s="3689"/>
      <c r="M387" s="3655">
        <v>1.6</v>
      </c>
    </row>
    <row r="388" spans="1:13" ht="45.75" hidden="1" customHeight="1">
      <c r="A388" s="3313" t="s">
        <v>646</v>
      </c>
      <c r="B388" s="3911" t="s">
        <v>1466</v>
      </c>
      <c r="C388" s="3647" t="s">
        <v>1467</v>
      </c>
      <c r="D388" s="3648" t="s">
        <v>713</v>
      </c>
      <c r="E388" s="3648" t="s">
        <v>649</v>
      </c>
      <c r="F388" s="3648"/>
      <c r="G388" s="3332"/>
      <c r="H388" s="3655"/>
      <c r="I388" s="3651" t="s">
        <v>800</v>
      </c>
      <c r="J388" s="3654" t="s">
        <v>801</v>
      </c>
      <c r="K388" s="3654"/>
      <c r="L388" s="3689" t="s">
        <v>634</v>
      </c>
      <c r="M388" s="3655">
        <v>1.6</v>
      </c>
    </row>
    <row r="389" spans="1:13" ht="45.75" hidden="1" customHeight="1">
      <c r="A389" s="3313" t="s">
        <v>675</v>
      </c>
      <c r="B389" s="3897" t="s">
        <v>1468</v>
      </c>
      <c r="C389" s="3647" t="s">
        <v>1469</v>
      </c>
      <c r="D389" s="3648" t="s">
        <v>654</v>
      </c>
      <c r="E389" s="3648"/>
      <c r="F389" s="3648"/>
      <c r="G389" s="3332"/>
      <c r="H389" s="3655"/>
      <c r="I389" s="3651" t="s">
        <v>717</v>
      </c>
      <c r="J389" s="3654" t="s">
        <v>739</v>
      </c>
      <c r="K389" s="3680"/>
      <c r="L389" s="3689" t="s">
        <v>634</v>
      </c>
      <c r="M389" s="3655">
        <v>1.6</v>
      </c>
    </row>
    <row r="390" spans="1:13" ht="45.75" hidden="1" customHeight="1">
      <c r="A390" s="3313" t="s">
        <v>635</v>
      </c>
      <c r="B390" s="3328" t="s">
        <v>1470</v>
      </c>
      <c r="C390" s="3647" t="s">
        <v>1471</v>
      </c>
      <c r="D390" s="3337" t="s">
        <v>752</v>
      </c>
      <c r="E390" s="3332" t="s">
        <v>763</v>
      </c>
      <c r="F390" s="3911"/>
      <c r="G390" s="3332"/>
      <c r="H390" s="3655">
        <v>45</v>
      </c>
      <c r="I390" s="3654" t="s">
        <v>638</v>
      </c>
      <c r="J390" s="3654" t="s">
        <v>1285</v>
      </c>
      <c r="K390" s="3654" t="s">
        <v>1472</v>
      </c>
      <c r="L390" s="3689"/>
      <c r="M390" s="3655">
        <v>1.6</v>
      </c>
    </row>
    <row r="391" spans="1:13" ht="45.75" hidden="1" customHeight="1">
      <c r="A391" s="3313" t="s">
        <v>1002</v>
      </c>
      <c r="B391" s="3332" t="s">
        <v>1473</v>
      </c>
      <c r="C391" s="3655" t="s">
        <v>1474</v>
      </c>
      <c r="D391" s="3332" t="s">
        <v>659</v>
      </c>
      <c r="E391" s="3332"/>
      <c r="F391" s="3332"/>
      <c r="G391" s="3332"/>
      <c r="H391" s="3655">
        <v>30</v>
      </c>
      <c r="I391" s="3654" t="s">
        <v>940</v>
      </c>
      <c r="J391" s="3654" t="s">
        <v>940</v>
      </c>
      <c r="K391" s="3680" t="s">
        <v>1475</v>
      </c>
      <c r="L391" s="3689" t="s">
        <v>634</v>
      </c>
      <c r="M391" s="3655">
        <v>1.6</v>
      </c>
    </row>
    <row r="392" spans="1:13" ht="45.75" hidden="1" customHeight="1">
      <c r="A392" s="3313" t="s">
        <v>730</v>
      </c>
      <c r="B392" s="3911" t="s">
        <v>1476</v>
      </c>
      <c r="C392" s="3655" t="s">
        <v>1477</v>
      </c>
      <c r="D392" s="3332" t="s">
        <v>659</v>
      </c>
      <c r="E392" s="3332" t="s">
        <v>733</v>
      </c>
      <c r="F392" s="3332"/>
      <c r="G392" s="3332"/>
      <c r="H392" s="3655">
        <v>60</v>
      </c>
      <c r="I392" s="3654" t="s">
        <v>734</v>
      </c>
      <c r="J392" s="3654" t="s">
        <v>734</v>
      </c>
      <c r="K392" s="3680" t="s">
        <v>735</v>
      </c>
      <c r="L392" s="3689" t="s">
        <v>634</v>
      </c>
      <c r="M392" s="3655">
        <v>1.6</v>
      </c>
    </row>
    <row r="393" spans="1:13" ht="45.75" hidden="1" customHeight="1">
      <c r="A393" s="3642" t="s">
        <v>884</v>
      </c>
      <c r="B393" s="3332" t="s">
        <v>1478</v>
      </c>
      <c r="C393" s="3655" t="s">
        <v>1479</v>
      </c>
      <c r="D393" s="3332" t="s">
        <v>659</v>
      </c>
      <c r="E393" s="3332"/>
      <c r="F393" s="3332"/>
      <c r="G393" s="3332"/>
      <c r="H393" s="3655">
        <v>42</v>
      </c>
      <c r="I393" s="3654" t="s">
        <v>759</v>
      </c>
      <c r="J393" s="3654" t="s">
        <v>760</v>
      </c>
      <c r="K393" s="3680" t="s">
        <v>735</v>
      </c>
      <c r="L393" s="3689"/>
      <c r="M393" s="3655">
        <v>1.6</v>
      </c>
    </row>
    <row r="394" spans="1:13" ht="45.75" hidden="1" customHeight="1">
      <c r="A394" s="3644" t="s">
        <v>852</v>
      </c>
      <c r="B394" s="3332" t="s">
        <v>1480</v>
      </c>
      <c r="C394" s="3655" t="s">
        <v>1481</v>
      </c>
      <c r="D394" s="3332" t="s">
        <v>659</v>
      </c>
      <c r="E394" s="3332" t="s">
        <v>894</v>
      </c>
      <c r="F394" s="3332"/>
      <c r="G394" s="3332"/>
      <c r="H394" s="3655">
        <v>52</v>
      </c>
      <c r="I394" s="3654" t="s">
        <v>661</v>
      </c>
      <c r="J394" s="3654" t="s">
        <v>1482</v>
      </c>
      <c r="K394" s="3662" t="s">
        <v>735</v>
      </c>
      <c r="L394" s="3689"/>
      <c r="M394" s="3655">
        <v>1.6</v>
      </c>
    </row>
    <row r="395" spans="1:13" ht="45.75" hidden="1" customHeight="1">
      <c r="A395" s="3644" t="s">
        <v>852</v>
      </c>
      <c r="B395" s="3332" t="s">
        <v>1483</v>
      </c>
      <c r="C395" s="3655" t="s">
        <v>1484</v>
      </c>
      <c r="D395" s="3332" t="s">
        <v>659</v>
      </c>
      <c r="E395" s="3332" t="s">
        <v>894</v>
      </c>
      <c r="F395" s="3332"/>
      <c r="G395" s="3332"/>
      <c r="H395" s="3655">
        <v>46</v>
      </c>
      <c r="I395" s="3654" t="s">
        <v>856</v>
      </c>
      <c r="J395" s="3654" t="s">
        <v>1191</v>
      </c>
      <c r="K395" s="3654" t="s">
        <v>1485</v>
      </c>
      <c r="L395" s="3689"/>
      <c r="M395" s="3655">
        <v>1.6</v>
      </c>
    </row>
    <row r="396" spans="1:13" ht="45.75" hidden="1" customHeight="1">
      <c r="A396" s="3642" t="s">
        <v>755</v>
      </c>
      <c r="B396" s="3338" t="s">
        <v>1486</v>
      </c>
      <c r="C396" s="3655" t="s">
        <v>1487</v>
      </c>
      <c r="D396" s="3332" t="s">
        <v>659</v>
      </c>
      <c r="E396" s="3332" t="s">
        <v>933</v>
      </c>
      <c r="F396" s="3332"/>
      <c r="G396" s="3332"/>
      <c r="H396" s="3655">
        <v>42</v>
      </c>
      <c r="I396" s="3654" t="s">
        <v>661</v>
      </c>
      <c r="J396" s="3654" t="s">
        <v>1297</v>
      </c>
      <c r="K396" s="3680" t="s">
        <v>1488</v>
      </c>
      <c r="L396" s="3689"/>
      <c r="M396" s="3655">
        <v>1.6</v>
      </c>
    </row>
    <row r="397" spans="1:13" ht="45.75" hidden="1" customHeight="1">
      <c r="A397" s="3644" t="s">
        <v>852</v>
      </c>
      <c r="B397" s="3332" t="s">
        <v>1489</v>
      </c>
      <c r="C397" s="3655" t="s">
        <v>1490</v>
      </c>
      <c r="D397" s="3332" t="s">
        <v>659</v>
      </c>
      <c r="E397" s="3332" t="s">
        <v>894</v>
      </c>
      <c r="F397" s="3332"/>
      <c r="G397" s="3332"/>
      <c r="H397" s="3655">
        <v>52</v>
      </c>
      <c r="I397" s="3654" t="s">
        <v>661</v>
      </c>
      <c r="J397" s="3654" t="s">
        <v>1491</v>
      </c>
      <c r="K397" s="3737" t="s">
        <v>1492</v>
      </c>
      <c r="L397" s="3689"/>
      <c r="M397" s="3655">
        <v>1.6</v>
      </c>
    </row>
    <row r="398" spans="1:13" ht="45.75" hidden="1" customHeight="1">
      <c r="A398" s="3313" t="s">
        <v>675</v>
      </c>
      <c r="B398" s="3911" t="s">
        <v>1493</v>
      </c>
      <c r="C398" s="3647" t="s">
        <v>1494</v>
      </c>
      <c r="D398" s="3648" t="s">
        <v>729</v>
      </c>
      <c r="E398" s="3648" t="s">
        <v>763</v>
      </c>
      <c r="F398" s="3648"/>
      <c r="G398" s="3332"/>
      <c r="H398" s="3655"/>
      <c r="I398" s="3651" t="s">
        <v>717</v>
      </c>
      <c r="J398" s="3654" t="s">
        <v>718</v>
      </c>
      <c r="K398" s="3680"/>
      <c r="L398" s="3689" t="s">
        <v>634</v>
      </c>
      <c r="M398" s="3655">
        <v>1.6</v>
      </c>
    </row>
    <row r="399" spans="1:13" ht="45.75" hidden="1" customHeight="1">
      <c r="A399" s="3642" t="s">
        <v>994</v>
      </c>
      <c r="B399" s="3338" t="s">
        <v>1495</v>
      </c>
      <c r="C399" s="3655" t="s">
        <v>1496</v>
      </c>
      <c r="D399" s="3332" t="s">
        <v>659</v>
      </c>
      <c r="E399" s="3332"/>
      <c r="F399" s="3332"/>
      <c r="G399" s="3332"/>
      <c r="H399" s="3655">
        <v>33</v>
      </c>
      <c r="I399" s="3654" t="s">
        <v>661</v>
      </c>
      <c r="J399" s="3654" t="s">
        <v>1482</v>
      </c>
      <c r="K399" s="3654" t="s">
        <v>1497</v>
      </c>
      <c r="L399" s="3689"/>
      <c r="M399" s="3655">
        <v>1.6</v>
      </c>
    </row>
    <row r="400" spans="1:13" ht="45.75" hidden="1" customHeight="1">
      <c r="A400" s="3641" t="s">
        <v>871</v>
      </c>
      <c r="B400" s="3359" t="s">
        <v>1498</v>
      </c>
      <c r="C400" s="3753" t="s">
        <v>1499</v>
      </c>
      <c r="D400" s="3648" t="s">
        <v>866</v>
      </c>
      <c r="E400" s="3332"/>
      <c r="F400" s="3911"/>
      <c r="G400" s="3332"/>
      <c r="H400" s="3655">
        <v>42</v>
      </c>
      <c r="I400" s="3654" t="s">
        <v>868</v>
      </c>
      <c r="J400" s="3654" t="s">
        <v>877</v>
      </c>
      <c r="K400" s="3654" t="s">
        <v>1500</v>
      </c>
      <c r="L400" s="3689"/>
      <c r="M400" s="3655">
        <v>1.6</v>
      </c>
    </row>
    <row r="401" spans="1:13" ht="45.75" hidden="1" customHeight="1">
      <c r="A401" s="3313" t="s">
        <v>641</v>
      </c>
      <c r="B401" s="3332" t="s">
        <v>1501</v>
      </c>
      <c r="C401" s="3655" t="s">
        <v>1502</v>
      </c>
      <c r="D401" s="3332" t="s">
        <v>699</v>
      </c>
      <c r="E401" s="3332"/>
      <c r="F401" s="3332"/>
      <c r="G401" s="3332"/>
      <c r="H401" s="3655">
        <v>20</v>
      </c>
      <c r="I401" s="3654" t="s">
        <v>644</v>
      </c>
      <c r="J401" s="3654" t="s">
        <v>645</v>
      </c>
      <c r="K401" s="3654"/>
      <c r="L401" s="3689"/>
      <c r="M401" s="3655">
        <v>1.6</v>
      </c>
    </row>
    <row r="402" spans="1:13" ht="45.75" hidden="1" customHeight="1">
      <c r="A402" s="3313" t="s">
        <v>744</v>
      </c>
      <c r="B402" s="3897" t="s">
        <v>1503</v>
      </c>
      <c r="C402" s="3647" t="s">
        <v>1504</v>
      </c>
      <c r="D402" s="3648" t="s">
        <v>816</v>
      </c>
      <c r="E402" s="3648" t="s">
        <v>695</v>
      </c>
      <c r="F402" s="3648" t="s">
        <v>695</v>
      </c>
      <c r="G402" s="3332"/>
      <c r="H402" s="3655"/>
      <c r="I402" s="3651" t="s">
        <v>632</v>
      </c>
      <c r="J402" s="3654" t="s">
        <v>1098</v>
      </c>
      <c r="K402" s="3654"/>
      <c r="L402" s="3689" t="s">
        <v>634</v>
      </c>
      <c r="M402" s="3655">
        <v>1.6</v>
      </c>
    </row>
    <row r="403" spans="1:13" ht="45.75" hidden="1" customHeight="1">
      <c r="A403" s="3313" t="s">
        <v>675</v>
      </c>
      <c r="B403" s="3897" t="s">
        <v>1505</v>
      </c>
      <c r="C403" s="3647" t="s">
        <v>1506</v>
      </c>
      <c r="D403" s="3648" t="s">
        <v>654</v>
      </c>
      <c r="E403" s="3648"/>
      <c r="F403" s="3648"/>
      <c r="G403" s="3332"/>
      <c r="H403" s="3655"/>
      <c r="I403" s="3651" t="s">
        <v>738</v>
      </c>
      <c r="J403" s="3654" t="s">
        <v>739</v>
      </c>
      <c r="K403" s="3662"/>
      <c r="L403" s="3689" t="s">
        <v>634</v>
      </c>
      <c r="M403" s="3655">
        <v>1.6</v>
      </c>
    </row>
    <row r="404" spans="1:13" ht="45.75" hidden="1" customHeight="1">
      <c r="A404" s="3314" t="s">
        <v>683</v>
      </c>
      <c r="B404" s="3897" t="s">
        <v>1507</v>
      </c>
      <c r="C404" s="3663" t="s">
        <v>1508</v>
      </c>
      <c r="D404" s="3803" t="s">
        <v>104</v>
      </c>
      <c r="E404" s="3803"/>
      <c r="F404" s="3803"/>
      <c r="G404" s="3668"/>
      <c r="H404" s="3666"/>
      <c r="I404" s="3804" t="s">
        <v>632</v>
      </c>
      <c r="J404" s="3671" t="s">
        <v>1509</v>
      </c>
      <c r="K404" s="3654"/>
      <c r="L404" s="3689" t="s">
        <v>634</v>
      </c>
      <c r="M404" s="3655">
        <v>4.0999999999999996</v>
      </c>
    </row>
    <row r="405" spans="1:13" ht="45.75" hidden="1" customHeight="1">
      <c r="A405" s="3313" t="s">
        <v>683</v>
      </c>
      <c r="B405" s="3897" t="s">
        <v>1507</v>
      </c>
      <c r="C405" s="3663" t="s">
        <v>1508</v>
      </c>
      <c r="D405" s="3646" t="s">
        <v>140</v>
      </c>
      <c r="E405" s="3646"/>
      <c r="F405" s="3646"/>
      <c r="G405" s="3332"/>
      <c r="H405" s="3655"/>
      <c r="I405" s="3664" t="s">
        <v>632</v>
      </c>
      <c r="J405" s="3654" t="s">
        <v>1509</v>
      </c>
      <c r="K405" s="3654"/>
      <c r="L405" s="3689" t="s">
        <v>634</v>
      </c>
      <c r="M405" s="3655">
        <v>6</v>
      </c>
    </row>
    <row r="406" spans="1:13" ht="45.75" hidden="1" customHeight="1">
      <c r="A406" s="3313" t="s">
        <v>692</v>
      </c>
      <c r="B406" s="3897" t="s">
        <v>1507</v>
      </c>
      <c r="C406" s="3663" t="s">
        <v>1508</v>
      </c>
      <c r="D406" s="3646" t="s">
        <v>104</v>
      </c>
      <c r="E406" s="3646"/>
      <c r="F406" s="3646"/>
      <c r="G406" s="3332"/>
      <c r="H406" s="3655"/>
      <c r="I406" s="3664" t="s">
        <v>632</v>
      </c>
      <c r="J406" s="3654" t="s">
        <v>1509</v>
      </c>
      <c r="K406" s="3654"/>
      <c r="L406" s="3689" t="s">
        <v>634</v>
      </c>
      <c r="M406" s="3655">
        <v>4.0999999999999996</v>
      </c>
    </row>
    <row r="407" spans="1:13" ht="45.75" hidden="1" customHeight="1">
      <c r="A407" s="3313" t="s">
        <v>653</v>
      </c>
      <c r="B407" s="3897" t="s">
        <v>1510</v>
      </c>
      <c r="C407" s="3647" t="s">
        <v>1511</v>
      </c>
      <c r="D407" s="3648" t="s">
        <v>704</v>
      </c>
      <c r="E407" s="3648" t="s">
        <v>649</v>
      </c>
      <c r="F407" s="3648"/>
      <c r="G407" s="3332"/>
      <c r="H407" s="3655"/>
      <c r="I407" s="3651" t="s">
        <v>738</v>
      </c>
      <c r="J407" s="3654" t="s">
        <v>1423</v>
      </c>
      <c r="K407" s="3654" t="s">
        <v>1167</v>
      </c>
      <c r="L407" s="3689" t="s">
        <v>634</v>
      </c>
      <c r="M407" s="3655">
        <v>4.2</v>
      </c>
    </row>
    <row r="408" spans="1:13" ht="45.75" hidden="1" customHeight="1">
      <c r="A408" s="3313" t="s">
        <v>646</v>
      </c>
      <c r="B408" s="3897" t="s">
        <v>1512</v>
      </c>
      <c r="C408" s="3647" t="s">
        <v>1511</v>
      </c>
      <c r="D408" s="3656" t="s">
        <v>702</v>
      </c>
      <c r="E408" s="3656" t="s">
        <v>649</v>
      </c>
      <c r="F408" s="3656"/>
      <c r="G408" s="3749"/>
      <c r="H408" s="3750"/>
      <c r="I408" s="3659" t="s">
        <v>738</v>
      </c>
      <c r="J408" s="3665" t="s">
        <v>1423</v>
      </c>
      <c r="K408" s="3654" t="s">
        <v>652</v>
      </c>
      <c r="L408" s="3689" t="s">
        <v>634</v>
      </c>
      <c r="M408" s="3655">
        <v>2.2000000000000002</v>
      </c>
    </row>
    <row r="409" spans="1:13" ht="45.75" hidden="1" customHeight="1">
      <c r="A409" s="3313" t="s">
        <v>865</v>
      </c>
      <c r="B409" s="3328" t="s">
        <v>1513</v>
      </c>
      <c r="C409" s="3647" t="s">
        <v>1514</v>
      </c>
      <c r="D409" s="3667"/>
      <c r="E409" s="3668"/>
      <c r="F409" s="3928"/>
      <c r="G409" s="3668"/>
      <c r="H409" s="3666">
        <v>27</v>
      </c>
      <c r="I409" s="3671" t="s">
        <v>868</v>
      </c>
      <c r="J409" s="3671" t="s">
        <v>1108</v>
      </c>
      <c r="K409" s="3704"/>
      <c r="L409" s="3689"/>
      <c r="M409" s="3655">
        <v>1.6</v>
      </c>
    </row>
    <row r="410" spans="1:13" ht="45.75" hidden="1" customHeight="1">
      <c r="A410" s="3313" t="s">
        <v>675</v>
      </c>
      <c r="B410" s="3328" t="s">
        <v>1513</v>
      </c>
      <c r="C410" s="3647" t="s">
        <v>1514</v>
      </c>
      <c r="D410" s="3337" t="s">
        <v>729</v>
      </c>
      <c r="E410" s="3332"/>
      <c r="F410" s="3911"/>
      <c r="G410" s="3332"/>
      <c r="H410" s="3655">
        <v>27</v>
      </c>
      <c r="I410" s="3654" t="s">
        <v>868</v>
      </c>
      <c r="J410" s="3654" t="s">
        <v>1108</v>
      </c>
      <c r="K410" s="3704"/>
      <c r="L410" s="3689"/>
      <c r="M410" s="3655">
        <v>6.3</v>
      </c>
    </row>
    <row r="411" spans="1:13" ht="45.75" hidden="1" customHeight="1">
      <c r="A411" s="3313" t="s">
        <v>865</v>
      </c>
      <c r="B411" s="3328" t="s">
        <v>1515</v>
      </c>
      <c r="C411" s="3647" t="s">
        <v>1516</v>
      </c>
      <c r="D411" s="3337"/>
      <c r="E411" s="3332"/>
      <c r="F411" s="3911"/>
      <c r="G411" s="3332"/>
      <c r="H411" s="3655">
        <v>45</v>
      </c>
      <c r="I411" s="3654" t="s">
        <v>868</v>
      </c>
      <c r="J411" s="3654" t="s">
        <v>1108</v>
      </c>
      <c r="K411" s="3704" t="s">
        <v>1340</v>
      </c>
      <c r="L411" s="3689"/>
      <c r="M411" s="3655">
        <v>1.6</v>
      </c>
    </row>
    <row r="412" spans="1:13" ht="45.75" hidden="1" customHeight="1">
      <c r="A412" s="3641" t="s">
        <v>871</v>
      </c>
      <c r="B412" s="3328" t="s">
        <v>1515</v>
      </c>
      <c r="C412" s="3647" t="s">
        <v>1516</v>
      </c>
      <c r="D412" s="3337"/>
      <c r="E412" s="3332"/>
      <c r="F412" s="3911"/>
      <c r="G412" s="3332"/>
      <c r="H412" s="3655">
        <v>32</v>
      </c>
      <c r="I412" s="3654" t="s">
        <v>868</v>
      </c>
      <c r="J412" s="3654" t="s">
        <v>1108</v>
      </c>
      <c r="K412" s="3654" t="s">
        <v>1517</v>
      </c>
      <c r="L412" s="3689"/>
      <c r="M412" s="3655">
        <v>1.6</v>
      </c>
    </row>
    <row r="413" spans="1:13" ht="45.75" hidden="1" customHeight="1">
      <c r="A413" s="3644" t="s">
        <v>852</v>
      </c>
      <c r="B413" s="3333" t="s">
        <v>1518</v>
      </c>
      <c r="C413" s="3655" t="s">
        <v>1519</v>
      </c>
      <c r="D413" s="3337" t="s">
        <v>659</v>
      </c>
      <c r="E413" s="3337" t="s">
        <v>855</v>
      </c>
      <c r="F413" s="3332"/>
      <c r="G413" s="3332"/>
      <c r="H413" s="3655">
        <v>50</v>
      </c>
      <c r="I413" s="3654" t="s">
        <v>856</v>
      </c>
      <c r="J413" s="3654" t="s">
        <v>908</v>
      </c>
      <c r="K413" s="3654" t="s">
        <v>735</v>
      </c>
      <c r="L413" s="3689"/>
      <c r="M413" s="3655">
        <v>1.6</v>
      </c>
    </row>
    <row r="414" spans="1:13" ht="45.75" hidden="1" customHeight="1">
      <c r="A414" s="3642" t="s">
        <v>755</v>
      </c>
      <c r="B414" s="3338" t="s">
        <v>933</v>
      </c>
      <c r="C414" s="3655" t="s">
        <v>1520</v>
      </c>
      <c r="D414" s="3332" t="s">
        <v>659</v>
      </c>
      <c r="E414" s="3987"/>
      <c r="F414" s="3332"/>
      <c r="G414" s="3332"/>
      <c r="H414" s="3655">
        <v>40</v>
      </c>
      <c r="I414" s="3654" t="s">
        <v>661</v>
      </c>
      <c r="J414" s="3654" t="s">
        <v>950</v>
      </c>
      <c r="K414" s="3680" t="s">
        <v>1113</v>
      </c>
      <c r="L414" s="3689"/>
      <c r="M414" s="3655">
        <v>1.6</v>
      </c>
    </row>
    <row r="415" spans="1:13" ht="45.75" hidden="1" customHeight="1">
      <c r="A415" s="3313" t="s">
        <v>865</v>
      </c>
      <c r="B415" s="3328" t="s">
        <v>1521</v>
      </c>
      <c r="C415" s="3647" t="s">
        <v>1522</v>
      </c>
      <c r="D415" s="3337" t="s">
        <v>866</v>
      </c>
      <c r="E415" s="3332"/>
      <c r="F415" s="3911"/>
      <c r="G415" s="3332"/>
      <c r="H415" s="3655"/>
      <c r="I415" s="3654" t="s">
        <v>868</v>
      </c>
      <c r="J415" s="3654" t="s">
        <v>869</v>
      </c>
      <c r="K415" s="3654" t="s">
        <v>1523</v>
      </c>
      <c r="L415" s="3689"/>
      <c r="M415" s="3655">
        <v>1.6</v>
      </c>
    </row>
    <row r="416" spans="1:13" ht="45.75" hidden="1" customHeight="1">
      <c r="A416" s="3641" t="s">
        <v>871</v>
      </c>
      <c r="B416" s="3328" t="s">
        <v>1521</v>
      </c>
      <c r="C416" s="3647" t="s">
        <v>1522</v>
      </c>
      <c r="D416" s="3648" t="s">
        <v>866</v>
      </c>
      <c r="E416" s="3332"/>
      <c r="F416" s="3911"/>
      <c r="G416" s="3332"/>
      <c r="H416" s="3655">
        <v>35</v>
      </c>
      <c r="I416" s="3654" t="s">
        <v>868</v>
      </c>
      <c r="J416" s="3654" t="s">
        <v>869</v>
      </c>
      <c r="K416" s="3654" t="s">
        <v>1524</v>
      </c>
      <c r="L416" s="3689"/>
      <c r="M416" s="3655">
        <v>1.6</v>
      </c>
    </row>
    <row r="417" spans="1:13" ht="45.75" hidden="1" customHeight="1">
      <c r="A417" s="3644" t="s">
        <v>852</v>
      </c>
      <c r="B417" s="3332" t="s">
        <v>1525</v>
      </c>
      <c r="C417" s="3655" t="s">
        <v>1526</v>
      </c>
      <c r="D417" s="3332" t="s">
        <v>659</v>
      </c>
      <c r="E417" s="3337" t="s">
        <v>855</v>
      </c>
      <c r="F417" s="3927"/>
      <c r="G417" s="3332"/>
      <c r="H417" s="3655">
        <v>45</v>
      </c>
      <c r="I417" s="3654" t="s">
        <v>856</v>
      </c>
      <c r="J417" s="3654" t="s">
        <v>1527</v>
      </c>
      <c r="K417" s="3654" t="s">
        <v>1528</v>
      </c>
      <c r="L417" s="3689"/>
      <c r="M417" s="3655">
        <v>1.6</v>
      </c>
    </row>
    <row r="418" spans="1:13" ht="45.75" hidden="1" customHeight="1">
      <c r="A418" s="3313" t="s">
        <v>629</v>
      </c>
      <c r="B418" s="3897" t="s">
        <v>105</v>
      </c>
      <c r="C418" s="3647" t="s">
        <v>1529</v>
      </c>
      <c r="D418" s="3692"/>
      <c r="E418" s="3692"/>
      <c r="F418" s="3692"/>
      <c r="G418" s="3668"/>
      <c r="H418" s="3813"/>
      <c r="I418" s="3693" t="s">
        <v>747</v>
      </c>
      <c r="J418" s="3671" t="s">
        <v>1530</v>
      </c>
      <c r="K418" s="3654"/>
      <c r="L418" s="3689" t="s">
        <v>634</v>
      </c>
      <c r="M418" s="3655">
        <v>1.6</v>
      </c>
    </row>
    <row r="419" spans="1:13" ht="45.75" hidden="1" customHeight="1">
      <c r="A419" s="3313" t="s">
        <v>744</v>
      </c>
      <c r="B419" s="3897" t="s">
        <v>105</v>
      </c>
      <c r="C419" s="3647" t="s">
        <v>1529</v>
      </c>
      <c r="D419" s="3692"/>
      <c r="E419" s="3692"/>
      <c r="F419" s="3692"/>
      <c r="G419" s="3668"/>
      <c r="H419" s="3666"/>
      <c r="I419" s="3693" t="s">
        <v>747</v>
      </c>
      <c r="J419" s="3671" t="s">
        <v>1530</v>
      </c>
      <c r="K419" s="3654" t="s">
        <v>1531</v>
      </c>
      <c r="L419" s="3689" t="s">
        <v>634</v>
      </c>
      <c r="M419" s="3655">
        <v>1.6</v>
      </c>
    </row>
    <row r="420" spans="1:13" ht="45.75" hidden="1" customHeight="1">
      <c r="A420" s="3313" t="s">
        <v>714</v>
      </c>
      <c r="B420" s="3897" t="s">
        <v>105</v>
      </c>
      <c r="C420" s="3647" t="s">
        <v>1529</v>
      </c>
      <c r="D420" s="3692"/>
      <c r="E420" s="3692"/>
      <c r="F420" s="3692"/>
      <c r="G420" s="3668"/>
      <c r="H420" s="3666">
        <v>34</v>
      </c>
      <c r="I420" s="3693" t="s">
        <v>747</v>
      </c>
      <c r="J420" s="3671" t="s">
        <v>1530</v>
      </c>
      <c r="K420" s="3654"/>
      <c r="L420" s="3689" t="s">
        <v>634</v>
      </c>
      <c r="M420" s="3655">
        <v>1.6</v>
      </c>
    </row>
    <row r="421" spans="1:13" ht="45.75" hidden="1" customHeight="1">
      <c r="A421" s="3313" t="s">
        <v>1011</v>
      </c>
      <c r="B421" s="3897" t="s">
        <v>105</v>
      </c>
      <c r="C421" s="3647" t="s">
        <v>1529</v>
      </c>
      <c r="D421" s="3648"/>
      <c r="E421" s="3648"/>
      <c r="F421" s="3648"/>
      <c r="G421" s="3332"/>
      <c r="H421" s="3655">
        <v>33</v>
      </c>
      <c r="I421" s="3651" t="s">
        <v>747</v>
      </c>
      <c r="J421" s="3654" t="s">
        <v>1530</v>
      </c>
      <c r="K421" s="3760" t="s">
        <v>1532</v>
      </c>
      <c r="L421" s="3689" t="s">
        <v>634</v>
      </c>
      <c r="M421" s="3655">
        <v>1.6</v>
      </c>
    </row>
    <row r="422" spans="1:13" ht="45.75" hidden="1" customHeight="1">
      <c r="A422" s="3313" t="s">
        <v>629</v>
      </c>
      <c r="B422" s="3897" t="s">
        <v>1533</v>
      </c>
      <c r="C422" s="3647" t="s">
        <v>1534</v>
      </c>
      <c r="D422" s="3648" t="s">
        <v>847</v>
      </c>
      <c r="E422" s="3648" t="s">
        <v>695</v>
      </c>
      <c r="F422" s="3648" t="s">
        <v>695</v>
      </c>
      <c r="G422" s="3332"/>
      <c r="H422" s="3655"/>
      <c r="I422" s="3651" t="s">
        <v>817</v>
      </c>
      <c r="J422" s="3654" t="s">
        <v>848</v>
      </c>
      <c r="K422" s="3654"/>
      <c r="L422" s="3689" t="s">
        <v>634</v>
      </c>
      <c r="M422" s="3655">
        <v>1.6</v>
      </c>
    </row>
    <row r="423" spans="1:13" ht="45.75" hidden="1" customHeight="1">
      <c r="A423" s="3644" t="s">
        <v>852</v>
      </c>
      <c r="B423" s="3332" t="s">
        <v>1535</v>
      </c>
      <c r="C423" s="3655" t="s">
        <v>1536</v>
      </c>
      <c r="D423" s="3332" t="s">
        <v>659</v>
      </c>
      <c r="E423" s="3337" t="s">
        <v>855</v>
      </c>
      <c r="F423" s="3927"/>
      <c r="G423" s="3332"/>
      <c r="H423" s="3655">
        <v>58</v>
      </c>
      <c r="I423" s="3758" t="s">
        <v>856</v>
      </c>
      <c r="J423" s="3654" t="s">
        <v>1537</v>
      </c>
      <c r="K423" s="3654" t="s">
        <v>1538</v>
      </c>
      <c r="L423" s="3689"/>
      <c r="M423" s="3655">
        <v>1.6</v>
      </c>
    </row>
    <row r="424" spans="1:13" ht="45.75" hidden="1" customHeight="1">
      <c r="A424" s="3313" t="s">
        <v>730</v>
      </c>
      <c r="B424" s="3332" t="s">
        <v>1539</v>
      </c>
      <c r="C424" s="3655" t="s">
        <v>1540</v>
      </c>
      <c r="D424" s="3337" t="s">
        <v>659</v>
      </c>
      <c r="E424" s="3332" t="s">
        <v>733</v>
      </c>
      <c r="F424" s="3911"/>
      <c r="G424" s="3332"/>
      <c r="H424" s="3655">
        <v>59</v>
      </c>
      <c r="I424" s="3654" t="s">
        <v>940</v>
      </c>
      <c r="J424" s="3654" t="s">
        <v>940</v>
      </c>
      <c r="K424" s="3680" t="s">
        <v>735</v>
      </c>
      <c r="L424" s="3689" t="s">
        <v>634</v>
      </c>
      <c r="M424" s="3655">
        <v>1.6</v>
      </c>
    </row>
    <row r="425" spans="1:13" ht="45.75" hidden="1" customHeight="1">
      <c r="A425" s="3313" t="s">
        <v>683</v>
      </c>
      <c r="B425" s="4009" t="s">
        <v>1541</v>
      </c>
      <c r="C425" s="3663" t="s">
        <v>1542</v>
      </c>
      <c r="D425" s="3803" t="s">
        <v>1172</v>
      </c>
      <c r="E425" s="3803"/>
      <c r="F425" s="3803" t="s">
        <v>695</v>
      </c>
      <c r="G425" s="3668"/>
      <c r="H425" s="3666"/>
      <c r="I425" s="3804" t="s">
        <v>632</v>
      </c>
      <c r="J425" s="3671" t="s">
        <v>1376</v>
      </c>
      <c r="K425" s="4021"/>
      <c r="L425" s="3689" t="s">
        <v>634</v>
      </c>
      <c r="M425" s="3655">
        <v>1.6</v>
      </c>
    </row>
    <row r="426" spans="1:13" ht="45.75" hidden="1" customHeight="1">
      <c r="A426" s="3313" t="s">
        <v>744</v>
      </c>
      <c r="B426" s="4025" t="s">
        <v>8042</v>
      </c>
      <c r="C426" s="3663" t="s">
        <v>1542</v>
      </c>
      <c r="D426" s="3646" t="s">
        <v>140</v>
      </c>
      <c r="E426" s="3646"/>
      <c r="F426" s="3646" t="s">
        <v>695</v>
      </c>
      <c r="G426" s="3332"/>
      <c r="H426" s="3655"/>
      <c r="I426" s="3664" t="s">
        <v>632</v>
      </c>
      <c r="J426" s="3748" t="s">
        <v>1376</v>
      </c>
      <c r="K426" s="4011" t="s">
        <v>8040</v>
      </c>
      <c r="L426" s="4010" t="s">
        <v>634</v>
      </c>
      <c r="M426" s="3655">
        <v>1.6</v>
      </c>
    </row>
    <row r="427" spans="1:13" ht="45.75" hidden="1" customHeight="1">
      <c r="A427" s="3313" t="s">
        <v>675</v>
      </c>
      <c r="B427" s="3897" t="s">
        <v>679</v>
      </c>
      <c r="C427" s="3647" t="s">
        <v>1543</v>
      </c>
      <c r="D427" s="3668" t="s">
        <v>678</v>
      </c>
      <c r="E427" s="3692"/>
      <c r="F427" s="3692"/>
      <c r="G427" s="3668"/>
      <c r="H427" s="3666"/>
      <c r="I427" s="3693" t="s">
        <v>680</v>
      </c>
      <c r="J427" s="3671" t="s">
        <v>1544</v>
      </c>
      <c r="K427" s="3652" t="s">
        <v>1545</v>
      </c>
      <c r="L427" s="3689" t="s">
        <v>634</v>
      </c>
      <c r="M427" s="3655">
        <v>1.7</v>
      </c>
    </row>
    <row r="428" spans="1:13" ht="45.75" hidden="1" customHeight="1">
      <c r="A428" s="3313" t="s">
        <v>683</v>
      </c>
      <c r="B428" s="3897" t="s">
        <v>679</v>
      </c>
      <c r="C428" s="3647" t="s">
        <v>1543</v>
      </c>
      <c r="D428" s="3332" t="s">
        <v>103</v>
      </c>
      <c r="E428" s="3648"/>
      <c r="F428" s="3648"/>
      <c r="G428" s="3332"/>
      <c r="H428" s="3655"/>
      <c r="I428" s="3651" t="s">
        <v>680</v>
      </c>
      <c r="J428" s="3654" t="s">
        <v>1544</v>
      </c>
      <c r="K428" s="3654"/>
      <c r="L428" s="3689" t="s">
        <v>634</v>
      </c>
      <c r="M428" s="3655" t="s">
        <v>684</v>
      </c>
    </row>
    <row r="429" spans="1:13" ht="45.75" hidden="1" customHeight="1">
      <c r="A429" s="3313" t="s">
        <v>675</v>
      </c>
      <c r="B429" s="3897" t="s">
        <v>1546</v>
      </c>
      <c r="C429" s="3647" t="s">
        <v>1547</v>
      </c>
      <c r="D429" s="3648" t="s">
        <v>654</v>
      </c>
      <c r="E429" s="3648"/>
      <c r="F429" s="3648"/>
      <c r="G429" s="3332"/>
      <c r="H429" s="3655"/>
      <c r="I429" s="3651" t="s">
        <v>717</v>
      </c>
      <c r="J429" s="3654" t="s">
        <v>739</v>
      </c>
      <c r="K429" s="3654"/>
      <c r="L429" s="3689" t="s">
        <v>634</v>
      </c>
      <c r="M429" s="3655">
        <v>1.6</v>
      </c>
    </row>
    <row r="430" spans="1:13" ht="45.75" hidden="1" customHeight="1">
      <c r="A430" s="3313" t="s">
        <v>629</v>
      </c>
      <c r="B430" s="3897" t="s">
        <v>1548</v>
      </c>
      <c r="C430" s="3647" t="s">
        <v>1549</v>
      </c>
      <c r="D430" s="3648" t="s">
        <v>105</v>
      </c>
      <c r="E430" s="3648" t="s">
        <v>695</v>
      </c>
      <c r="F430" s="3648" t="s">
        <v>695</v>
      </c>
      <c r="G430" s="3332"/>
      <c r="H430" s="3655"/>
      <c r="I430" s="3651" t="s">
        <v>632</v>
      </c>
      <c r="J430" s="3654" t="s">
        <v>707</v>
      </c>
      <c r="K430" s="3654"/>
      <c r="L430" s="3689" t="s">
        <v>634</v>
      </c>
      <c r="M430" s="3655">
        <v>1.6</v>
      </c>
    </row>
    <row r="431" spans="1:13" ht="45.75" hidden="1" customHeight="1">
      <c r="A431" s="3313" t="s">
        <v>744</v>
      </c>
      <c r="B431" s="3897" t="s">
        <v>1548</v>
      </c>
      <c r="C431" s="3647" t="s">
        <v>1549</v>
      </c>
      <c r="D431" s="3648" t="s">
        <v>105</v>
      </c>
      <c r="E431" s="3648" t="s">
        <v>695</v>
      </c>
      <c r="F431" s="3648" t="s">
        <v>695</v>
      </c>
      <c r="G431" s="3332"/>
      <c r="H431" s="3655"/>
      <c r="I431" s="3651" t="s">
        <v>632</v>
      </c>
      <c r="J431" s="3654" t="s">
        <v>707</v>
      </c>
      <c r="K431" s="3654"/>
      <c r="L431" s="3689" t="s">
        <v>634</v>
      </c>
      <c r="M431" s="3655">
        <v>1.6</v>
      </c>
    </row>
    <row r="432" spans="1:13" ht="45.75" hidden="1" customHeight="1">
      <c r="A432" s="3644" t="s">
        <v>852</v>
      </c>
      <c r="B432" s="3332" t="s">
        <v>1550</v>
      </c>
      <c r="C432" s="3655" t="s">
        <v>1551</v>
      </c>
      <c r="D432" s="3332" t="s">
        <v>659</v>
      </c>
      <c r="E432" s="3332"/>
      <c r="F432" s="3332" t="s">
        <v>649</v>
      </c>
      <c r="G432" s="3332"/>
      <c r="H432" s="3655"/>
      <c r="I432" s="3654" t="s">
        <v>868</v>
      </c>
      <c r="J432" s="3654" t="s">
        <v>1108</v>
      </c>
      <c r="K432" s="3662" t="s">
        <v>735</v>
      </c>
      <c r="L432" s="3689"/>
      <c r="M432" s="3655">
        <v>1.6</v>
      </c>
    </row>
    <row r="433" spans="1:13" ht="45.75" hidden="1" customHeight="1">
      <c r="A433" s="3313" t="s">
        <v>646</v>
      </c>
      <c r="B433" s="3897" t="s">
        <v>1552</v>
      </c>
      <c r="C433" s="3647" t="s">
        <v>1553</v>
      </c>
      <c r="D433" s="3648" t="s">
        <v>713</v>
      </c>
      <c r="E433" s="3648" t="s">
        <v>649</v>
      </c>
      <c r="F433" s="3648"/>
      <c r="G433" s="3332"/>
      <c r="H433" s="3655"/>
      <c r="I433" s="3651" t="s">
        <v>650</v>
      </c>
      <c r="J433" s="3654" t="s">
        <v>726</v>
      </c>
      <c r="K433" s="3654"/>
      <c r="L433" s="3689" t="s">
        <v>634</v>
      </c>
      <c r="M433" s="3655">
        <v>1.6</v>
      </c>
    </row>
    <row r="434" spans="1:13" ht="45.75" hidden="1" customHeight="1">
      <c r="A434" s="3642" t="s">
        <v>755</v>
      </c>
      <c r="B434" s="3332" t="s">
        <v>1554</v>
      </c>
      <c r="C434" s="3655" t="s">
        <v>1555</v>
      </c>
      <c r="D434" s="3332" t="s">
        <v>659</v>
      </c>
      <c r="E434" s="3332"/>
      <c r="F434" s="3332"/>
      <c r="G434" s="3332"/>
      <c r="H434" s="3655">
        <v>53</v>
      </c>
      <c r="I434" s="3654" t="s">
        <v>759</v>
      </c>
      <c r="J434" s="3654" t="s">
        <v>760</v>
      </c>
      <c r="K434" s="3680" t="s">
        <v>735</v>
      </c>
      <c r="L434" s="3689"/>
      <c r="M434" s="3655">
        <v>1.6</v>
      </c>
    </row>
    <row r="435" spans="1:13" ht="45.75" hidden="1" customHeight="1">
      <c r="A435" s="3644" t="s">
        <v>852</v>
      </c>
      <c r="B435" s="3332" t="s">
        <v>1556</v>
      </c>
      <c r="C435" s="3655" t="s">
        <v>1557</v>
      </c>
      <c r="D435" s="3337" t="s">
        <v>659</v>
      </c>
      <c r="E435" s="3337" t="s">
        <v>855</v>
      </c>
      <c r="F435" s="3332"/>
      <c r="G435" s="3332"/>
      <c r="H435" s="3655">
        <v>50</v>
      </c>
      <c r="I435" s="3654" t="s">
        <v>856</v>
      </c>
      <c r="J435" s="3654" t="s">
        <v>1558</v>
      </c>
      <c r="K435" s="3662" t="s">
        <v>735</v>
      </c>
      <c r="L435" s="3689" t="s">
        <v>1559</v>
      </c>
      <c r="M435" s="3655">
        <v>1.6</v>
      </c>
    </row>
    <row r="436" spans="1:13" ht="45.75" hidden="1" customHeight="1">
      <c r="A436" s="3642" t="s">
        <v>884</v>
      </c>
      <c r="B436" s="3332" t="s">
        <v>1560</v>
      </c>
      <c r="C436" s="3655" t="s">
        <v>1561</v>
      </c>
      <c r="D436" s="3332" t="s">
        <v>659</v>
      </c>
      <c r="E436" s="3332"/>
      <c r="F436" s="3332"/>
      <c r="G436" s="3332"/>
      <c r="H436" s="3655">
        <v>50</v>
      </c>
      <c r="I436" s="3654" t="s">
        <v>759</v>
      </c>
      <c r="J436" s="3654" t="s">
        <v>760</v>
      </c>
      <c r="K436" s="3680" t="s">
        <v>735</v>
      </c>
      <c r="L436" s="3689"/>
      <c r="M436" s="3655">
        <v>1.6</v>
      </c>
    </row>
    <row r="437" spans="1:13" ht="45.75" hidden="1" customHeight="1">
      <c r="A437" s="3313" t="s">
        <v>635</v>
      </c>
      <c r="B437" s="3328" t="s">
        <v>1562</v>
      </c>
      <c r="C437" s="3647" t="s">
        <v>1563</v>
      </c>
      <c r="D437" s="3337" t="s">
        <v>752</v>
      </c>
      <c r="E437" s="3332"/>
      <c r="F437" s="3911"/>
      <c r="G437" s="3332"/>
      <c r="H437" s="3655">
        <v>34</v>
      </c>
      <c r="I437" s="3654" t="s">
        <v>638</v>
      </c>
      <c r="J437" s="3654" t="s">
        <v>1564</v>
      </c>
      <c r="K437" s="3654" t="s">
        <v>1565</v>
      </c>
      <c r="L437" s="3689"/>
      <c r="M437" s="3655">
        <v>1.6</v>
      </c>
    </row>
    <row r="438" spans="1:13" ht="45.75" hidden="1" customHeight="1">
      <c r="A438" s="3313" t="s">
        <v>675</v>
      </c>
      <c r="B438" s="3897" t="s">
        <v>1566</v>
      </c>
      <c r="C438" s="3647" t="s">
        <v>1567</v>
      </c>
      <c r="D438" s="3648" t="s">
        <v>729</v>
      </c>
      <c r="E438" s="3648" t="s">
        <v>649</v>
      </c>
      <c r="F438" s="3648"/>
      <c r="G438" s="3332"/>
      <c r="H438" s="3655"/>
      <c r="I438" s="3651" t="s">
        <v>717</v>
      </c>
      <c r="J438" s="3654" t="s">
        <v>718</v>
      </c>
      <c r="K438" s="3654"/>
      <c r="L438" s="3689" t="s">
        <v>634</v>
      </c>
      <c r="M438" s="3655">
        <v>1.6</v>
      </c>
    </row>
    <row r="439" spans="1:13" ht="45.75" hidden="1" customHeight="1">
      <c r="A439" s="3313" t="s">
        <v>865</v>
      </c>
      <c r="B439" s="3328" t="s">
        <v>1568</v>
      </c>
      <c r="C439" s="3647" t="s">
        <v>1569</v>
      </c>
      <c r="D439" s="3337"/>
      <c r="E439" s="3332"/>
      <c r="F439" s="3911"/>
      <c r="G439" s="3332"/>
      <c r="H439" s="3655">
        <v>31</v>
      </c>
      <c r="I439" s="3654" t="s">
        <v>868</v>
      </c>
      <c r="J439" s="3654" t="s">
        <v>1108</v>
      </c>
      <c r="K439" s="3654" t="s">
        <v>1570</v>
      </c>
      <c r="L439" s="3689"/>
      <c r="M439" s="3655">
        <v>1.6</v>
      </c>
    </row>
    <row r="440" spans="1:13" ht="45.75" hidden="1" customHeight="1">
      <c r="A440" s="3641" t="s">
        <v>871</v>
      </c>
      <c r="B440" s="3328" t="s">
        <v>1568</v>
      </c>
      <c r="C440" s="3647" t="s">
        <v>1569</v>
      </c>
      <c r="D440" s="3337"/>
      <c r="E440" s="3332"/>
      <c r="F440" s="3911"/>
      <c r="G440" s="3332"/>
      <c r="H440" s="3655">
        <v>24</v>
      </c>
      <c r="I440" s="3654" t="s">
        <v>868</v>
      </c>
      <c r="J440" s="3654" t="s">
        <v>1108</v>
      </c>
      <c r="K440" s="3654" t="s">
        <v>1570</v>
      </c>
      <c r="L440" s="3689"/>
      <c r="M440" s="3655">
        <v>1.6</v>
      </c>
    </row>
    <row r="441" spans="1:13" ht="45.75" hidden="1" customHeight="1">
      <c r="A441" s="3313" t="s">
        <v>840</v>
      </c>
      <c r="B441" s="3337" t="s">
        <v>1571</v>
      </c>
      <c r="C441" s="3655" t="s">
        <v>1572</v>
      </c>
      <c r="D441" s="3332"/>
      <c r="E441" s="3332"/>
      <c r="F441" s="3911"/>
      <c r="G441" s="3332"/>
      <c r="H441" s="3655">
        <v>39</v>
      </c>
      <c r="I441" s="3654" t="s">
        <v>786</v>
      </c>
      <c r="J441" s="3654" t="s">
        <v>787</v>
      </c>
      <c r="K441" s="3680"/>
      <c r="L441" s="3689" t="s">
        <v>634</v>
      </c>
      <c r="M441" s="3655">
        <v>1.6</v>
      </c>
    </row>
    <row r="442" spans="1:13" ht="45.75" hidden="1" customHeight="1">
      <c r="A442" s="3313" t="s">
        <v>783</v>
      </c>
      <c r="B442" s="3337" t="s">
        <v>1571</v>
      </c>
      <c r="C442" s="3655" t="s">
        <v>1572</v>
      </c>
      <c r="D442" s="3668"/>
      <c r="E442" s="3668"/>
      <c r="F442" s="3928"/>
      <c r="G442" s="3668"/>
      <c r="H442" s="3666">
        <v>39</v>
      </c>
      <c r="I442" s="3671" t="s">
        <v>786</v>
      </c>
      <c r="J442" s="3671" t="s">
        <v>787</v>
      </c>
      <c r="K442" s="3680"/>
      <c r="L442" s="3653" t="s">
        <v>634</v>
      </c>
      <c r="M442" s="3655"/>
    </row>
    <row r="443" spans="1:13" ht="45.75" hidden="1" customHeight="1">
      <c r="A443" s="3313" t="s">
        <v>1002</v>
      </c>
      <c r="B443" s="3332" t="s">
        <v>1573</v>
      </c>
      <c r="C443" s="3655" t="s">
        <v>1574</v>
      </c>
      <c r="D443" s="3332" t="s">
        <v>659</v>
      </c>
      <c r="E443" s="3332"/>
      <c r="F443" s="3332"/>
      <c r="G443" s="3332"/>
      <c r="H443" s="3655"/>
      <c r="I443" s="3654" t="s">
        <v>1238</v>
      </c>
      <c r="J443" s="3654" t="s">
        <v>787</v>
      </c>
      <c r="K443" s="3680" t="s">
        <v>735</v>
      </c>
      <c r="L443" s="3689" t="s">
        <v>634</v>
      </c>
      <c r="M443" s="3655"/>
    </row>
    <row r="444" spans="1:13" ht="45.75" hidden="1" customHeight="1">
      <c r="A444" s="3313" t="s">
        <v>641</v>
      </c>
      <c r="B444" s="3343" t="s">
        <v>1575</v>
      </c>
      <c r="C444" s="3655" t="s">
        <v>1576</v>
      </c>
      <c r="D444" s="3911" t="s">
        <v>699</v>
      </c>
      <c r="E444" s="3332"/>
      <c r="F444" s="3332"/>
      <c r="G444" s="3332"/>
      <c r="H444" s="3655">
        <v>20</v>
      </c>
      <c r="I444" s="3654" t="s">
        <v>644</v>
      </c>
      <c r="J444" s="3654" t="s">
        <v>645</v>
      </c>
      <c r="K444" s="3654" t="s">
        <v>1577</v>
      </c>
      <c r="L444" s="3689"/>
      <c r="M444" s="3655">
        <v>1.6</v>
      </c>
    </row>
    <row r="445" spans="1:13" ht="45.75" hidden="1" customHeight="1">
      <c r="A445" s="3313" t="s">
        <v>641</v>
      </c>
      <c r="B445" s="3343" t="s">
        <v>1578</v>
      </c>
      <c r="C445" s="3655" t="s">
        <v>1579</v>
      </c>
      <c r="D445" s="3332" t="s">
        <v>699</v>
      </c>
      <c r="E445" s="3332"/>
      <c r="F445" s="3332"/>
      <c r="G445" s="3332"/>
      <c r="H445" s="3655">
        <v>20</v>
      </c>
      <c r="I445" s="3654" t="s">
        <v>644</v>
      </c>
      <c r="J445" s="3654" t="s">
        <v>1580</v>
      </c>
      <c r="K445" s="3680" t="s">
        <v>1581</v>
      </c>
      <c r="L445" s="3825"/>
      <c r="M445" s="3655">
        <v>1.6</v>
      </c>
    </row>
    <row r="446" spans="1:13" ht="45.75" hidden="1" customHeight="1">
      <c r="A446" s="3313" t="s">
        <v>665</v>
      </c>
      <c r="B446" s="3343" t="s">
        <v>1582</v>
      </c>
      <c r="C446" s="3655" t="s">
        <v>1583</v>
      </c>
      <c r="D446" s="3911" t="s">
        <v>1074</v>
      </c>
      <c r="E446" s="3332"/>
      <c r="F446" s="3332"/>
      <c r="G446" s="3332"/>
      <c r="H446" s="3655">
        <v>21</v>
      </c>
      <c r="I446" s="3654" t="s">
        <v>644</v>
      </c>
      <c r="J446" s="3654" t="s">
        <v>1580</v>
      </c>
      <c r="K446" s="3680" t="s">
        <v>1584</v>
      </c>
      <c r="L446" s="3825" t="s">
        <v>782</v>
      </c>
      <c r="M446" s="3655"/>
    </row>
    <row r="447" spans="1:13" ht="45.75" hidden="1" customHeight="1">
      <c r="A447" s="3313" t="s">
        <v>641</v>
      </c>
      <c r="B447" s="3343" t="s">
        <v>1582</v>
      </c>
      <c r="C447" s="3655" t="s">
        <v>1583</v>
      </c>
      <c r="D447" s="3911" t="s">
        <v>1074</v>
      </c>
      <c r="E447" s="3332"/>
      <c r="F447" s="3332"/>
      <c r="G447" s="3332"/>
      <c r="H447" s="3655">
        <v>21</v>
      </c>
      <c r="I447" s="3654" t="s">
        <v>644</v>
      </c>
      <c r="J447" s="3654" t="s">
        <v>1580</v>
      </c>
      <c r="K447" s="3680" t="s">
        <v>1584</v>
      </c>
      <c r="L447" s="3704"/>
      <c r="M447" s="3655">
        <v>1.6</v>
      </c>
    </row>
    <row r="448" spans="1:13" ht="45.75" hidden="1" customHeight="1">
      <c r="A448" s="3313" t="s">
        <v>675</v>
      </c>
      <c r="B448" s="3897" t="s">
        <v>687</v>
      </c>
      <c r="C448" s="3647" t="s">
        <v>1585</v>
      </c>
      <c r="D448" s="3648"/>
      <c r="E448" s="3648"/>
      <c r="F448" s="3648"/>
      <c r="G448" s="3332"/>
      <c r="H448" s="3655">
        <v>29</v>
      </c>
      <c r="I448" s="3651" t="s">
        <v>832</v>
      </c>
      <c r="J448" s="3654" t="s">
        <v>1211</v>
      </c>
      <c r="K448" s="3654"/>
      <c r="L448" s="3704" t="s">
        <v>634</v>
      </c>
      <c r="M448" s="3655">
        <v>1.6</v>
      </c>
    </row>
    <row r="449" spans="1:13" ht="45.75" hidden="1" customHeight="1">
      <c r="A449" s="3314" t="s">
        <v>629</v>
      </c>
      <c r="B449" s="3897" t="s">
        <v>687</v>
      </c>
      <c r="C449" s="3647" t="s">
        <v>1585</v>
      </c>
      <c r="D449" s="3648"/>
      <c r="E449" s="3648"/>
      <c r="F449" s="3648"/>
      <c r="G449" s="3332"/>
      <c r="H449" s="3655">
        <v>29</v>
      </c>
      <c r="I449" s="3651" t="s">
        <v>832</v>
      </c>
      <c r="J449" s="3654" t="s">
        <v>1211</v>
      </c>
      <c r="K449" s="3654" t="s">
        <v>691</v>
      </c>
      <c r="L449" s="3704" t="s">
        <v>634</v>
      </c>
      <c r="M449" s="3655">
        <v>2.8</v>
      </c>
    </row>
    <row r="450" spans="1:13" ht="45.75" hidden="1" customHeight="1">
      <c r="A450" s="3313" t="s">
        <v>744</v>
      </c>
      <c r="B450" s="3897" t="s">
        <v>1586</v>
      </c>
      <c r="C450" s="3647" t="s">
        <v>1587</v>
      </c>
      <c r="D450" s="3648" t="s">
        <v>140</v>
      </c>
      <c r="E450" s="3648" t="s">
        <v>695</v>
      </c>
      <c r="F450" s="3648" t="s">
        <v>695</v>
      </c>
      <c r="G450" s="3332"/>
      <c r="H450" s="3655"/>
      <c r="I450" s="3651" t="s">
        <v>632</v>
      </c>
      <c r="J450" s="3654" t="s">
        <v>633</v>
      </c>
      <c r="K450" s="3654" t="s">
        <v>851</v>
      </c>
      <c r="L450" s="3704" t="s">
        <v>634</v>
      </c>
      <c r="M450" s="3655">
        <v>1.6</v>
      </c>
    </row>
    <row r="451" spans="1:13" ht="45.75" hidden="1" customHeight="1">
      <c r="A451" s="3313" t="s">
        <v>744</v>
      </c>
      <c r="B451" s="3897" t="s">
        <v>1588</v>
      </c>
      <c r="C451" s="3647" t="s">
        <v>1589</v>
      </c>
      <c r="D451" s="3648" t="s">
        <v>140</v>
      </c>
      <c r="E451" s="3648" t="s">
        <v>695</v>
      </c>
      <c r="F451" s="3648" t="s">
        <v>695</v>
      </c>
      <c r="G451" s="3332"/>
      <c r="H451" s="3655"/>
      <c r="I451" s="3651" t="s">
        <v>632</v>
      </c>
      <c r="J451" s="3654" t="s">
        <v>633</v>
      </c>
      <c r="K451" s="3654" t="s">
        <v>851</v>
      </c>
      <c r="L451" s="3704" t="s">
        <v>634</v>
      </c>
      <c r="M451" s="3655">
        <v>1.6</v>
      </c>
    </row>
    <row r="452" spans="1:13" ht="45.75" hidden="1" customHeight="1">
      <c r="A452" s="3313" t="s">
        <v>675</v>
      </c>
      <c r="B452" s="3897" t="s">
        <v>1590</v>
      </c>
      <c r="C452" s="3647" t="s">
        <v>1591</v>
      </c>
      <c r="D452" s="3648" t="s">
        <v>654</v>
      </c>
      <c r="E452" s="3648" t="s">
        <v>649</v>
      </c>
      <c r="F452" s="3648"/>
      <c r="G452" s="3332"/>
      <c r="H452" s="3655"/>
      <c r="I452" s="3651" t="s">
        <v>688</v>
      </c>
      <c r="J452" s="3654" t="s">
        <v>722</v>
      </c>
      <c r="K452" s="3680"/>
      <c r="L452" s="3704" t="s">
        <v>634</v>
      </c>
      <c r="M452" s="3655">
        <v>1.6</v>
      </c>
    </row>
    <row r="453" spans="1:13" ht="45.75" hidden="1" customHeight="1">
      <c r="A453" s="3313" t="s">
        <v>641</v>
      </c>
      <c r="B453" s="3333" t="s">
        <v>1592</v>
      </c>
      <c r="C453" s="3655" t="s">
        <v>1593</v>
      </c>
      <c r="D453" s="3911" t="s">
        <v>699</v>
      </c>
      <c r="E453" s="3332"/>
      <c r="F453" s="3332"/>
      <c r="G453" s="3332"/>
      <c r="H453" s="3655">
        <v>25</v>
      </c>
      <c r="I453" s="3654" t="s">
        <v>644</v>
      </c>
      <c r="J453" s="3654" t="s">
        <v>1544</v>
      </c>
      <c r="K453" s="3654" t="s">
        <v>1594</v>
      </c>
      <c r="L453" s="3704"/>
      <c r="M453" s="3655">
        <v>1.6</v>
      </c>
    </row>
    <row r="454" spans="1:13" ht="45.75" hidden="1" customHeight="1">
      <c r="A454" s="3313" t="s">
        <v>646</v>
      </c>
      <c r="B454" s="3897" t="s">
        <v>1595</v>
      </c>
      <c r="C454" s="3647" t="s">
        <v>1596</v>
      </c>
      <c r="D454" s="3656" t="s">
        <v>702</v>
      </c>
      <c r="E454" s="3656" t="s">
        <v>1456</v>
      </c>
      <c r="F454" s="3674"/>
      <c r="G454" s="3749" t="s">
        <v>649</v>
      </c>
      <c r="H454" s="3750">
        <v>45</v>
      </c>
      <c r="I454" s="3659" t="s">
        <v>680</v>
      </c>
      <c r="J454" s="3665" t="s">
        <v>651</v>
      </c>
      <c r="K454" s="3680" t="s">
        <v>652</v>
      </c>
      <c r="L454" s="3704" t="s">
        <v>634</v>
      </c>
      <c r="M454" s="3655">
        <v>1.6</v>
      </c>
    </row>
    <row r="455" spans="1:13" ht="45.75" hidden="1" customHeight="1">
      <c r="A455" s="3313" t="s">
        <v>653</v>
      </c>
      <c r="B455" s="3897" t="s">
        <v>1595</v>
      </c>
      <c r="C455" s="3647" t="s">
        <v>1596</v>
      </c>
      <c r="D455" s="3648" t="s">
        <v>704</v>
      </c>
      <c r="E455" s="3648" t="s">
        <v>1456</v>
      </c>
      <c r="F455" s="3677"/>
      <c r="G455" s="3332" t="s">
        <v>649</v>
      </c>
      <c r="H455" s="3655">
        <v>45</v>
      </c>
      <c r="I455" s="3651" t="s">
        <v>680</v>
      </c>
      <c r="J455" s="3654" t="s">
        <v>651</v>
      </c>
      <c r="K455" s="3680" t="s">
        <v>1141</v>
      </c>
      <c r="L455" s="3704" t="s">
        <v>634</v>
      </c>
      <c r="M455" s="3655">
        <v>4.2</v>
      </c>
    </row>
    <row r="456" spans="1:13" ht="45.75" hidden="1" customHeight="1">
      <c r="A456" s="3313" t="s">
        <v>629</v>
      </c>
      <c r="B456" s="3897" t="s">
        <v>1597</v>
      </c>
      <c r="C456" s="3647" t="s">
        <v>1598</v>
      </c>
      <c r="D456" s="3648" t="s">
        <v>105</v>
      </c>
      <c r="E456" s="3648" t="s">
        <v>695</v>
      </c>
      <c r="F456" s="3648" t="s">
        <v>695</v>
      </c>
      <c r="G456" s="3332" t="s">
        <v>649</v>
      </c>
      <c r="H456" s="3655"/>
      <c r="I456" s="3651" t="s">
        <v>817</v>
      </c>
      <c r="J456" s="3654" t="s">
        <v>818</v>
      </c>
      <c r="K456" s="3680"/>
      <c r="L456" s="3704" t="s">
        <v>634</v>
      </c>
      <c r="M456" s="3655">
        <v>1.6</v>
      </c>
    </row>
    <row r="457" spans="1:13" ht="45.75" hidden="1" customHeight="1">
      <c r="A457" s="3313" t="s">
        <v>744</v>
      </c>
      <c r="B457" s="3897" t="s">
        <v>1597</v>
      </c>
      <c r="C457" s="3647" t="s">
        <v>1598</v>
      </c>
      <c r="D457" s="3648" t="s">
        <v>105</v>
      </c>
      <c r="E457" s="3648" t="s">
        <v>695</v>
      </c>
      <c r="F457" s="3648" t="s">
        <v>695</v>
      </c>
      <c r="G457" s="3332"/>
      <c r="H457" s="3655"/>
      <c r="I457" s="3651" t="s">
        <v>817</v>
      </c>
      <c r="J457" s="3654" t="s">
        <v>818</v>
      </c>
      <c r="K457" s="3662"/>
      <c r="L457" s="3704" t="s">
        <v>634</v>
      </c>
      <c r="M457" s="3655">
        <v>1.6</v>
      </c>
    </row>
    <row r="458" spans="1:13" ht="45.75" hidden="1" customHeight="1">
      <c r="A458" s="3313" t="s">
        <v>749</v>
      </c>
      <c r="B458" s="3897" t="s">
        <v>1599</v>
      </c>
      <c r="C458" s="3647" t="s">
        <v>1600</v>
      </c>
      <c r="D458" s="3648"/>
      <c r="E458" s="3648"/>
      <c r="F458" s="3648"/>
      <c r="G458" s="3332"/>
      <c r="H458" s="3655">
        <v>30</v>
      </c>
      <c r="I458" s="3651" t="s">
        <v>817</v>
      </c>
      <c r="J458" s="3654" t="s">
        <v>818</v>
      </c>
      <c r="K458" s="3654"/>
      <c r="L458" s="3704" t="s">
        <v>634</v>
      </c>
      <c r="M458" s="3655">
        <v>1.6</v>
      </c>
    </row>
    <row r="459" spans="1:13" ht="45.75" hidden="1" customHeight="1">
      <c r="A459" s="3313" t="s">
        <v>714</v>
      </c>
      <c r="B459" s="3897" t="s">
        <v>1599</v>
      </c>
      <c r="C459" s="3647" t="s">
        <v>1600</v>
      </c>
      <c r="D459" s="3648"/>
      <c r="E459" s="3648"/>
      <c r="F459" s="3648"/>
      <c r="G459" s="3332"/>
      <c r="H459" s="3655">
        <v>42</v>
      </c>
      <c r="I459" s="3651" t="s">
        <v>817</v>
      </c>
      <c r="J459" s="3654" t="s">
        <v>818</v>
      </c>
      <c r="K459" s="3654"/>
      <c r="L459" s="3704" t="s">
        <v>634</v>
      </c>
      <c r="M459" s="3655">
        <v>1.6</v>
      </c>
    </row>
    <row r="460" spans="1:13" ht="45.75" hidden="1" customHeight="1">
      <c r="A460" s="3313" t="s">
        <v>692</v>
      </c>
      <c r="B460" s="3897" t="s">
        <v>1601</v>
      </c>
      <c r="C460" s="3647" t="s">
        <v>1602</v>
      </c>
      <c r="D460" s="3648" t="s">
        <v>106</v>
      </c>
      <c r="E460" s="3648" t="s">
        <v>695</v>
      </c>
      <c r="F460" s="3648" t="s">
        <v>695</v>
      </c>
      <c r="G460" s="3332"/>
      <c r="H460" s="3655"/>
      <c r="I460" s="3651" t="s">
        <v>632</v>
      </c>
      <c r="J460" s="3654" t="s">
        <v>707</v>
      </c>
      <c r="K460" s="3654"/>
      <c r="L460" s="3704" t="s">
        <v>634</v>
      </c>
      <c r="M460" s="3655">
        <v>1.6</v>
      </c>
    </row>
    <row r="461" spans="1:13" ht="45.75" hidden="1" customHeight="1">
      <c r="A461" s="3313" t="s">
        <v>683</v>
      </c>
      <c r="B461" s="3897" t="s">
        <v>1603</v>
      </c>
      <c r="C461" s="3647" t="s">
        <v>1604</v>
      </c>
      <c r="D461" s="3648" t="s">
        <v>140</v>
      </c>
      <c r="E461" s="3648" t="s">
        <v>695</v>
      </c>
      <c r="F461" s="3648" t="s">
        <v>695</v>
      </c>
      <c r="G461" s="3332"/>
      <c r="H461" s="3655"/>
      <c r="I461" s="3651" t="s">
        <v>632</v>
      </c>
      <c r="J461" s="3654" t="s">
        <v>696</v>
      </c>
      <c r="K461" s="3654" t="s">
        <v>851</v>
      </c>
      <c r="L461" s="3704" t="s">
        <v>634</v>
      </c>
      <c r="M461" s="3655">
        <v>1.6</v>
      </c>
    </row>
    <row r="462" spans="1:13" ht="45.75" hidden="1" customHeight="1">
      <c r="A462" s="3644" t="s">
        <v>852</v>
      </c>
      <c r="B462" s="3332" t="s">
        <v>1605</v>
      </c>
      <c r="C462" s="3655" t="s">
        <v>1606</v>
      </c>
      <c r="D462" s="3332" t="s">
        <v>659</v>
      </c>
      <c r="E462" s="3332"/>
      <c r="F462" s="3332"/>
      <c r="G462" s="3332"/>
      <c r="H462" s="3655"/>
      <c r="I462" s="3654" t="s">
        <v>868</v>
      </c>
      <c r="J462" s="3654" t="s">
        <v>1108</v>
      </c>
      <c r="K462" s="3662" t="s">
        <v>735</v>
      </c>
      <c r="L462" s="3704"/>
      <c r="M462" s="3655">
        <v>1.6</v>
      </c>
    </row>
    <row r="463" spans="1:13" ht="45.75" hidden="1" customHeight="1">
      <c r="A463" s="3643" t="s">
        <v>772</v>
      </c>
      <c r="B463" s="3911" t="s">
        <v>1607</v>
      </c>
      <c r="C463" s="3917" t="s">
        <v>1608</v>
      </c>
      <c r="D463" s="3970" t="s">
        <v>775</v>
      </c>
      <c r="E463" s="3911" t="s">
        <v>822</v>
      </c>
      <c r="F463" s="3911"/>
      <c r="G463" s="3911"/>
      <c r="H463" s="3917"/>
      <c r="I463" s="3916" t="s">
        <v>1203</v>
      </c>
      <c r="J463" s="3916" t="s">
        <v>1203</v>
      </c>
      <c r="K463" s="3662" t="s">
        <v>1204</v>
      </c>
      <c r="L463" s="3704"/>
      <c r="M463" s="3655">
        <v>1.6</v>
      </c>
    </row>
    <row r="464" spans="1:13" ht="45.75" hidden="1" customHeight="1">
      <c r="A464" s="3772" t="s">
        <v>859</v>
      </c>
      <c r="B464" s="3918" t="s">
        <v>822</v>
      </c>
      <c r="C464" s="3655" t="s">
        <v>1609</v>
      </c>
      <c r="D464" s="3332" t="s">
        <v>775</v>
      </c>
      <c r="E464" s="3332"/>
      <c r="F464" s="3332"/>
      <c r="G464" s="3332"/>
      <c r="H464" s="3655">
        <v>30</v>
      </c>
      <c r="I464" s="3654" t="s">
        <v>674</v>
      </c>
      <c r="J464" s="3654" t="s">
        <v>674</v>
      </c>
      <c r="K464" s="3662"/>
      <c r="L464" s="3704"/>
      <c r="M464" s="3655">
        <v>1.6</v>
      </c>
    </row>
    <row r="465" spans="1:13" ht="125.25" hidden="1" customHeight="1">
      <c r="A465" s="3313" t="s">
        <v>635</v>
      </c>
      <c r="B465" s="3328" t="s">
        <v>1610</v>
      </c>
      <c r="C465" s="3647" t="s">
        <v>1611</v>
      </c>
      <c r="D465" s="3337" t="s">
        <v>752</v>
      </c>
      <c r="E465" s="3332"/>
      <c r="F465" s="3911"/>
      <c r="G465" s="3332"/>
      <c r="H465" s="3655">
        <v>38</v>
      </c>
      <c r="I465" s="3654" t="s">
        <v>638</v>
      </c>
      <c r="J465" s="3654" t="s">
        <v>1612</v>
      </c>
      <c r="K465" s="3654" t="s">
        <v>1613</v>
      </c>
      <c r="L465" s="3761"/>
      <c r="M465" s="3655">
        <v>1.6</v>
      </c>
    </row>
    <row r="466" spans="1:13" ht="90.75" hidden="1" customHeight="1">
      <c r="A466" s="3313" t="s">
        <v>744</v>
      </c>
      <c r="B466" s="3897" t="s">
        <v>1614</v>
      </c>
      <c r="C466" s="3647" t="s">
        <v>1615</v>
      </c>
      <c r="D466" s="3648" t="s">
        <v>140</v>
      </c>
      <c r="E466" s="3648" t="s">
        <v>695</v>
      </c>
      <c r="F466" s="3648" t="s">
        <v>695</v>
      </c>
      <c r="G466" s="3332"/>
      <c r="H466" s="3655"/>
      <c r="I466" s="3651" t="s">
        <v>632</v>
      </c>
      <c r="J466" s="3654" t="s">
        <v>1616</v>
      </c>
      <c r="K466" s="3654" t="s">
        <v>851</v>
      </c>
      <c r="L466" s="3704" t="s">
        <v>634</v>
      </c>
      <c r="M466" s="3655">
        <v>1.6</v>
      </c>
    </row>
    <row r="467" spans="1:13" ht="45.75" hidden="1" customHeight="1">
      <c r="A467" s="3642" t="s">
        <v>802</v>
      </c>
      <c r="B467" s="3923" t="s">
        <v>1617</v>
      </c>
      <c r="C467" s="3655" t="s">
        <v>1618</v>
      </c>
      <c r="D467" s="3930" t="s">
        <v>1079</v>
      </c>
      <c r="E467" s="3930"/>
      <c r="F467" s="3668"/>
      <c r="G467" s="3668"/>
      <c r="H467" s="3666">
        <v>25</v>
      </c>
      <c r="I467" s="3931" t="s">
        <v>964</v>
      </c>
      <c r="J467" s="3671" t="s">
        <v>965</v>
      </c>
      <c r="K467" s="3654" t="s">
        <v>1619</v>
      </c>
      <c r="L467" s="3704"/>
      <c r="M467" s="3655">
        <v>1.6</v>
      </c>
    </row>
    <row r="468" spans="1:13" ht="45.75" hidden="1" customHeight="1">
      <c r="A468" s="3313" t="s">
        <v>635</v>
      </c>
      <c r="B468" s="3923" t="s">
        <v>1617</v>
      </c>
      <c r="C468" s="3655" t="s">
        <v>1618</v>
      </c>
      <c r="D468" s="3930" t="s">
        <v>678</v>
      </c>
      <c r="E468" s="3930"/>
      <c r="F468" s="3668"/>
      <c r="G468" s="3668"/>
      <c r="H468" s="3666">
        <v>25</v>
      </c>
      <c r="I468" s="3931" t="s">
        <v>964</v>
      </c>
      <c r="J468" s="3671" t="s">
        <v>965</v>
      </c>
      <c r="K468" s="3654" t="s">
        <v>1620</v>
      </c>
      <c r="L468" s="3704"/>
      <c r="M468" s="3655">
        <v>1.6</v>
      </c>
    </row>
    <row r="469" spans="1:13" ht="45.75" hidden="1" customHeight="1">
      <c r="A469" s="3313" t="s">
        <v>865</v>
      </c>
      <c r="B469" s="3923" t="s">
        <v>1617</v>
      </c>
      <c r="C469" s="3655" t="s">
        <v>1618</v>
      </c>
      <c r="D469" s="3918" t="s">
        <v>103</v>
      </c>
      <c r="E469" s="3918"/>
      <c r="F469" s="3332"/>
      <c r="G469" s="3332"/>
      <c r="H469" s="3655">
        <v>25</v>
      </c>
      <c r="I469" s="3925" t="s">
        <v>964</v>
      </c>
      <c r="J469" s="3654" t="s">
        <v>965</v>
      </c>
      <c r="K469" s="3654" t="s">
        <v>1621</v>
      </c>
      <c r="L469" s="3704"/>
      <c r="M469" s="3655">
        <v>1.6</v>
      </c>
    </row>
    <row r="470" spans="1:13" ht="37.5" hidden="1" customHeight="1">
      <c r="A470" s="3313" t="s">
        <v>730</v>
      </c>
      <c r="B470" s="3343" t="s">
        <v>1622</v>
      </c>
      <c r="C470" s="3655" t="s">
        <v>1623</v>
      </c>
      <c r="D470" s="3332" t="s">
        <v>659</v>
      </c>
      <c r="E470" s="3332"/>
      <c r="F470" s="3927"/>
      <c r="G470" s="3332"/>
      <c r="H470" s="3655">
        <v>57</v>
      </c>
      <c r="I470" s="3654" t="s">
        <v>786</v>
      </c>
      <c r="J470" s="3654" t="s">
        <v>787</v>
      </c>
      <c r="K470" s="3680" t="s">
        <v>735</v>
      </c>
      <c r="L470" s="3704" t="s">
        <v>634</v>
      </c>
      <c r="M470" s="3655">
        <v>1.6</v>
      </c>
    </row>
    <row r="471" spans="1:13" ht="37.5" hidden="1" customHeight="1">
      <c r="A471" s="3313" t="s">
        <v>958</v>
      </c>
      <c r="B471" s="3988" t="s">
        <v>1624</v>
      </c>
      <c r="C471" s="3917" t="s">
        <v>1625</v>
      </c>
      <c r="D471" s="3928" t="s">
        <v>1293</v>
      </c>
      <c r="E471" s="3928"/>
      <c r="F471" s="3989"/>
      <c r="G471" s="3928"/>
      <c r="H471" s="3976">
        <v>30</v>
      </c>
      <c r="I471" s="3926" t="s">
        <v>806</v>
      </c>
      <c r="J471" s="3926" t="s">
        <v>960</v>
      </c>
      <c r="K471" s="3680" t="s">
        <v>961</v>
      </c>
      <c r="L471" s="3704"/>
      <c r="M471" s="3655">
        <v>1.6</v>
      </c>
    </row>
    <row r="472" spans="1:13" ht="37.5" hidden="1" customHeight="1">
      <c r="A472" s="3313" t="s">
        <v>683</v>
      </c>
      <c r="B472" s="3988" t="s">
        <v>1624</v>
      </c>
      <c r="C472" s="3917" t="s">
        <v>1625</v>
      </c>
      <c r="D472" s="3332" t="s">
        <v>103</v>
      </c>
      <c r="E472" s="3911" t="s">
        <v>1293</v>
      </c>
      <c r="F472" s="3927"/>
      <c r="G472" s="3911"/>
      <c r="H472" s="3917"/>
      <c r="I472" s="3916" t="s">
        <v>806</v>
      </c>
      <c r="J472" s="3916" t="s">
        <v>960</v>
      </c>
      <c r="K472" s="3680" t="s">
        <v>961</v>
      </c>
      <c r="L472" s="3704"/>
      <c r="M472" s="3655">
        <v>1.6</v>
      </c>
    </row>
    <row r="473" spans="1:13" ht="37.5" hidden="1" customHeight="1">
      <c r="A473" s="3313" t="s">
        <v>795</v>
      </c>
      <c r="B473" s="3897" t="s">
        <v>1626</v>
      </c>
      <c r="C473" s="3647" t="s">
        <v>1627</v>
      </c>
      <c r="D473" s="3648"/>
      <c r="E473" s="3648"/>
      <c r="F473" s="3648"/>
      <c r="G473" s="3332"/>
      <c r="H473" s="3655">
        <v>29</v>
      </c>
      <c r="I473" s="3651" t="s">
        <v>688</v>
      </c>
      <c r="J473" s="3654" t="s">
        <v>689</v>
      </c>
      <c r="K473" s="3654"/>
      <c r="L473" s="3704" t="s">
        <v>634</v>
      </c>
      <c r="M473" s="3655">
        <v>1.6</v>
      </c>
    </row>
    <row r="474" spans="1:13" ht="37.5" hidden="1" customHeight="1">
      <c r="A474" s="3313" t="s">
        <v>646</v>
      </c>
      <c r="B474" s="3911" t="s">
        <v>1628</v>
      </c>
      <c r="C474" s="3647" t="s">
        <v>1629</v>
      </c>
      <c r="D474" s="3656" t="s">
        <v>702</v>
      </c>
      <c r="E474" s="3656" t="s">
        <v>809</v>
      </c>
      <c r="F474" s="3656"/>
      <c r="G474" s="3749"/>
      <c r="H474" s="3750"/>
      <c r="I474" s="3659" t="s">
        <v>650</v>
      </c>
      <c r="J474" s="3665" t="s">
        <v>1200</v>
      </c>
      <c r="K474" s="3737" t="s">
        <v>652</v>
      </c>
      <c r="L474" s="3704" t="s">
        <v>634</v>
      </c>
      <c r="M474" s="3655">
        <v>1.6</v>
      </c>
    </row>
    <row r="475" spans="1:13" ht="37.5" hidden="1" customHeight="1">
      <c r="A475" s="3313" t="s">
        <v>653</v>
      </c>
      <c r="B475" s="3911" t="s">
        <v>1628</v>
      </c>
      <c r="C475" s="3647" t="s">
        <v>1629</v>
      </c>
      <c r="D475" s="3648" t="s">
        <v>654</v>
      </c>
      <c r="E475" s="3648" t="s">
        <v>809</v>
      </c>
      <c r="F475" s="3648"/>
      <c r="G475" s="3332"/>
      <c r="H475" s="3655"/>
      <c r="I475" s="3651" t="s">
        <v>650</v>
      </c>
      <c r="J475" s="3654" t="s">
        <v>1200</v>
      </c>
      <c r="K475" s="3737" t="s">
        <v>655</v>
      </c>
      <c r="L475" s="3704" t="s">
        <v>634</v>
      </c>
      <c r="M475" s="3655">
        <v>3.3</v>
      </c>
    </row>
    <row r="476" spans="1:13" ht="109.5" hidden="1" customHeight="1">
      <c r="A476" s="3313" t="s">
        <v>744</v>
      </c>
      <c r="B476" s="3897" t="s">
        <v>1630</v>
      </c>
      <c r="C476" s="3647" t="s">
        <v>1631</v>
      </c>
      <c r="D476" s="3648" t="s">
        <v>816</v>
      </c>
      <c r="E476" s="3648" t="s">
        <v>695</v>
      </c>
      <c r="F476" s="3648" t="s">
        <v>695</v>
      </c>
      <c r="G476" s="3332"/>
      <c r="H476" s="3655"/>
      <c r="I476" s="3651" t="s">
        <v>817</v>
      </c>
      <c r="J476" s="3654" t="s">
        <v>818</v>
      </c>
      <c r="K476" s="3654"/>
      <c r="L476" s="3704" t="s">
        <v>634</v>
      </c>
      <c r="M476" s="3655">
        <v>1.6</v>
      </c>
    </row>
    <row r="477" spans="1:13" ht="109.5" hidden="1" customHeight="1">
      <c r="A477" s="3313" t="s">
        <v>646</v>
      </c>
      <c r="B477" s="3984" t="s">
        <v>713</v>
      </c>
      <c r="C477" s="3647" t="s">
        <v>1632</v>
      </c>
      <c r="D477" s="3648"/>
      <c r="E477" s="3648"/>
      <c r="F477" s="3648"/>
      <c r="G477" s="3332"/>
      <c r="H477" s="3655">
        <v>39</v>
      </c>
      <c r="I477" s="3651" t="s">
        <v>650</v>
      </c>
      <c r="J477" s="3654" t="s">
        <v>726</v>
      </c>
      <c r="K477" s="3654"/>
      <c r="L477" s="3704" t="s">
        <v>634</v>
      </c>
      <c r="M477" s="3655">
        <v>1.6</v>
      </c>
    </row>
    <row r="478" spans="1:13" ht="37.5" hidden="1" customHeight="1">
      <c r="A478" s="3313" t="s">
        <v>635</v>
      </c>
      <c r="B478" s="3834" t="s">
        <v>945</v>
      </c>
      <c r="C478" s="3647" t="s">
        <v>1633</v>
      </c>
      <c r="D478" s="3337"/>
      <c r="E478" s="3332"/>
      <c r="F478" s="3911"/>
      <c r="G478" s="3332"/>
      <c r="H478" s="3655">
        <v>28</v>
      </c>
      <c r="I478" s="3654" t="s">
        <v>638</v>
      </c>
      <c r="J478" s="3654" t="s">
        <v>1612</v>
      </c>
      <c r="K478" s="3654" t="s">
        <v>1253</v>
      </c>
      <c r="L478" s="3704"/>
      <c r="M478" s="3655">
        <v>1.6</v>
      </c>
    </row>
    <row r="479" spans="1:13" ht="37.5" hidden="1" customHeight="1">
      <c r="A479" s="3313" t="s">
        <v>675</v>
      </c>
      <c r="B479" s="3332" t="s">
        <v>1634</v>
      </c>
      <c r="C479" s="3647" t="s">
        <v>1635</v>
      </c>
      <c r="D479" s="3648" t="s">
        <v>654</v>
      </c>
      <c r="E479" s="3648"/>
      <c r="F479" s="3648"/>
      <c r="G479" s="3332"/>
      <c r="H479" s="3655"/>
      <c r="I479" s="3651" t="s">
        <v>717</v>
      </c>
      <c r="J479" s="3654" t="s">
        <v>739</v>
      </c>
      <c r="K479" s="3662"/>
      <c r="L479" s="3704" t="s">
        <v>634</v>
      </c>
      <c r="M479" s="3655">
        <v>4</v>
      </c>
    </row>
    <row r="480" spans="1:13" ht="37.5" hidden="1" customHeight="1">
      <c r="A480" s="3641" t="s">
        <v>871</v>
      </c>
      <c r="B480" s="3328" t="s">
        <v>1636</v>
      </c>
      <c r="C480" s="3647" t="s">
        <v>1637</v>
      </c>
      <c r="D480" s="3648" t="s">
        <v>866</v>
      </c>
      <c r="E480" s="3332"/>
      <c r="F480" s="3911"/>
      <c r="G480" s="3332"/>
      <c r="H480" s="3655"/>
      <c r="I480" s="3654" t="s">
        <v>868</v>
      </c>
      <c r="J480" s="3654" t="s">
        <v>877</v>
      </c>
      <c r="K480" s="3654"/>
      <c r="L480" s="3704"/>
      <c r="M480" s="3655">
        <v>1.6</v>
      </c>
    </row>
    <row r="481" spans="1:13" ht="37.5" hidden="1" customHeight="1">
      <c r="A481" s="3313" t="s">
        <v>764</v>
      </c>
      <c r="B481" s="3897" t="s">
        <v>1638</v>
      </c>
      <c r="C481" s="3647" t="s">
        <v>1639</v>
      </c>
      <c r="D481" s="3648" t="s">
        <v>1101</v>
      </c>
      <c r="E481" s="3648"/>
      <c r="F481" s="3648"/>
      <c r="G481" s="3332"/>
      <c r="H481" s="3655"/>
      <c r="I481" s="3651" t="s">
        <v>650</v>
      </c>
      <c r="J481" s="3654" t="s">
        <v>1102</v>
      </c>
      <c r="K481" s="3654"/>
      <c r="L481" s="3704" t="s">
        <v>634</v>
      </c>
      <c r="M481" s="3655">
        <v>1.6</v>
      </c>
    </row>
    <row r="482" spans="1:13" ht="37.5" hidden="1" customHeight="1">
      <c r="A482" s="3313" t="s">
        <v>744</v>
      </c>
      <c r="B482" s="3897" t="s">
        <v>1640</v>
      </c>
      <c r="C482" s="3663" t="s">
        <v>1641</v>
      </c>
      <c r="D482" s="3803" t="s">
        <v>816</v>
      </c>
      <c r="E482" s="3803" t="s">
        <v>695</v>
      </c>
      <c r="F482" s="3803" t="s">
        <v>695</v>
      </c>
      <c r="G482" s="3668"/>
      <c r="H482" s="3666"/>
      <c r="I482" s="3804" t="s">
        <v>817</v>
      </c>
      <c r="J482" s="3671" t="s">
        <v>818</v>
      </c>
      <c r="K482" s="3654" t="s">
        <v>1642</v>
      </c>
      <c r="L482" s="3704" t="s">
        <v>634</v>
      </c>
      <c r="M482" s="3655">
        <v>4.5</v>
      </c>
    </row>
    <row r="483" spans="1:13" ht="37.5" hidden="1" customHeight="1">
      <c r="A483" s="3313" t="s">
        <v>635</v>
      </c>
      <c r="B483" s="3328" t="s">
        <v>1643</v>
      </c>
      <c r="C483" s="3647" t="s">
        <v>1644</v>
      </c>
      <c r="D483" s="3337" t="s">
        <v>752</v>
      </c>
      <c r="E483" s="3332"/>
      <c r="F483" s="3911"/>
      <c r="G483" s="3332"/>
      <c r="H483" s="3655">
        <v>35</v>
      </c>
      <c r="I483" s="3654" t="s">
        <v>638</v>
      </c>
      <c r="J483" s="3654" t="s">
        <v>753</v>
      </c>
      <c r="K483" s="3680" t="s">
        <v>1613</v>
      </c>
      <c r="L483" s="3704"/>
      <c r="M483" s="3655">
        <v>1.6</v>
      </c>
    </row>
    <row r="484" spans="1:13" ht="37.5" hidden="1" customHeight="1">
      <c r="A484" s="3313" t="s">
        <v>744</v>
      </c>
      <c r="B484" s="3897" t="s">
        <v>1645</v>
      </c>
      <c r="C484" s="3647" t="s">
        <v>1646</v>
      </c>
      <c r="D484" s="3648" t="s">
        <v>140</v>
      </c>
      <c r="E484" s="3648" t="s">
        <v>695</v>
      </c>
      <c r="F484" s="3648" t="s">
        <v>695</v>
      </c>
      <c r="G484" s="3332"/>
      <c r="H484" s="3655"/>
      <c r="I484" s="3651" t="s">
        <v>632</v>
      </c>
      <c r="J484" s="3654" t="s">
        <v>1098</v>
      </c>
      <c r="K484" s="3654" t="s">
        <v>851</v>
      </c>
      <c r="L484" s="3704" t="s">
        <v>634</v>
      </c>
      <c r="M484" s="3655">
        <v>1.6</v>
      </c>
    </row>
    <row r="485" spans="1:13" ht="37.5" hidden="1" customHeight="1">
      <c r="A485" s="3313" t="s">
        <v>646</v>
      </c>
      <c r="B485" s="3897" t="s">
        <v>1647</v>
      </c>
      <c r="C485" s="3647" t="s">
        <v>1648</v>
      </c>
      <c r="D485" s="3648" t="s">
        <v>713</v>
      </c>
      <c r="E485" s="3648" t="s">
        <v>649</v>
      </c>
      <c r="F485" s="3648"/>
      <c r="G485" s="3332"/>
      <c r="H485" s="3655"/>
      <c r="I485" s="3651" t="s">
        <v>650</v>
      </c>
      <c r="J485" s="3654" t="s">
        <v>726</v>
      </c>
      <c r="K485" s="3654"/>
      <c r="L485" s="3704" t="s">
        <v>634</v>
      </c>
      <c r="M485" s="3655">
        <v>1.6</v>
      </c>
    </row>
    <row r="486" spans="1:13" ht="37.5" hidden="1" customHeight="1">
      <c r="A486" s="3313" t="s">
        <v>1114</v>
      </c>
      <c r="B486" s="3897" t="s">
        <v>1649</v>
      </c>
      <c r="C486" s="3647" t="s">
        <v>1650</v>
      </c>
      <c r="D486" s="3648"/>
      <c r="E486" s="3648" t="s">
        <v>649</v>
      </c>
      <c r="F486" s="3648"/>
      <c r="G486" s="3332"/>
      <c r="H486" s="3655">
        <v>41</v>
      </c>
      <c r="I486" s="3651" t="s">
        <v>738</v>
      </c>
      <c r="J486" s="3654" t="s">
        <v>739</v>
      </c>
      <c r="K486" s="3680"/>
      <c r="L486" s="3704" t="s">
        <v>634</v>
      </c>
      <c r="M486" s="3655">
        <v>1.6</v>
      </c>
    </row>
    <row r="487" spans="1:13" ht="37.5" hidden="1" customHeight="1">
      <c r="A487" s="3313" t="s">
        <v>653</v>
      </c>
      <c r="B487" s="3897" t="s">
        <v>1649</v>
      </c>
      <c r="C487" s="3647" t="s">
        <v>1650</v>
      </c>
      <c r="D487" s="3656" t="s">
        <v>704</v>
      </c>
      <c r="E487" s="3648" t="s">
        <v>649</v>
      </c>
      <c r="F487" s="3648"/>
      <c r="G487" s="3332"/>
      <c r="H487" s="3655"/>
      <c r="I487" s="3651" t="s">
        <v>738</v>
      </c>
      <c r="J487" s="3654" t="s">
        <v>739</v>
      </c>
      <c r="K487" s="3680" t="s">
        <v>1182</v>
      </c>
      <c r="L487" s="3704" t="s">
        <v>634</v>
      </c>
      <c r="M487" s="3655">
        <v>3.3</v>
      </c>
    </row>
    <row r="488" spans="1:13" ht="37.5" hidden="1" customHeight="1">
      <c r="A488" s="3313" t="s">
        <v>675</v>
      </c>
      <c r="B488" s="3332" t="s">
        <v>1651</v>
      </c>
      <c r="C488" s="3647" t="s">
        <v>1652</v>
      </c>
      <c r="D488" s="3648" t="s">
        <v>654</v>
      </c>
      <c r="E488" s="3648"/>
      <c r="F488" s="3648"/>
      <c r="G488" s="3332"/>
      <c r="H488" s="3655">
        <v>44</v>
      </c>
      <c r="I488" s="3651" t="s">
        <v>688</v>
      </c>
      <c r="J488" s="3654" t="s">
        <v>835</v>
      </c>
      <c r="K488" s="3662"/>
      <c r="L488" s="3704" t="s">
        <v>634</v>
      </c>
      <c r="M488" s="3655">
        <v>1.6</v>
      </c>
    </row>
    <row r="489" spans="1:13" ht="37.5" hidden="1" customHeight="1">
      <c r="A489" s="3313" t="s">
        <v>675</v>
      </c>
      <c r="B489" s="3897" t="s">
        <v>1653</v>
      </c>
      <c r="C489" s="3647" t="s">
        <v>1654</v>
      </c>
      <c r="D489" s="3648" t="s">
        <v>654</v>
      </c>
      <c r="E489" s="3648"/>
      <c r="F489" s="3648"/>
      <c r="G489" s="3332"/>
      <c r="H489" s="3655"/>
      <c r="I489" s="3651" t="s">
        <v>688</v>
      </c>
      <c r="J489" s="3654" t="s">
        <v>1655</v>
      </c>
      <c r="K489" s="3680"/>
      <c r="L489" s="3704" t="s">
        <v>634</v>
      </c>
      <c r="M489" s="3655">
        <v>1.6</v>
      </c>
    </row>
    <row r="490" spans="1:13" ht="37.5" hidden="1" customHeight="1">
      <c r="A490" s="3313" t="s">
        <v>683</v>
      </c>
      <c r="B490" s="3897" t="s">
        <v>1656</v>
      </c>
      <c r="C490" s="3647" t="s">
        <v>1657</v>
      </c>
      <c r="D490" s="3911" t="s">
        <v>103</v>
      </c>
      <c r="E490" s="3648"/>
      <c r="F490" s="3648"/>
      <c r="G490" s="3332"/>
      <c r="H490" s="3655">
        <v>15</v>
      </c>
      <c r="I490" s="3651" t="s">
        <v>916</v>
      </c>
      <c r="J490" s="3654" t="s">
        <v>918</v>
      </c>
      <c r="K490" s="3654"/>
      <c r="L490" s="3704" t="s">
        <v>634</v>
      </c>
      <c r="M490" s="3655">
        <v>1.7</v>
      </c>
    </row>
    <row r="491" spans="1:13" ht="37.5" hidden="1" customHeight="1">
      <c r="A491" s="3641" t="s">
        <v>865</v>
      </c>
      <c r="B491" s="3911" t="s">
        <v>1658</v>
      </c>
      <c r="C491" s="3647" t="s">
        <v>1657</v>
      </c>
      <c r="D491" s="3928" t="s">
        <v>103</v>
      </c>
      <c r="E491" s="3928"/>
      <c r="F491" s="3668"/>
      <c r="G491" s="3668"/>
      <c r="H491" s="3666">
        <v>15</v>
      </c>
      <c r="I491" s="3693" t="s">
        <v>916</v>
      </c>
      <c r="J491" s="3671" t="s">
        <v>918</v>
      </c>
      <c r="K491" s="3654"/>
      <c r="L491" s="3704"/>
      <c r="M491" s="3655">
        <v>5.8</v>
      </c>
    </row>
    <row r="492" spans="1:13" ht="37.5" hidden="1" customHeight="1">
      <c r="A492" s="3313" t="s">
        <v>641</v>
      </c>
      <c r="B492" s="3332" t="s">
        <v>1659</v>
      </c>
      <c r="C492" s="3655" t="s">
        <v>1660</v>
      </c>
      <c r="D492" s="3911" t="s">
        <v>699</v>
      </c>
      <c r="E492" s="3332"/>
      <c r="F492" s="3332"/>
      <c r="G492" s="3332"/>
      <c r="H492" s="3655">
        <v>22</v>
      </c>
      <c r="I492" s="3654" t="s">
        <v>644</v>
      </c>
      <c r="J492" s="3654" t="s">
        <v>645</v>
      </c>
      <c r="K492" s="3654"/>
      <c r="L492" s="3704"/>
      <c r="M492" s="3655">
        <v>1.6</v>
      </c>
    </row>
    <row r="493" spans="1:13" ht="37.5" hidden="1" customHeight="1">
      <c r="A493" s="3313" t="s">
        <v>641</v>
      </c>
      <c r="B493" s="3332" t="s">
        <v>1661</v>
      </c>
      <c r="C493" s="3655" t="s">
        <v>1662</v>
      </c>
      <c r="D493" s="3332"/>
      <c r="E493" s="3911"/>
      <c r="F493" s="3332"/>
      <c r="G493" s="3332"/>
      <c r="H493" s="3655">
        <v>17</v>
      </c>
      <c r="I493" s="3654" t="s">
        <v>644</v>
      </c>
      <c r="J493" s="3654" t="s">
        <v>1663</v>
      </c>
      <c r="K493" s="3654" t="s">
        <v>1664</v>
      </c>
      <c r="L493" s="3704"/>
      <c r="M493" s="3655">
        <v>1.6</v>
      </c>
    </row>
    <row r="494" spans="1:13" ht="37.5" hidden="1" customHeight="1">
      <c r="A494" s="3645" t="s">
        <v>1665</v>
      </c>
      <c r="B494" s="3762" t="s">
        <v>1666</v>
      </c>
      <c r="C494" s="3763"/>
      <c r="D494" s="3764"/>
      <c r="E494" s="3765"/>
      <c r="F494" s="3765"/>
      <c r="G494" s="3765"/>
      <c r="H494" s="3990"/>
      <c r="I494" s="3766"/>
      <c r="J494" s="3766" t="s">
        <v>787</v>
      </c>
      <c r="K494" s="3466" t="s">
        <v>1665</v>
      </c>
      <c r="L494" s="3767"/>
      <c r="M494" s="3768"/>
    </row>
    <row r="495" spans="1:13" ht="37.5" hidden="1" customHeight="1">
      <c r="A495" s="3313" t="s">
        <v>675</v>
      </c>
      <c r="B495" s="3897" t="s">
        <v>729</v>
      </c>
      <c r="C495" s="3647" t="s">
        <v>1667</v>
      </c>
      <c r="D495" s="3648" t="s">
        <v>649</v>
      </c>
      <c r="E495" s="3648" t="s">
        <v>649</v>
      </c>
      <c r="F495" s="3648"/>
      <c r="G495" s="3332"/>
      <c r="H495" s="3655">
        <v>32</v>
      </c>
      <c r="I495" s="3651" t="s">
        <v>717</v>
      </c>
      <c r="J495" s="3654" t="s">
        <v>718</v>
      </c>
      <c r="K495" s="3680"/>
      <c r="L495" s="3704" t="s">
        <v>634</v>
      </c>
      <c r="M495" s="3655">
        <v>1.6</v>
      </c>
    </row>
    <row r="496" spans="1:13" ht="37.5" hidden="1" customHeight="1">
      <c r="A496" s="3313" t="s">
        <v>795</v>
      </c>
      <c r="B496" s="3897" t="s">
        <v>729</v>
      </c>
      <c r="C496" s="3647" t="s">
        <v>1667</v>
      </c>
      <c r="D496" s="3648"/>
      <c r="E496" s="3648"/>
      <c r="F496" s="3648"/>
      <c r="G496" s="3332"/>
      <c r="H496" s="3655">
        <v>31</v>
      </c>
      <c r="I496" s="3651" t="s">
        <v>717</v>
      </c>
      <c r="J496" s="3654" t="s">
        <v>718</v>
      </c>
      <c r="K496" s="3680"/>
      <c r="L496" s="3704" t="s">
        <v>634</v>
      </c>
      <c r="M496" s="3655">
        <v>1.6</v>
      </c>
    </row>
    <row r="497" spans="1:13" ht="37.5" hidden="1" customHeight="1">
      <c r="A497" s="3642" t="s">
        <v>884</v>
      </c>
      <c r="B497" s="3332" t="s">
        <v>1668</v>
      </c>
      <c r="C497" s="3655" t="s">
        <v>1669</v>
      </c>
      <c r="D497" s="3332" t="s">
        <v>659</v>
      </c>
      <c r="E497" s="3332"/>
      <c r="F497" s="3332"/>
      <c r="G497" s="3332"/>
      <c r="H497" s="3655">
        <v>52</v>
      </c>
      <c r="I497" s="3654" t="s">
        <v>759</v>
      </c>
      <c r="J497" s="3654" t="s">
        <v>760</v>
      </c>
      <c r="K497" s="3680" t="s">
        <v>735</v>
      </c>
      <c r="L497" s="3704"/>
      <c r="M497" s="3655">
        <v>1.6</v>
      </c>
    </row>
    <row r="498" spans="1:13" ht="37.5" hidden="1" customHeight="1">
      <c r="A498" s="3313" t="s">
        <v>1002</v>
      </c>
      <c r="B498" s="3332" t="s">
        <v>1005</v>
      </c>
      <c r="C498" s="3655" t="s">
        <v>1670</v>
      </c>
      <c r="D498" s="3332" t="s">
        <v>659</v>
      </c>
      <c r="E498" s="3332"/>
      <c r="F498" s="3332"/>
      <c r="G498" s="3332"/>
      <c r="H498" s="3655">
        <v>35</v>
      </c>
      <c r="I498" s="3654" t="s">
        <v>940</v>
      </c>
      <c r="J498" s="3654" t="s">
        <v>940</v>
      </c>
      <c r="K498" s="3662" t="s">
        <v>1671</v>
      </c>
      <c r="L498" s="3704" t="s">
        <v>634</v>
      </c>
      <c r="M498" s="3655">
        <v>1.6</v>
      </c>
    </row>
    <row r="499" spans="1:13" ht="37.5" hidden="1" customHeight="1">
      <c r="A499" s="3313" t="s">
        <v>646</v>
      </c>
      <c r="B499" s="3897" t="s">
        <v>1672</v>
      </c>
      <c r="C499" s="3647" t="s">
        <v>1673</v>
      </c>
      <c r="D499" s="3648" t="s">
        <v>713</v>
      </c>
      <c r="E499" s="3648" t="s">
        <v>649</v>
      </c>
      <c r="F499" s="3648"/>
      <c r="G499" s="3332"/>
      <c r="H499" s="3655"/>
      <c r="I499" s="3651" t="s">
        <v>800</v>
      </c>
      <c r="J499" s="3654" t="s">
        <v>874</v>
      </c>
      <c r="K499" s="3654"/>
      <c r="L499" s="3704" t="s">
        <v>634</v>
      </c>
      <c r="M499" s="3655">
        <v>1.6</v>
      </c>
    </row>
    <row r="500" spans="1:13" ht="37.5" hidden="1" customHeight="1">
      <c r="A500" s="3313" t="s">
        <v>675</v>
      </c>
      <c r="B500" s="3897" t="s">
        <v>1674</v>
      </c>
      <c r="C500" s="3647" t="s">
        <v>1675</v>
      </c>
      <c r="D500" s="3648" t="s">
        <v>654</v>
      </c>
      <c r="E500" s="3648"/>
      <c r="F500" s="3648"/>
      <c r="G500" s="3332"/>
      <c r="H500" s="3655"/>
      <c r="I500" s="3651" t="s">
        <v>738</v>
      </c>
      <c r="J500" s="3654" t="s">
        <v>739</v>
      </c>
      <c r="K500" s="3654"/>
      <c r="L500" s="3704" t="s">
        <v>634</v>
      </c>
      <c r="M500" s="3655">
        <v>1.6</v>
      </c>
    </row>
    <row r="501" spans="1:13" ht="37.5" hidden="1" customHeight="1">
      <c r="A501" s="3313" t="s">
        <v>730</v>
      </c>
      <c r="B501" s="3343" t="s">
        <v>1676</v>
      </c>
      <c r="C501" s="3655" t="s">
        <v>1677</v>
      </c>
      <c r="D501" s="3332" t="s">
        <v>659</v>
      </c>
      <c r="E501" s="3337" t="s">
        <v>733</v>
      </c>
      <c r="F501" s="3911"/>
      <c r="G501" s="3332"/>
      <c r="H501" s="3655">
        <v>70</v>
      </c>
      <c r="I501" s="3654" t="s">
        <v>734</v>
      </c>
      <c r="J501" s="3654" t="s">
        <v>734</v>
      </c>
      <c r="K501" s="3680" t="s">
        <v>735</v>
      </c>
      <c r="L501" s="3704" t="s">
        <v>634</v>
      </c>
      <c r="M501" s="3655">
        <v>1.6</v>
      </c>
    </row>
    <row r="502" spans="1:13" ht="37.5" hidden="1" customHeight="1">
      <c r="A502" s="3313" t="s">
        <v>675</v>
      </c>
      <c r="B502" s="3897" t="s">
        <v>1678</v>
      </c>
      <c r="C502" s="3647" t="s">
        <v>1679</v>
      </c>
      <c r="D502" s="3692" t="s">
        <v>687</v>
      </c>
      <c r="E502" s="3692" t="s">
        <v>649</v>
      </c>
      <c r="F502" s="3692" t="s">
        <v>649</v>
      </c>
      <c r="G502" s="3668" t="s">
        <v>695</v>
      </c>
      <c r="H502" s="3666"/>
      <c r="I502" s="3693" t="s">
        <v>832</v>
      </c>
      <c r="J502" s="3671" t="s">
        <v>718</v>
      </c>
      <c r="K502" s="4022" t="s">
        <v>690</v>
      </c>
      <c r="L502" s="3704" t="s">
        <v>634</v>
      </c>
      <c r="M502" s="3655">
        <v>2.8</v>
      </c>
    </row>
    <row r="503" spans="1:13" ht="37.5" hidden="1" customHeight="1">
      <c r="A503" s="3314" t="s">
        <v>629</v>
      </c>
      <c r="B503" s="3897" t="s">
        <v>1678</v>
      </c>
      <c r="C503" s="3647" t="s">
        <v>1679</v>
      </c>
      <c r="D503" s="3648" t="s">
        <v>687</v>
      </c>
      <c r="E503" s="3648" t="s">
        <v>649</v>
      </c>
      <c r="F503" s="3648" t="s">
        <v>649</v>
      </c>
      <c r="G503" s="3332" t="s">
        <v>695</v>
      </c>
      <c r="H503" s="3655"/>
      <c r="I503" s="3651" t="s">
        <v>832</v>
      </c>
      <c r="J503" s="3654" t="s">
        <v>718</v>
      </c>
      <c r="K503" s="3654" t="s">
        <v>691</v>
      </c>
      <c r="L503" s="3704" t="s">
        <v>634</v>
      </c>
      <c r="M503" s="3655">
        <v>2.8</v>
      </c>
    </row>
    <row r="504" spans="1:13" ht="37.5" hidden="1" customHeight="1">
      <c r="A504" s="3644" t="s">
        <v>852</v>
      </c>
      <c r="B504" s="3332" t="s">
        <v>1680</v>
      </c>
      <c r="C504" s="3655" t="s">
        <v>1681</v>
      </c>
      <c r="D504" s="3332" t="s">
        <v>659</v>
      </c>
      <c r="E504" s="3332" t="s">
        <v>894</v>
      </c>
      <c r="F504" s="3332"/>
      <c r="G504" s="3332"/>
      <c r="H504" s="3655">
        <v>58</v>
      </c>
      <c r="I504" s="3654" t="s">
        <v>868</v>
      </c>
      <c r="J504" s="3654" t="s">
        <v>1108</v>
      </c>
      <c r="K504" s="3769" t="s">
        <v>735</v>
      </c>
      <c r="L504" s="3704"/>
      <c r="M504" s="3655">
        <v>1.6</v>
      </c>
    </row>
    <row r="505" spans="1:13" ht="37.5" hidden="1" customHeight="1">
      <c r="A505" s="3313" t="s">
        <v>675</v>
      </c>
      <c r="B505" s="3897" t="s">
        <v>1682</v>
      </c>
      <c r="C505" s="3647" t="s">
        <v>1030</v>
      </c>
      <c r="D505" s="3668" t="s">
        <v>678</v>
      </c>
      <c r="E505" s="3692"/>
      <c r="F505" s="3692"/>
      <c r="G505" s="3668"/>
      <c r="H505" s="3666"/>
      <c r="I505" s="3693" t="s">
        <v>915</v>
      </c>
      <c r="J505" s="3671" t="s">
        <v>918</v>
      </c>
      <c r="K505" s="3654" t="s">
        <v>919</v>
      </c>
      <c r="L505" s="3704" t="s">
        <v>634</v>
      </c>
      <c r="M505" s="3655">
        <v>1.7</v>
      </c>
    </row>
    <row r="506" spans="1:13" ht="37.5" hidden="1" customHeight="1">
      <c r="A506" s="3641" t="s">
        <v>871</v>
      </c>
      <c r="B506" s="3328" t="s">
        <v>1683</v>
      </c>
      <c r="C506" s="3647" t="s">
        <v>1684</v>
      </c>
      <c r="D506" s="4057" t="s">
        <v>1568</v>
      </c>
      <c r="E506" s="4058"/>
      <c r="F506" s="4059"/>
      <c r="G506" s="4058"/>
      <c r="H506" s="4060">
        <v>31</v>
      </c>
      <c r="I506" s="4061" t="s">
        <v>868</v>
      </c>
      <c r="J506" s="4061" t="s">
        <v>1108</v>
      </c>
      <c r="K506" s="3770" t="s">
        <v>1685</v>
      </c>
      <c r="L506" s="3704"/>
      <c r="M506" s="3655">
        <v>1.6</v>
      </c>
    </row>
    <row r="507" spans="1:13" ht="37.5" hidden="1" customHeight="1">
      <c r="A507" s="3313" t="s">
        <v>675</v>
      </c>
      <c r="B507" s="3328" t="s">
        <v>1683</v>
      </c>
      <c r="C507" s="3647" t="s">
        <v>1684</v>
      </c>
      <c r="D507" s="3337" t="s">
        <v>729</v>
      </c>
      <c r="E507" s="3332" t="s">
        <v>1129</v>
      </c>
      <c r="F507" s="3911"/>
      <c r="G507" s="3332"/>
      <c r="H507" s="3655">
        <v>31</v>
      </c>
      <c r="I507" s="3654" t="s">
        <v>868</v>
      </c>
      <c r="J507" s="3654" t="s">
        <v>1108</v>
      </c>
      <c r="K507" s="3770" t="s">
        <v>8041</v>
      </c>
      <c r="L507" s="3704"/>
      <c r="M507" s="3655">
        <v>6.4</v>
      </c>
    </row>
    <row r="508" spans="1:13" ht="37.5" hidden="1" customHeight="1">
      <c r="A508" s="3313" t="s">
        <v>675</v>
      </c>
      <c r="B508" s="3911" t="s">
        <v>1686</v>
      </c>
      <c r="C508" s="3647" t="s">
        <v>1687</v>
      </c>
      <c r="D508" s="3692"/>
      <c r="E508" s="3692" t="s">
        <v>649</v>
      </c>
      <c r="F508" s="3692" t="s">
        <v>649</v>
      </c>
      <c r="G508" s="3668" t="s">
        <v>695</v>
      </c>
      <c r="H508" s="3666">
        <v>5</v>
      </c>
      <c r="I508" s="3693" t="s">
        <v>916</v>
      </c>
      <c r="J508" s="3671" t="s">
        <v>918</v>
      </c>
      <c r="K508" s="4022" t="s">
        <v>1688</v>
      </c>
      <c r="L508" s="3704" t="s">
        <v>634</v>
      </c>
      <c r="M508" s="3655">
        <v>4</v>
      </c>
    </row>
    <row r="509" spans="1:13" ht="37.5" hidden="1" customHeight="1">
      <c r="A509" s="3313" t="s">
        <v>683</v>
      </c>
      <c r="B509" s="3911" t="s">
        <v>1686</v>
      </c>
      <c r="C509" s="3647" t="s">
        <v>1687</v>
      </c>
      <c r="D509" s="3692" t="s">
        <v>103</v>
      </c>
      <c r="E509" s="3692" t="s">
        <v>649</v>
      </c>
      <c r="F509" s="3692" t="s">
        <v>649</v>
      </c>
      <c r="G509" s="3668" t="s">
        <v>695</v>
      </c>
      <c r="H509" s="3666">
        <v>5</v>
      </c>
      <c r="I509" s="3693" t="s">
        <v>916</v>
      </c>
      <c r="J509" s="3671" t="s">
        <v>918</v>
      </c>
      <c r="K509" s="4022" t="s">
        <v>1689</v>
      </c>
      <c r="L509" s="3704" t="s">
        <v>634</v>
      </c>
      <c r="M509" s="3655">
        <v>5.7</v>
      </c>
    </row>
    <row r="510" spans="1:13" ht="37.5" hidden="1" customHeight="1">
      <c r="A510" s="3313" t="s">
        <v>764</v>
      </c>
      <c r="B510" s="3897" t="s">
        <v>1690</v>
      </c>
      <c r="C510" s="3647" t="s">
        <v>1691</v>
      </c>
      <c r="D510" s="3648" t="s">
        <v>1101</v>
      </c>
      <c r="E510" s="3648"/>
      <c r="F510" s="3648"/>
      <c r="G510" s="3332"/>
      <c r="H510" s="3655"/>
      <c r="I510" s="3651" t="s">
        <v>650</v>
      </c>
      <c r="J510" s="3654" t="s">
        <v>1102</v>
      </c>
      <c r="K510" s="3654"/>
      <c r="L510" s="3704" t="s">
        <v>634</v>
      </c>
      <c r="M510" s="3655">
        <v>1.6</v>
      </c>
    </row>
    <row r="511" spans="1:13" ht="37.5" hidden="1" customHeight="1">
      <c r="A511" s="3313" t="s">
        <v>635</v>
      </c>
      <c r="B511" s="3328" t="s">
        <v>1692</v>
      </c>
      <c r="C511" s="3647" t="s">
        <v>1693</v>
      </c>
      <c r="D511" s="3337" t="s">
        <v>752</v>
      </c>
      <c r="E511" s="3332"/>
      <c r="F511" s="3911"/>
      <c r="G511" s="3332"/>
      <c r="H511" s="3655">
        <v>35</v>
      </c>
      <c r="I511" s="3654" t="s">
        <v>891</v>
      </c>
      <c r="J511" s="3654" t="s">
        <v>1694</v>
      </c>
      <c r="K511" s="3680"/>
      <c r="L511" s="3704"/>
      <c r="M511" s="3655">
        <v>1.6</v>
      </c>
    </row>
    <row r="512" spans="1:13" ht="37.5" hidden="1" customHeight="1">
      <c r="A512" s="3641" t="s">
        <v>1168</v>
      </c>
      <c r="B512" s="3328" t="s">
        <v>1695</v>
      </c>
      <c r="C512" s="3647" t="s">
        <v>1696</v>
      </c>
      <c r="D512" s="3668" t="s">
        <v>659</v>
      </c>
      <c r="E512" s="3668"/>
      <c r="F512" s="3928"/>
      <c r="G512" s="3668"/>
      <c r="H512" s="3666">
        <v>33</v>
      </c>
      <c r="I512" s="3671" t="s">
        <v>786</v>
      </c>
      <c r="J512" s="3671" t="s">
        <v>787</v>
      </c>
      <c r="K512" s="3680" t="s">
        <v>735</v>
      </c>
      <c r="L512" s="3704" t="s">
        <v>634</v>
      </c>
      <c r="M512" s="3655">
        <v>1.6</v>
      </c>
    </row>
    <row r="513" spans="1:13" ht="37.5" hidden="1" customHeight="1">
      <c r="A513" s="3313" t="s">
        <v>764</v>
      </c>
      <c r="B513" s="3897" t="s">
        <v>1697</v>
      </c>
      <c r="C513" s="3647" t="s">
        <v>1698</v>
      </c>
      <c r="D513" s="3648"/>
      <c r="E513" s="3648"/>
      <c r="F513" s="3648"/>
      <c r="G513" s="3332"/>
      <c r="H513" s="3655">
        <v>34</v>
      </c>
      <c r="I513" s="3651" t="s">
        <v>650</v>
      </c>
      <c r="J513" s="3654" t="s">
        <v>726</v>
      </c>
      <c r="K513" s="3654"/>
      <c r="L513" s="3704" t="s">
        <v>634</v>
      </c>
      <c r="M513" s="3655">
        <v>1.6</v>
      </c>
    </row>
    <row r="514" spans="1:13" ht="37.5" hidden="1" customHeight="1">
      <c r="A514" s="3313" t="s">
        <v>646</v>
      </c>
      <c r="B514" s="3897" t="s">
        <v>1697</v>
      </c>
      <c r="C514" s="3647" t="s">
        <v>1698</v>
      </c>
      <c r="D514" s="3648"/>
      <c r="E514" s="3648"/>
      <c r="F514" s="3648"/>
      <c r="G514" s="3332"/>
      <c r="H514" s="3655">
        <v>36</v>
      </c>
      <c r="I514" s="3651" t="s">
        <v>650</v>
      </c>
      <c r="J514" s="3654" t="s">
        <v>726</v>
      </c>
      <c r="K514" s="3654"/>
      <c r="L514" s="3704" t="s">
        <v>634</v>
      </c>
      <c r="M514" s="3655">
        <v>1.6</v>
      </c>
    </row>
    <row r="515" spans="1:13" ht="37.5" hidden="1" customHeight="1">
      <c r="A515" s="3313" t="s">
        <v>958</v>
      </c>
      <c r="B515" s="3914" t="s">
        <v>1699</v>
      </c>
      <c r="C515" s="3917" t="s">
        <v>1700</v>
      </c>
      <c r="D515" s="3991" t="s">
        <v>1293</v>
      </c>
      <c r="E515" s="3928"/>
      <c r="F515" s="3928"/>
      <c r="G515" s="3928"/>
      <c r="H515" s="3976">
        <v>30</v>
      </c>
      <c r="I515" s="3926" t="s">
        <v>806</v>
      </c>
      <c r="J515" s="3926" t="s">
        <v>960</v>
      </c>
      <c r="K515" s="3680" t="s">
        <v>961</v>
      </c>
      <c r="L515" s="3704"/>
      <c r="M515" s="3655">
        <v>1.6</v>
      </c>
    </row>
    <row r="516" spans="1:13" ht="37.5" hidden="1" customHeight="1">
      <c r="A516" s="3313" t="s">
        <v>683</v>
      </c>
      <c r="B516" s="3914" t="s">
        <v>1699</v>
      </c>
      <c r="C516" s="3992" t="s">
        <v>1700</v>
      </c>
      <c r="D516" s="3668" t="s">
        <v>103</v>
      </c>
      <c r="E516" s="3963" t="s">
        <v>1293</v>
      </c>
      <c r="F516" s="3928"/>
      <c r="G516" s="3928"/>
      <c r="H516" s="3976"/>
      <c r="I516" s="3926" t="s">
        <v>806</v>
      </c>
      <c r="J516" s="3926" t="s">
        <v>960</v>
      </c>
      <c r="K516" s="3680" t="s">
        <v>961</v>
      </c>
      <c r="L516" s="3704"/>
      <c r="M516" s="3655">
        <v>1.6</v>
      </c>
    </row>
    <row r="517" spans="1:13" ht="37.5" hidden="1" customHeight="1">
      <c r="A517" s="3866" t="s">
        <v>957</v>
      </c>
      <c r="B517" s="3914" t="s">
        <v>1699</v>
      </c>
      <c r="C517" s="3917" t="s">
        <v>1700</v>
      </c>
      <c r="D517" s="3936" t="s">
        <v>1293</v>
      </c>
      <c r="E517" s="3936"/>
      <c r="F517" s="3911"/>
      <c r="G517" s="3911"/>
      <c r="H517" s="3917"/>
      <c r="I517" s="3916" t="s">
        <v>806</v>
      </c>
      <c r="J517" s="3916" t="s">
        <v>960</v>
      </c>
      <c r="K517" s="3680" t="s">
        <v>961</v>
      </c>
      <c r="L517" s="3704"/>
      <c r="M517" s="3655">
        <v>5.8</v>
      </c>
    </row>
    <row r="518" spans="1:13" ht="37.5" hidden="1" customHeight="1">
      <c r="A518" s="3313" t="s">
        <v>865</v>
      </c>
      <c r="B518" s="3328" t="s">
        <v>1701</v>
      </c>
      <c r="C518" s="3647" t="s">
        <v>1702</v>
      </c>
      <c r="D518" s="3771" t="s">
        <v>866</v>
      </c>
      <c r="E518" s="3332"/>
      <c r="F518" s="3911"/>
      <c r="G518" s="3332"/>
      <c r="H518" s="3655">
        <v>43</v>
      </c>
      <c r="I518" s="3654" t="s">
        <v>868</v>
      </c>
      <c r="J518" s="3654" t="s">
        <v>869</v>
      </c>
      <c r="K518" s="3654" t="s">
        <v>1703</v>
      </c>
      <c r="L518" s="3704"/>
      <c r="M518" s="3655">
        <v>1.6</v>
      </c>
    </row>
    <row r="519" spans="1:13" ht="37.5" hidden="1" customHeight="1">
      <c r="A519" s="3641" t="s">
        <v>871</v>
      </c>
      <c r="B519" s="3328" t="s">
        <v>1701</v>
      </c>
      <c r="C519" s="3647" t="s">
        <v>1702</v>
      </c>
      <c r="D519" s="3648" t="s">
        <v>866</v>
      </c>
      <c r="E519" s="3332"/>
      <c r="F519" s="3911"/>
      <c r="G519" s="3332"/>
      <c r="H519" s="3655">
        <v>40</v>
      </c>
      <c r="I519" s="3654" t="s">
        <v>868</v>
      </c>
      <c r="J519" s="3654" t="s">
        <v>869</v>
      </c>
      <c r="K519" s="3654" t="s">
        <v>1704</v>
      </c>
      <c r="L519" s="3704"/>
      <c r="M519" s="3655">
        <v>1.6</v>
      </c>
    </row>
    <row r="520" spans="1:13" ht="37.5" hidden="1" customHeight="1">
      <c r="A520" s="3313" t="s">
        <v>744</v>
      </c>
      <c r="B520" s="3897" t="s">
        <v>816</v>
      </c>
      <c r="C520" s="3647" t="s">
        <v>1705</v>
      </c>
      <c r="D520" s="3648"/>
      <c r="E520" s="3648" t="s">
        <v>695</v>
      </c>
      <c r="F520" s="3648" t="s">
        <v>695</v>
      </c>
      <c r="G520" s="3332"/>
      <c r="H520" s="3655">
        <v>32</v>
      </c>
      <c r="I520" s="3651" t="s">
        <v>747</v>
      </c>
      <c r="J520" s="3654" t="s">
        <v>748</v>
      </c>
      <c r="K520" s="3654"/>
      <c r="L520" s="3704" t="s">
        <v>634</v>
      </c>
      <c r="M520" s="3655">
        <v>1.6</v>
      </c>
    </row>
    <row r="521" spans="1:13">
      <c r="A521" s="1630"/>
      <c r="B521" s="1630"/>
      <c r="C521" s="1632"/>
      <c r="D521" s="3"/>
      <c r="E521" s="3"/>
      <c r="F521" s="3"/>
      <c r="G521" s="3"/>
      <c r="H521" s="3"/>
      <c r="I521" s="3"/>
      <c r="J521" s="3"/>
      <c r="K521" s="3"/>
      <c r="M521" s="299"/>
    </row>
    <row r="522" spans="1:13">
      <c r="A522" s="1630"/>
      <c r="B522" s="1630"/>
      <c r="C522" s="1632"/>
      <c r="D522" s="3"/>
      <c r="E522" s="3"/>
      <c r="F522" s="3"/>
      <c r="G522" s="3"/>
      <c r="H522" s="3"/>
      <c r="I522" s="3"/>
      <c r="J522" s="3"/>
      <c r="K522" s="3"/>
      <c r="M522" s="299"/>
    </row>
    <row r="523" spans="1:13" ht="14.25">
      <c r="A523" s="3326" t="s">
        <v>1706</v>
      </c>
      <c r="C523" s="1632"/>
      <c r="D523" s="3"/>
      <c r="E523" s="3"/>
      <c r="F523" s="3"/>
      <c r="G523" s="3"/>
      <c r="H523" s="3"/>
      <c r="I523" s="3"/>
      <c r="J523" s="3"/>
      <c r="K523" s="3"/>
    </row>
    <row r="524" spans="1:13">
      <c r="A524" s="1630"/>
      <c r="C524" s="1632"/>
      <c r="D524" s="3"/>
      <c r="E524" s="3"/>
      <c r="F524" s="3"/>
      <c r="G524" s="3"/>
      <c r="H524" s="3"/>
      <c r="I524" s="3"/>
      <c r="J524" s="3"/>
      <c r="K524" s="3"/>
    </row>
    <row r="525" spans="1:13" ht="11.45" customHeight="1">
      <c r="A525" s="1630"/>
      <c r="B525" s="1630"/>
      <c r="C525" s="1632"/>
      <c r="D525" s="3"/>
      <c r="E525" s="3"/>
      <c r="F525" s="3"/>
      <c r="G525" s="3"/>
      <c r="H525" s="3"/>
      <c r="I525" s="3"/>
      <c r="J525" s="3"/>
      <c r="K525" s="3"/>
    </row>
    <row r="526" spans="1:13">
      <c r="A526" s="1630"/>
      <c r="B526" s="1630"/>
      <c r="C526" s="1632"/>
      <c r="D526" s="3"/>
      <c r="E526" s="3"/>
      <c r="F526" s="3"/>
      <c r="G526" s="3"/>
      <c r="H526" s="3"/>
      <c r="I526" s="3"/>
      <c r="J526" s="3"/>
      <c r="K526" s="3"/>
    </row>
    <row r="527" spans="1:13">
      <c r="A527" s="1633"/>
      <c r="B527" s="1634"/>
      <c r="C527" s="1631"/>
      <c r="D527" s="3"/>
      <c r="E527" s="3"/>
      <c r="F527" s="3"/>
      <c r="G527" s="3"/>
      <c r="H527" s="3"/>
      <c r="I527" s="3"/>
      <c r="J527" s="3"/>
      <c r="K527" s="3"/>
    </row>
    <row r="528" spans="1:13">
      <c r="A528" s="1629"/>
      <c r="B528" s="1630"/>
      <c r="C528" s="1630"/>
      <c r="D528" s="3"/>
      <c r="E528" s="3"/>
      <c r="F528" s="3"/>
      <c r="G528" s="3"/>
      <c r="H528" s="3"/>
      <c r="I528" s="3"/>
      <c r="J528" s="3"/>
      <c r="K528" s="3"/>
    </row>
    <row r="529" spans="1:11">
      <c r="A529" s="1629"/>
      <c r="B529" s="1630"/>
      <c r="C529" s="1630"/>
      <c r="D529" s="3"/>
      <c r="E529" s="3"/>
      <c r="F529" s="3"/>
      <c r="G529" s="3"/>
      <c r="H529" s="3"/>
      <c r="I529" s="3"/>
      <c r="J529" s="3"/>
      <c r="K529" s="3"/>
    </row>
    <row r="530" spans="1:11">
      <c r="A530" s="1628"/>
      <c r="B530" s="1635"/>
      <c r="C530" s="1630"/>
      <c r="D530" s="3"/>
      <c r="E530" s="3"/>
      <c r="F530" s="3"/>
      <c r="G530" s="3"/>
      <c r="H530" s="3"/>
      <c r="I530" s="3"/>
      <c r="J530" s="3"/>
      <c r="K530" s="3"/>
    </row>
    <row r="531" spans="1:11">
      <c r="A531" s="1629"/>
      <c r="B531" s="1630"/>
      <c r="C531" s="1588"/>
      <c r="D531" s="3"/>
      <c r="E531" s="3"/>
      <c r="F531" s="3"/>
      <c r="G531" s="3"/>
      <c r="H531" s="3"/>
      <c r="I531" s="3"/>
      <c r="J531" s="3"/>
      <c r="K531" s="3"/>
    </row>
    <row r="532" spans="1:11">
      <c r="A532" s="1629"/>
      <c r="B532" s="1630"/>
      <c r="C532" s="1631"/>
      <c r="D532" s="3"/>
      <c r="E532" s="3"/>
      <c r="F532" s="3"/>
      <c r="G532" s="3"/>
      <c r="H532" s="3"/>
      <c r="I532" s="3"/>
      <c r="J532" s="3"/>
      <c r="K532" s="3"/>
    </row>
    <row r="533" spans="1:11">
      <c r="A533" s="1629"/>
      <c r="B533" s="1636"/>
      <c r="C533" s="1588"/>
      <c r="D533" s="3"/>
      <c r="E533" s="3"/>
      <c r="F533" s="3"/>
      <c r="G533" s="3"/>
      <c r="H533" s="3"/>
      <c r="I533" s="3"/>
      <c r="J533" s="3"/>
      <c r="K533" s="3"/>
    </row>
    <row r="534" spans="1:11">
      <c r="A534" s="1629"/>
      <c r="B534" s="1636"/>
      <c r="C534" s="1588"/>
      <c r="D534" s="3"/>
      <c r="E534" s="3"/>
      <c r="F534" s="3"/>
      <c r="G534" s="3"/>
      <c r="H534" s="3"/>
      <c r="I534" s="3"/>
      <c r="J534" s="3"/>
      <c r="K534" s="3"/>
    </row>
    <row r="535" spans="1:11">
      <c r="A535" s="1637"/>
      <c r="B535" s="1636"/>
      <c r="C535" s="1588"/>
      <c r="D535" s="3"/>
      <c r="E535" s="3"/>
      <c r="F535" s="3"/>
      <c r="G535" s="3"/>
      <c r="H535" s="3"/>
      <c r="I535" s="3"/>
      <c r="J535" s="3"/>
      <c r="K535" s="3"/>
    </row>
    <row r="536" spans="1:11">
      <c r="A536" s="1629"/>
      <c r="B536" s="1636"/>
      <c r="C536" s="1588"/>
      <c r="D536" s="3"/>
      <c r="E536" s="3"/>
      <c r="F536" s="3"/>
      <c r="G536" s="3"/>
      <c r="H536" s="3"/>
      <c r="I536" s="3"/>
      <c r="J536" s="3"/>
      <c r="K536" s="3"/>
    </row>
    <row r="537" spans="1:11" ht="15">
      <c r="A537" s="1629"/>
      <c r="B537" s="1636"/>
      <c r="C537" s="1955"/>
      <c r="D537" s="3"/>
      <c r="E537" s="3"/>
      <c r="F537" s="3"/>
      <c r="G537" s="3"/>
      <c r="H537" s="3"/>
      <c r="I537" s="3"/>
      <c r="J537" s="3"/>
      <c r="K537" s="3"/>
    </row>
    <row r="538" spans="1:11">
      <c r="A538" s="1629"/>
      <c r="B538" s="1636"/>
      <c r="C538" s="1588"/>
      <c r="D538" s="3"/>
      <c r="E538" s="3"/>
      <c r="F538" s="3"/>
      <c r="G538" s="3"/>
      <c r="H538" s="3"/>
      <c r="I538" s="3"/>
      <c r="J538" s="3"/>
      <c r="K538" s="3"/>
    </row>
    <row r="539" spans="1:11" ht="15">
      <c r="A539" s="1955"/>
      <c r="B539" s="1630"/>
      <c r="C539" s="1631"/>
      <c r="D539" s="3"/>
      <c r="E539" s="3"/>
      <c r="F539" s="3"/>
      <c r="G539" s="3"/>
      <c r="H539" s="3"/>
      <c r="I539" s="3"/>
      <c r="J539" s="3"/>
      <c r="K539" s="3"/>
    </row>
    <row r="540" spans="1:11">
      <c r="A540" s="1630"/>
      <c r="B540" s="1630"/>
      <c r="C540" s="1631"/>
      <c r="D540" s="3"/>
      <c r="E540" s="3"/>
      <c r="F540" s="3"/>
      <c r="G540" s="3"/>
      <c r="H540" s="3"/>
      <c r="I540" s="3"/>
      <c r="J540" s="3"/>
      <c r="K540" s="3"/>
    </row>
    <row r="541" spans="1:11">
      <c r="A541" s="1629"/>
      <c r="B541" s="1630"/>
      <c r="C541" s="1631"/>
      <c r="D541" s="3"/>
      <c r="E541" s="3"/>
      <c r="F541" s="3"/>
      <c r="G541" s="3"/>
      <c r="H541" s="3"/>
      <c r="I541" s="3"/>
      <c r="J541" s="3"/>
      <c r="K541" s="3"/>
    </row>
    <row r="542" spans="1:11">
      <c r="A542" s="1629"/>
      <c r="B542" s="1630"/>
      <c r="C542" s="1631"/>
      <c r="D542" s="3"/>
      <c r="E542" s="3"/>
      <c r="F542" s="3"/>
      <c r="G542" s="3"/>
      <c r="H542" s="3"/>
      <c r="I542" s="3"/>
      <c r="J542" s="3"/>
      <c r="K542" s="3"/>
    </row>
    <row r="543" spans="1:11">
      <c r="A543" s="1629"/>
      <c r="B543" s="1630"/>
      <c r="C543" s="1630"/>
      <c r="D543" s="3"/>
      <c r="E543" s="3"/>
      <c r="F543" s="3"/>
      <c r="G543" s="3"/>
      <c r="H543" s="3"/>
      <c r="I543" s="3"/>
      <c r="J543" s="3"/>
      <c r="K543" s="3"/>
    </row>
    <row r="544" spans="1:11">
      <c r="A544" s="1629"/>
      <c r="B544" s="1933"/>
      <c r="C544" s="1630"/>
      <c r="D544" s="3"/>
      <c r="E544" s="3"/>
      <c r="F544" s="3"/>
      <c r="G544" s="3"/>
      <c r="H544" s="3"/>
      <c r="I544" s="3"/>
      <c r="J544" s="3"/>
      <c r="K544" s="3"/>
    </row>
    <row r="545" spans="1:11">
      <c r="A545" s="1628"/>
      <c r="B545" s="1933"/>
      <c r="C545" s="1635"/>
      <c r="D545" s="3"/>
      <c r="E545" s="3"/>
      <c r="F545" s="3"/>
      <c r="G545" s="3"/>
      <c r="H545" s="3"/>
      <c r="I545" s="3"/>
      <c r="J545" s="3"/>
      <c r="K545" s="3"/>
    </row>
    <row r="546" spans="1:11">
      <c r="A546" s="1629"/>
      <c r="B546" s="1630"/>
      <c r="C546" s="1631"/>
      <c r="D546" s="3"/>
      <c r="E546" s="3"/>
      <c r="F546" s="3"/>
      <c r="G546" s="3"/>
      <c r="H546" s="3"/>
      <c r="I546" s="3"/>
      <c r="J546" s="3"/>
      <c r="K546" s="3"/>
    </row>
    <row r="547" spans="1:11">
      <c r="A547" s="1629"/>
      <c r="B547" s="1630"/>
      <c r="C547" s="1631"/>
      <c r="D547" s="3"/>
      <c r="E547" s="3"/>
      <c r="F547" s="3"/>
      <c r="G547" s="3"/>
      <c r="H547" s="3"/>
      <c r="I547" s="3"/>
      <c r="J547" s="3"/>
      <c r="K547" s="3"/>
    </row>
    <row r="548" spans="1:11">
      <c r="A548" s="1629"/>
      <c r="B548" s="1630"/>
      <c r="C548" s="1631"/>
      <c r="D548" s="3"/>
      <c r="E548" s="3"/>
      <c r="F548" s="3"/>
      <c r="G548" s="3"/>
      <c r="H548" s="3"/>
      <c r="I548" s="3"/>
      <c r="J548" s="3"/>
      <c r="K548" s="3"/>
    </row>
    <row r="549" spans="1:11">
      <c r="A549" s="1629"/>
      <c r="B549" s="1630"/>
      <c r="C549" s="1631"/>
      <c r="D549" s="3"/>
      <c r="E549" s="3"/>
      <c r="F549" s="3"/>
      <c r="G549" s="3"/>
      <c r="H549" s="3"/>
      <c r="I549" s="3"/>
      <c r="J549" s="3"/>
      <c r="K549" s="3"/>
    </row>
    <row r="550" spans="1:11">
      <c r="A550" s="1629"/>
      <c r="B550" s="1630"/>
      <c r="C550" s="1631"/>
      <c r="D550" s="3"/>
      <c r="E550" s="3"/>
      <c r="F550" s="3"/>
      <c r="G550" s="3"/>
      <c r="H550" s="3"/>
      <c r="I550" s="3"/>
      <c r="J550" s="3"/>
      <c r="K550" s="3"/>
    </row>
    <row r="551" spans="1:11">
      <c r="A551" s="1629"/>
      <c r="B551" s="1630"/>
      <c r="C551" s="1638"/>
      <c r="D551" s="3"/>
      <c r="E551" s="3"/>
      <c r="F551" s="3"/>
      <c r="G551" s="3"/>
      <c r="H551" s="3"/>
      <c r="I551" s="3"/>
      <c r="J551" s="3"/>
      <c r="K551" s="3"/>
    </row>
    <row r="552" spans="1:11">
      <c r="A552" s="1629"/>
      <c r="B552" s="1630"/>
      <c r="C552" s="1631"/>
      <c r="D552" s="3"/>
      <c r="E552" s="3"/>
      <c r="F552" s="3"/>
      <c r="G552" s="3"/>
      <c r="H552" s="3"/>
      <c r="I552" s="3"/>
      <c r="J552" s="3"/>
      <c r="K552" s="3"/>
    </row>
    <row r="553" spans="1:11">
      <c r="A553" s="1629"/>
      <c r="B553" s="1630"/>
      <c r="C553" s="1631"/>
      <c r="D553" s="3"/>
      <c r="E553" s="3"/>
      <c r="F553" s="3"/>
      <c r="G553" s="3"/>
      <c r="H553" s="3"/>
      <c r="I553" s="3"/>
      <c r="J553" s="3"/>
      <c r="K553" s="3"/>
    </row>
    <row r="554" spans="1:11">
      <c r="A554" s="1629"/>
      <c r="B554" s="1630"/>
      <c r="C554" s="1639"/>
      <c r="D554" s="3"/>
      <c r="E554" s="3"/>
      <c r="F554" s="3"/>
      <c r="G554" s="3"/>
      <c r="H554" s="3"/>
      <c r="I554" s="3"/>
      <c r="J554" s="3"/>
      <c r="K554" s="3"/>
    </row>
    <row r="555" spans="1:11">
      <c r="A555" s="1629"/>
      <c r="B555" s="1630"/>
      <c r="C555" s="1640"/>
      <c r="D555" s="3"/>
      <c r="E555" s="3"/>
      <c r="F555" s="3"/>
      <c r="G555" s="3"/>
      <c r="H555" s="3"/>
      <c r="I555" s="3"/>
      <c r="J555" s="3"/>
      <c r="K555" s="3"/>
    </row>
    <row r="556" spans="1:11">
      <c r="A556" s="1629"/>
      <c r="B556" s="1630"/>
      <c r="C556" s="1630"/>
      <c r="D556" s="3"/>
      <c r="E556" s="3"/>
      <c r="F556" s="3"/>
      <c r="G556" s="3"/>
      <c r="H556" s="3"/>
      <c r="I556" s="3"/>
      <c r="J556" s="3"/>
      <c r="K556" s="3"/>
    </row>
    <row r="557" spans="1:11">
      <c r="A557" s="1629"/>
      <c r="B557" s="1630"/>
      <c r="C557" s="1630"/>
      <c r="D557" s="3"/>
      <c r="E557" s="3"/>
      <c r="F557" s="3"/>
      <c r="G557" s="3"/>
      <c r="H557" s="3"/>
      <c r="I557" s="3"/>
      <c r="J557" s="3"/>
      <c r="K557" s="3"/>
    </row>
    <row r="558" spans="1:11">
      <c r="A558" s="1629"/>
      <c r="B558" s="1630"/>
      <c r="C558" s="1629"/>
      <c r="D558" s="3"/>
      <c r="E558" s="3"/>
      <c r="F558" s="3"/>
      <c r="G558" s="3"/>
      <c r="H558" s="3"/>
      <c r="I558" s="3"/>
      <c r="J558" s="3"/>
      <c r="K558" s="3"/>
    </row>
  </sheetData>
  <sheetProtection autoFilter="0"/>
  <autoFilter ref="A17:M520" xr:uid="{00000000-0001-0000-0200-000000000000}">
    <filterColumn colId="1">
      <filters>
        <filter val="ANTWERP _x000a_(STOW CODE : BEGNE)"/>
      </filters>
    </filterColumn>
    <sortState xmlns:xlrd2="http://schemas.microsoft.com/office/spreadsheetml/2017/richdata2" ref="A309:M311">
      <sortCondition ref="B17:B520"/>
    </sortState>
  </autoFilter>
  <dataConsolidate/>
  <customSheetViews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7793800D-611E-4524-A670-9146696BD786}">
        <filterColumn colId="1">
          <filters>
            <filter val="PORT EVERGLADES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1" xr:uid="{0048F9DA-6354-4FE1-83CD-3FC620689978}">
        <filterColumn colId="1">
          <filters>
            <filter val="PORT EVERGLADES"/>
          </filters>
        </filterColumn>
      </autoFilter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3"/>
      <headerFooter>
        <oddFooter>&amp;L&amp;1#&amp;"Calibri"&amp;10 Sensitivity: Internal</oddFooter>
      </headerFooter>
      <autoFilter ref="A13:K574" xr:uid="{B4BB8993-C290-4F84-9F42-FF1A8B7D4CEF}">
        <filterColumn colId="1">
          <filters>
            <filter val="KOLKATA"/>
          </filters>
        </filterColumn>
      </autoFilter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4"/>
      <headerFooter>
        <oddFooter>&amp;L&amp;1#&amp;"Calibri"&amp;10 Sensitivity: Internal</oddFooter>
      </headerFooter>
      <autoFilter ref="A13:K564" xr:uid="{2D76E8DC-F1AF-4686-92FF-A167BF31272C}"/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5"/>
      <autoFilter ref="A13:K619" xr:uid="{F1A72E65-96C2-4304-BCDA-EF33A98D3270}"/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6"/>
      <autoFilter ref="A13:K612" xr:uid="{D66C0BB4-8408-40DF-88C4-46DD62AC3AEF}">
        <filterColumn colId="1">
          <filters>
            <filter val="SEATTLE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7"/>
      <autoFilter ref="A13:K594" xr:uid="{1CAB49DC-00B5-422E-89EC-EB55F1C2B947}">
        <filterColumn colId="1">
          <filters>
            <filter val="ALEXANDRIA EL DEKHEILA"/>
            <filter val="ALEXANDRIA-OLD PORT"/>
          </filters>
        </filterColumn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8"/>
      <autoFilter ref="A13:K569" xr:uid="{625A2574-F695-4973-AC42-2690586BA6F3}">
        <filterColumn colId="1">
          <filters>
            <filter val="SAINT PETERSBURG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9"/>
      <autoFilter ref="A10:K531" xr:uid="{D68565B3-6F7E-4D1C-BFAB-3E45775FA35F}">
        <sortState xmlns:xlrd2="http://schemas.microsoft.com/office/spreadsheetml/2017/richdata2" ref="A162:K162">
          <sortCondition ref="B10:B531"/>
        </sortState>
      </autoFilter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0"/>
      <autoFilter ref="A10:K614" xr:uid="{86EFA1CD-E7B0-49D1-A36E-F0BD3E8B744A}">
        <filterColumn colId="1">
          <filters>
            <filter val="VARNA"/>
          </filters>
        </filterColumn>
      </autoFilter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1"/>
      <autoFilter ref="A10:K553" xr:uid="{25C45EDA-1482-449D-B8EF-0B24D51C1252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12"/>
      <autoFilter ref="A10:K509" xr:uid="{CED80913-8172-4E74-9BCA-2DA2D1C2F881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13"/>
      <autoFilter ref="A10:K531" xr:uid="{61860C48-831D-4150-8167-A8F6B0F6D8F1}"/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14"/>
      <autoFilter ref="A10:K535" xr:uid="{DE32787F-C85E-4A6F-B2D0-F5558787CA6D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15"/>
      <headerFooter>
        <oddFooter>&amp;L&amp;1#&amp;"Calibri"&amp;10 Sensitivity: Internal</oddFooter>
      </headerFooter>
      <autoFilter ref="A13:K532" xr:uid="{B1A91C6C-A54D-4F4E-9F99-6786B2166B7C}">
        <filterColumn colId="1">
          <filters>
            <filter val="TINCAN/LAGOS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16"/>
      <headerFooter>
        <oddFooter>&amp;L&amp;1#&amp;"Calibri"&amp;10 Sensitivity: Internal</oddFooter>
      </headerFooter>
      <autoFilter ref="A13:K565" xr:uid="{67E99CD1-CCF6-4855-AE7D-50497C870EAD}"/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17"/>
      <headerFooter>
        <oddFooter>&amp;L&amp;1#&amp;"Calibri"&amp;10 Sensitivity: Internal</oddFooter>
      </headerFooter>
      <autoFilter ref="A13:K540" xr:uid="{F4C9CBD1-2B34-4CE0-BC9B-BFED4589F92F}">
        <filterColumn colId="1">
          <filters>
            <filter val="PORT HARCOURT"/>
          </filters>
        </filterColumn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8"/>
      <headerFooter>
        <oddFooter>&amp;L&amp;1#&amp;"Calibri"&amp;10&amp;K000000Sensitivity: Internal</oddFooter>
      </headerFooter>
      <autoFilter ref="A13:K611" xr:uid="{B6298629-6C88-413D-AA7D-E95CC58D3836}">
        <filterColumn colId="1">
          <filters>
            <filter val="KING ABDULLAH PORT"/>
            <filter val="KING ABDULLAH PORT  wef 31/05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0" xr:uid="{CAB98B50-BD25-46CD-8A0F-308CE076E985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5F62323C-6063-4095-B17B-E995E6E5540C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61" location="KOALA!A1" display="KOALA" xr:uid="{AF6B71AA-6FA6-48CF-B3C0-7EFB4B732ECA}"/>
    <hyperlink ref="A25" location="KOALA!A1" display="KOALA" xr:uid="{7492C124-877E-44E3-AFA1-8160C91D4C4A}"/>
    <hyperlink ref="A231" location="SHIKRA!A1" display="SHIKRA" xr:uid="{5DA0ACEA-399F-4875-8A21-A8998A3595E8}"/>
    <hyperlink ref="A319" location="SHIKRA!A1" display="SHIKRA" xr:uid="{DDC5EEE2-4DF3-4B1E-812F-B8A4CEC51C83}"/>
    <hyperlink ref="A337" location="CLANGA!A1" display="CLANGA" xr:uid="{B082266C-9131-4CA9-9362-80F4C5332FD3}"/>
    <hyperlink ref="A235" location="SHIKRA!A1" display="SHIKRA" xr:uid="{485F70B0-4581-4E28-96B2-2F495BB1B62C}"/>
    <hyperlink ref="A297" location="AMBERJACK!A1" display="AMBERJACK" xr:uid="{74E379D8-116E-42CE-A3F9-6BE97AADF597}"/>
    <hyperlink ref="A354:A355" location="AZTEC!A1" display="AZTEC" xr:uid="{B36AA885-6764-41FB-A60F-492BF2048887}"/>
    <hyperlink ref="A24" location="CLANGA!A1" display="CLANGA" xr:uid="{B7F16A84-1484-4086-942E-ABCEA2A1257E}"/>
    <hyperlink ref="A513" location="PANTHER!A1" display="PANTHER" xr:uid="{1D22FBAD-D427-4305-A130-21A4F6EDF011}"/>
    <hyperlink ref="A514" location="TIGER!A1" display="TIGER SERVICE" xr:uid="{BB37586F-0166-4B61-8EA6-D29C763EF13B}"/>
    <hyperlink ref="A499" location="TIGER!A1" display="TIGER SERVICE" xr:uid="{C298E323-A9F7-4C27-B7AC-00E36A722FED}"/>
    <hyperlink ref="A485" location="TIGER!A1" display="TIGER SERVICE" xr:uid="{8BDD2B9D-C9FB-4BF7-928D-7113272896F3}"/>
    <hyperlink ref="A21" location="TIGER!A1" display="TIGER SERVICE" xr:uid="{FA082753-0F57-463F-948A-43838B1D62D6}"/>
    <hyperlink ref="A32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5" location="TIGER!A1" display="TIGER SERVICE" xr:uid="{0F49FDD2-D8B2-47D4-81B3-F458B00102DE}"/>
    <hyperlink ref="A68" location="TIGER!A1" display="TIGER SERVICE" xr:uid="{9BFD7F6C-19A9-49CB-93DF-88A61F0B95FD}"/>
    <hyperlink ref="A88" location="TIGER!A1" display="TIGER SERVICE" xr:uid="{1096D845-3561-4474-8FC3-47097EFD6F2D}"/>
    <hyperlink ref="A116" location="TIGER!A1" display="TIGER SERVICE" xr:uid="{6BAA7060-6AB0-4787-83F8-7B2E87EE3B7D}"/>
    <hyperlink ref="A168" location="TIGER!A1" display="TIGER SERVICE" xr:uid="{18901903-5A0E-4000-8F32-A6B4E637800E}"/>
    <hyperlink ref="A169" location="TIGER!A1" display="TIGER SERVICE" xr:uid="{28698FCB-A287-4E82-B327-F533983F95AF}"/>
    <hyperlink ref="A213" location="TIGER!A1" display="TIGER SERVICE" xr:uid="{304D4B4E-01E1-4599-9940-1010F2F361AE}"/>
    <hyperlink ref="A215" location="TIGER!A1" display="TIGER SERVICE" xr:uid="{62AB0F08-AC17-4614-B995-8477482CAE13}"/>
    <hyperlink ref="A220" location="TIGER!A1" display="TIGER SERVICE" xr:uid="{7E1461E9-629D-4FA1-A45C-36474659DE66}"/>
    <hyperlink ref="A224" location="TIGER!A1" display="TIGER SERVICE" xr:uid="{122F7D7E-516C-4FC6-8FF0-C1ABF37835D9}"/>
    <hyperlink ref="A239" location="TIGER!A1" display="TIGER SERVICE" xr:uid="{62D0C210-95E3-4B06-A616-62FE3B49DC86}"/>
    <hyperlink ref="A256" location="TIGER!A1" display="TIGER SERVICE" xr:uid="{AA4DC74E-21D0-4A2A-8D06-4CE3369F6C70}"/>
    <hyperlink ref="A268" location="TIGER!A1" display="TIGER SERVICE" xr:uid="{4B088BF6-6D84-464C-9453-7B44F644C084}"/>
    <hyperlink ref="A346" location="TIGER!A1" display="TIGER SERVICE" xr:uid="{1926F434-650C-48C1-A6B4-73C119C09BF6}"/>
    <hyperlink ref="A348" location="TIGER!A1" display="TIGER SERVICE" xr:uid="{E426B96B-2B81-42AD-976E-EC639FE0F63A}"/>
    <hyperlink ref="A383" location="TIGER!A1" display="TIGER SERVICE" xr:uid="{D3E9B899-48E4-406F-906B-80182D7E0779}"/>
    <hyperlink ref="A388" location="TIGER!A1" display="TIGER SERVICE" xr:uid="{C0FA002D-A617-47F4-91FC-B4436956D31B}"/>
    <hyperlink ref="A433" location="TIGER!A1" display="TIGER SERVICE" xr:uid="{8CC80370-CD3C-4FB4-A7E8-C89A9A80673A}"/>
    <hyperlink ref="A454" location="TIGER!A1" display="TIGER SERVICE" xr:uid="{F113690F-ADD0-4F08-A606-ED327D338BF8}"/>
    <hyperlink ref="A474" location="TIGER!A1" display="TIGER SERVICE" xr:uid="{C0F43597-559B-453E-9B92-097923800B9B}"/>
    <hyperlink ref="A477" location="TIGER!A1" display="TIGER SERVICE" xr:uid="{4582930E-EB12-48BE-B52D-6F52452D70BF}"/>
    <hyperlink ref="A502" location="JADE!A1" display="JADE SERVICE" xr:uid="{2BB658B5-64AB-41BA-8FAC-06B49E32B5C6}"/>
    <hyperlink ref="A500" location="JADE!A1" display="JADE SERVICE" xr:uid="{B594B813-84B3-4A14-9F1C-60D33B552AC2}"/>
    <hyperlink ref="A495" location="JADE!A1" display="JADE SERVICE" xr:uid="{964E8011-1C91-467A-AC6B-C4A5F3A4D36F}"/>
    <hyperlink ref="A489" location="JADE!A1" display="JADE SERVICE" xr:uid="{10C04023-9547-4B4F-9F28-66AB8907E9B1}"/>
    <hyperlink ref="A488" location="JADE!A1" display="JADE SERVICE" xr:uid="{2BBB8D53-B5C0-49EE-85C2-97D16F4FA1AF}"/>
    <hyperlink ref="A452" location="JADE!A1" display="JADE SERVICE" xr:uid="{9ACD1C06-14AA-45C7-8680-104F1A97D58D}"/>
    <hyperlink ref="A448" location="JADE!A1" display="JADE SERVICE" xr:uid="{558C0441-B8BA-4194-9EFA-3E31227AE004}"/>
    <hyperlink ref="A438" location="JADE!A1" display="JADE SERVICE" xr:uid="{C7EAB57A-E260-41C2-B757-661FAC425C1F}"/>
    <hyperlink ref="A429" location="JADE!A1" display="JADE SERVICE" xr:uid="{9DC68DF2-6DF8-4B63-9D40-A6ACAC33DDD0}"/>
    <hyperlink ref="A403" location="JADE!A1" display="JADE SERVICE" xr:uid="{52A88FB4-8D1F-45F7-A938-2879931D7AF5}"/>
    <hyperlink ref="A398" location="JADE!A1" display="JADE SERVICE" xr:uid="{292E5CE9-28AA-4FFB-837A-FE008D9243C0}"/>
    <hyperlink ref="A389" location="JADE!A1" display="JADE SERVICE" xr:uid="{3D78E8C5-8C86-4F86-97AD-9257D5A4C1B1}"/>
    <hyperlink ref="A381" location="JADE!A1" display="JADE SERVICE" xr:uid="{6A2AFF94-D7A3-4C38-B1C7-A9A6A1AC037F}"/>
    <hyperlink ref="A368" location="JADE!A1" display="JADE SERVICE" xr:uid="{82B390FF-0C1F-4A12-9217-8BAA6A243969}"/>
    <hyperlink ref="A356" location="JADE!A1" display="JADE SERVICE" xr:uid="{04AA1FF1-94A5-42F8-BC45-38C2E4FE0F6A}"/>
    <hyperlink ref="A351" location="JADE!A1" display="JADE SERVICE" xr:uid="{25E92D5C-AF52-442B-B88F-A17D7C07EFBF}"/>
    <hyperlink ref="A321" location="JADE!A1" display="JADE SERVICE" xr:uid="{98CC563F-06A5-4A03-8680-5E54308CA82E}"/>
    <hyperlink ref="A300" location="JADE!A1" display="JADE SERVICE" xr:uid="{85044010-A567-4BE4-9B4A-39F27F22C5E1}"/>
    <hyperlink ref="A296" location="JADE!A1" display="JADE SERVICE" xr:uid="{219BF703-49D7-494D-99A4-987931697B01}"/>
    <hyperlink ref="A281" location="JADE!A1" display="JADE SERVICE" xr:uid="{B14345C0-21BA-430D-B3C7-90DE5531BAE0}"/>
    <hyperlink ref="A265" location="JADE!A1" display="JADE SERVICE" xr:uid="{BF1F4134-914B-444B-A286-19CDEC81CD9F}"/>
    <hyperlink ref="A26" location="JADE!A1" display="JADE SERVICE" xr:uid="{29F8B7A9-9B37-4865-B581-09570933EB0F}"/>
    <hyperlink ref="A28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6" location="JADE!A1" display="JADE SERVICE" xr:uid="{2B35FE98-3BE5-4C58-A3ED-534D01762440}"/>
    <hyperlink ref="A61" location="JADE!A1" display="JADE SERVICE" xr:uid="{FB2B8225-1DC1-43F4-9D13-5F925F1D7685}"/>
    <hyperlink ref="A62" location="JADE!A1" display="JADE SERVICE" xr:uid="{8BB1A34C-0541-4562-B189-CC22E0928627}"/>
    <hyperlink ref="A64" location="JADE!A1" display="JADE SERVICE" xr:uid="{75459A26-E29B-4C38-8513-FC83E1E943BC}"/>
    <hyperlink ref="A70" location="JADE!A1" display="JADE SERVICE" xr:uid="{AA73987A-A40E-4B30-BF7D-FBEECD375C91}"/>
    <hyperlink ref="A73" location="JADE!A1" display="JADE SERVICE" xr:uid="{7C9FBDEA-94A6-46F2-813A-266D03C1404E}"/>
    <hyperlink ref="A75" location="JADE!A1" display="JADE SERVICE" xr:uid="{60CFDC89-010F-4682-A032-AF83B33A95CC}"/>
    <hyperlink ref="A77" location="JADE!A1" display="JADE SERVICE" xr:uid="{7F34FBBD-CA55-472F-9DC6-A6E280B3111B}"/>
    <hyperlink ref="A94" location="JADE!A1" display="JADE SERVICE" xr:uid="{B3728B65-F161-4046-95E1-1D15F6EB281B}"/>
    <hyperlink ref="A99" location="JADE!A1" display="JADE SERVICE" xr:uid="{EA071D52-4BE4-4EF9-84AC-737261F2C2A4}"/>
    <hyperlink ref="A100" location="JADE!A1" display="JADE SERVICE" xr:uid="{4930234A-5056-46FF-87CE-CCDBD58FCE82}"/>
    <hyperlink ref="A106" location="JADE!A1" display="JADE SERVICE" xr:uid="{01227370-A21F-4B33-A393-94F51D88A4F2}"/>
    <hyperlink ref="A130" location="JADE!A1" display="JADE SERVICE" xr:uid="{97A896B9-EE6A-4208-BE0B-2585FAED4985}"/>
    <hyperlink ref="A138" location="JADE!A1" display="JADE SERVICE" xr:uid="{F471C76D-FD3A-4AC2-AAF5-5E626D372783}"/>
    <hyperlink ref="A144" location="JADE!A1" display="JADE SERVICE" xr:uid="{CC42E676-B467-4B63-96D1-6EACE027C54A}"/>
    <hyperlink ref="A174" location="JADE!A1" display="JADE SERVICE" xr:uid="{4D9BA44A-9F48-4884-9036-DEBB12F7EA86}"/>
    <hyperlink ref="A176" location="JADE!A1" display="JADE SERVICE" xr:uid="{68C58E05-6E4D-4C94-97F1-AE22A15BBBDB}"/>
    <hyperlink ref="A238" location="JADE!A1" display="JADE SERVICE" xr:uid="{CC5D77E7-6078-46E4-9C9D-F933AC1A41B4}"/>
    <hyperlink ref="A236" location="JADE!A1" display="JADE SERVICE" xr:uid="{675F4006-2368-4CC9-8F00-AF3B98F60E32}"/>
    <hyperlink ref="A255" location="JADE!A1" display="JADE SERVICE" xr:uid="{21653F56-53FD-4450-B90A-043147090971}"/>
    <hyperlink ref="A264" location="JADE!A1" display="JADE SERVICE" xr:uid="{56FBB0A3-ACDE-47DB-87FF-6375275F8B29}"/>
    <hyperlink ref="A496" location="LYNX!A1" display="LYNX" xr:uid="{51D25E7D-3D33-465F-A0C2-DE5D8612F1EA}"/>
    <hyperlink ref="A473" location="LYNX!A1" display="LYNX" xr:uid="{1603DE29-B3C2-4E57-AD3B-15EE3DF714F3}"/>
    <hyperlink ref="A172" location="LYNX!A1" display="LYNX" xr:uid="{277D189E-0A71-46E4-89C0-40746CAA9805}"/>
    <hyperlink ref="A156" location="LYNX!A1" display="LYNX" xr:uid="{3FD92EE6-C40A-44D0-A131-3966E50AD7A7}"/>
    <hyperlink ref="A63" location="LYNX!A1" display="LYNX" xr:uid="{B8C5D945-104D-43A7-AAE2-350B7D4E5BFF}"/>
    <hyperlink ref="A18" location="SWAN!Print_Area" display="SWAN SERVICE" xr:uid="{D0857879-6E1B-43F1-978E-F170CF8C6C45}"/>
    <hyperlink ref="A81" location="SWAN!Print_Area" display="SWAN SERVICE" xr:uid="{CC4F826A-19D8-4B47-829B-6845EC94F4FB}"/>
    <hyperlink ref="A153" location="SWAN!Print_Area" display="SWAN SERVICE" xr:uid="{469D8F63-5734-40B2-8FEF-6A938D531431}"/>
    <hyperlink ref="A178" location="SWAN!Print_Area" display="SWAN SERVICE" xr:uid="{DF7E822A-9E24-465B-89C7-705980323F6E}"/>
    <hyperlink ref="A180" location="SWAN!Print_Area" display="SWAN SERVICE" xr:uid="{A4BE855E-7630-49D0-AE1D-55F80E0E8734}"/>
    <hyperlink ref="A182" location="SWAN!Print_Area" display="SWAN SERVICE" xr:uid="{C5475CFC-3694-4865-97C5-61AB1DD8FF9B}"/>
    <hyperlink ref="A190" location="SWAN!Print_Area" display="SWAN SERVICE" xr:uid="{2091708B-2B9F-4277-BD87-DD5C5AD9D979}"/>
    <hyperlink ref="A208" location="SWAN!Print_Area" display="SWAN SERVICE" xr:uid="{9F1DA1A7-22DA-4CEF-B67F-433BE960DB5D}"/>
    <hyperlink ref="A262" location="SWAN!Print_Area" display="SWAN SERVICE" xr:uid="{2A66A3A0-05F6-4864-B517-5806CF9E0A44}"/>
    <hyperlink ref="A271" location="SWAN!Print_Area" display="SWAN SERVICE" xr:uid="{79DAE8FF-69C3-407F-824B-30B4D29307B4}"/>
    <hyperlink ref="A312" location="SWAN!Print_Area" display="SWAN SERVICE" xr:uid="{87713DE3-A0E7-4352-84E7-51E2979CC222}"/>
    <hyperlink ref="A314" location="SWAN!Print_Area" display="SWAN SERVICE" xr:uid="{D7996FDD-09B1-4BAC-AE07-AB6986635CC3}"/>
    <hyperlink ref="A385" location="SWAN!Print_Area" display="SWAN SERVICE" xr:uid="{FF8BF2A1-5D21-4C0B-AD4C-A8A3BAD1B7D3}"/>
    <hyperlink ref="A418" location="SWAN!Print_Area" display="SWAN SERVICE" xr:uid="{19F9A290-A50E-431D-B228-9856E66D592B}"/>
    <hyperlink ref="A422" location="SWAN!Print_Area" display="SWAN SERVICE" xr:uid="{A5E0CF9C-2D7D-4325-900F-BE2864092224}"/>
    <hyperlink ref="A430" location="SWAN!Print_Area" display="SWAN SERVICE" xr:uid="{B6EC5AE4-AE89-4CE7-A1B0-AA21E65CB9D5}"/>
    <hyperlink ref="A456" location="SWAN!Print_Area" display="SWAN SERVICE" xr:uid="{CE139052-4F67-4007-BB8B-1CE9B4A93193}"/>
    <hyperlink ref="A46" location="LION!A1" display="LION" xr:uid="{0EAE4128-59E4-444F-9E71-F8EFD6233564}"/>
    <hyperlink ref="A71" location="LION!A1" display="LION" xr:uid="{C3D31515-703F-4812-A6A6-BDEA2D58CB1F}"/>
    <hyperlink ref="A82" location="LION!A1" display="LION" xr:uid="{7432A462-CC34-4741-969A-11B30F20208B}"/>
    <hyperlink ref="A118" location="LION!A1" display="LION" xr:uid="{5D88C6BA-F720-4FE7-A010-5BE086F9A4A9}"/>
    <hyperlink ref="A120" location="LION!A1" display="LION" xr:uid="{62138DC9-B592-415F-AFDB-E9613C8C4DDE}"/>
    <hyperlink ref="A135" location="LION!A1" display="LION" xr:uid="{E2959593-A8D6-4465-A464-01DCDA7606A9}"/>
    <hyperlink ref="A154" location="LION!A1" display="LION" xr:uid="{05D4E705-C759-4FDA-ACB6-1163266D4B7E}"/>
    <hyperlink ref="A157" location="LION!A1" display="LION" xr:uid="{FE2E7F02-88E1-48A1-8438-811BE6DA3318}"/>
    <hyperlink ref="A163" location="LION!A1" display="LION" xr:uid="{03AC31DB-E8CB-4B6C-AEA0-36D6B2144AEC}"/>
    <hyperlink ref="A179" location="LION!A1" display="LION" xr:uid="{4B9617D0-3FA6-48EC-B4EB-77A8458CB1F8}"/>
    <hyperlink ref="A181" location="LION!A1" display="LION" xr:uid="{082E6969-3EF6-4D2E-96E7-D50DD78B3192}"/>
    <hyperlink ref="A191" location="LION!A1" display="LION" xr:uid="{9E078A10-6EDE-4188-BAD4-2B299624EAE2}"/>
    <hyperlink ref="A197" location="LION!A1" display="LION" xr:uid="{C7ACA967-759C-453E-A2BD-4D9DEA1D8921}"/>
    <hyperlink ref="A202" location="LION!A1" display="LION" xr:uid="{5BD7871E-2670-4A3C-AEBE-34DB5234A47B}"/>
    <hyperlink ref="A203" location="LION!A1" display="LION" xr:uid="{11081EDB-E5DB-47B0-B58A-F0736AB542A3}"/>
    <hyperlink ref="A209" location="LION!A1" display="LION" xr:uid="{4752BC9A-0245-46DD-A085-C7D629A3F80A}"/>
    <hyperlink ref="A237" location="LION!A1" display="LION" xr:uid="{F392C3A7-1693-4329-A27B-727DD81446AB}"/>
    <hyperlink ref="A243" location="LION!A1" display="LION" xr:uid="{747D28EA-EB35-4A82-AB64-63E58F063B38}"/>
    <hyperlink ref="A254" location="LION!A1" display="LION" xr:uid="{EF015193-3E30-4D2F-915A-437F9F31047D}"/>
    <hyperlink ref="A316" location="LION!A1" display="LION" xr:uid="{16D162B6-3C16-411D-9AF4-F005F884BC45}"/>
    <hyperlink ref="A353" location="LION!A1" display="LION" xr:uid="{781A5649-20F3-4F08-ADFE-1A2A1858E968}"/>
    <hyperlink ref="A354" location="LION!A1" display="LION" xr:uid="{DEC756D1-0405-4308-B9FF-38EFBA5BC8D3}"/>
    <hyperlink ref="A402" location="LION!A1" display="LION" xr:uid="{C588F626-8113-4854-A21B-D018B89B60DE}"/>
    <hyperlink ref="A419" location="LION!A1" display="LION" xr:uid="{16C62F50-6FBF-4FF4-8BE1-9228453B9A80}"/>
    <hyperlink ref="A431" location="LION!A1" display="LION" xr:uid="{42B96480-7EBA-4D30-9052-57661A5EE7BA}"/>
    <hyperlink ref="A520" location="LION!A1" display="LION" xr:uid="{CC669452-AF67-42EA-81E0-4CCD92EAE472}"/>
    <hyperlink ref="A484" location="LION!A1" display="LION" xr:uid="{AE056B7B-420C-46C7-8BC0-0F0678F530FB}"/>
    <hyperlink ref="A482" location="LION!A1" display="LION" xr:uid="{896EAF7A-B82C-4956-9F30-8BB0C8450310}"/>
    <hyperlink ref="A476" location="LION!A1" display="LION" xr:uid="{6F635DA4-BE78-45E6-BA02-8C771C1E007B}"/>
    <hyperlink ref="A466" location="LION!A1" display="LION" xr:uid="{C0C6B59F-3EBB-4FB4-A630-21D3DC3E1997}"/>
    <hyperlink ref="A461" location="LION!A1" display="LION" xr:uid="{1C10CC06-DB6A-47D5-B88A-5DDD7DC5F35B}"/>
    <hyperlink ref="A457" location="LION!A1" display="LION" xr:uid="{0FDF53CC-DE3B-4CFC-A07D-59DCF3C85C1C}"/>
    <hyperlink ref="A451" location="LION!A1" display="LION" xr:uid="{56B6B342-1B60-46E5-A906-CBC2195A58E3}"/>
    <hyperlink ref="A450" location="LION!A1" display="LION" xr:uid="{A3EDE45D-29C5-4B95-A928-5F07E3E7E16D}"/>
    <hyperlink ref="A34" location="ALBATROSS!A1" display="ALBATROSS SERVICE" xr:uid="{732B25D0-EB49-4146-8131-3E0424E4D4EE}"/>
    <hyperlink ref="A74" location="ALBATROSS!A1" display="ALBATROSS SERVICE" xr:uid="{BDD0E381-EB75-4276-91F6-5221635C3ACD}"/>
    <hyperlink ref="A80" location="ALBATROSS!A1" display="ALBATROSS SERVICE" xr:uid="{27001811-E015-4DE4-8DBB-5BEDFD7297AC}"/>
    <hyperlink ref="A150" location="ALBATROSS!A1" display="ALBATROSS SERVICE" xr:uid="{67A2B117-49D4-4A78-AF9C-70F97BDF9901}"/>
    <hyperlink ref="A158" location="ALBATROSS!A1" display="ALBATROSS SERVICE" xr:uid="{C4642CDA-8980-4044-8BFF-A3906D7F70E4}"/>
    <hyperlink ref="A164" location="ALBATROSS!A1" display="ALBATROSS SERVICE" xr:uid="{D4D16792-0788-4C57-A5C9-3DB948DB442A}"/>
    <hyperlink ref="A166" location="ALBATROSS!A1" display="ALBATROSS SERVICE" xr:uid="{0FD061A0-4825-4C61-AEF4-E51BEC639B08}"/>
    <hyperlink ref="A198" location="ALBATROSS!A1" display="ALBATROSS SERVICE" xr:uid="{D86E5910-895D-4679-83DF-6245A3633DE8}"/>
    <hyperlink ref="A251" location="ALBATROSS!A1" display="ALBATROSS SERVICE" xr:uid="{B3C893EA-CB71-4E01-A86F-5847E7A1AE21}"/>
    <hyperlink ref="A276" location="ALBATROSS!A1" display="ALBATROSS SERVICE" xr:uid="{FD8618E3-EF0D-47B3-BA48-4567C9D6D908}"/>
    <hyperlink ref="A285" location="ALBATROSS!A1" display="ALBATROSS SERVICE" xr:uid="{0F91FB63-F499-4208-B934-DC6B8B5512A1}"/>
    <hyperlink ref="A460" location="ALBATROSS!A1" display="ALBATROSS SERVICE" xr:uid="{1DCCD82E-AB7D-4DAD-9453-875411966BC5}"/>
    <hyperlink ref="A38" location="CONDOR!A1" display="CONDOR SERVICE" xr:uid="{073A3274-37EB-43BD-94EC-E7FA8F88ADF6}"/>
    <hyperlink ref="A195" location="CONDOR!A1" display="CONDOR SERVICE" xr:uid="{D272A27A-74CF-43B7-94DA-26D93F69BD0C}"/>
    <hyperlink ref="A420" location="CONDOR!A1" display="CONDOR SERVICE" xr:uid="{A5C4A626-9436-4B88-8213-7E329D93264D}"/>
    <hyperlink ref="A459" location="CONDOR!A1" display="CONDOR SERVICE" xr:uid="{1AE53BAB-5CBD-4194-A124-DF44CC9993CC}"/>
    <hyperlink ref="A47" location="GRIFFIN!A1" display="GRIFFIN SERVICE" xr:uid="{B4F350FD-7077-4959-8C1D-8F616623CC6A}"/>
    <hyperlink ref="A458" location="GRIFFIN!A1" display="GRIFFIN SERVICE" xr:uid="{21A8592E-A7DE-45AC-8A14-FE146BD1D7B4}"/>
    <hyperlink ref="A52" location="PANTHER!A1" display="PANTHER" xr:uid="{CDF24211-E0AD-4B3A-B32B-BB77AAB39D85}"/>
    <hyperlink ref="A126" location="PANTHER!A1" display="PANTHER" xr:uid="{D16E3FD1-1117-4BCF-83F8-46562B2022BD}"/>
    <hyperlink ref="A204" location="PANTHER!A1" display="PANTHER" xr:uid="{98FADAA5-D4E7-4188-B1FE-A1EEF1C34549}"/>
    <hyperlink ref="A214" location="PANTHER!A1" display="PANTHER" xr:uid="{C31223F9-F665-4255-BF03-E33D9FA7DD1B}"/>
    <hyperlink ref="A297" location="PANTHER!A1" display="PANTHER" xr:uid="{88FD051D-7F8A-46F6-B0D1-9F0557C844B2}"/>
    <hyperlink ref="A366" location="PANTHER!A1" display="PANTHER" xr:uid="{24230C88-D89B-468C-B38E-B903EE2D9B3F}"/>
    <hyperlink ref="A481" location="PANTHER!A1" display="PANTHER" xr:uid="{34E5DCAB-DA51-4F16-868A-AB2E719FB10A}"/>
    <hyperlink ref="A510" location="PANTHER!A1" display="PANTHER" xr:uid="{776DBA34-7E00-4E33-8736-40AA73D8E9F4}"/>
    <hyperlink ref="A53" location="DRAGON!A1" display="DRAGON" xr:uid="{3A50456B-05F8-4B59-ABB8-C0AF87FA0002}"/>
    <hyperlink ref="A155" location="DRAGON!A1" display="DRAGON" xr:uid="{DFCFB0A9-2EC7-49A3-B849-E057027BA358}"/>
    <hyperlink ref="A171" location="DRAGON!A1" display="DRAGON" xr:uid="{ADC6652A-C485-401A-9CBB-CFF57ACF2FB2}"/>
    <hyperlink ref="A177" location="DRAGON!A1" display="DRAGON" xr:uid="{1DFDCC9A-3185-4319-848C-0C68F02F1A6C}"/>
    <hyperlink ref="A185" location="DRAGON!A1" display="DRAGON" xr:uid="{DE4552A4-A95B-4A8C-BABE-EEBCD5E56095}"/>
    <hyperlink ref="A253" location="DRAGON!A1" display="DRAGON" xr:uid="{D98302FA-9B34-4F15-BA65-C06EFDF531DF}"/>
    <hyperlink ref="A379" location="DRAGON!A1" display="DRAGON" xr:uid="{B5565F93-BCF7-40BD-B221-1084D4567DE7}"/>
    <hyperlink ref="A211" location="PHOENIX!A1" display="PHOENIX SERVICE" xr:uid="{BF0B2843-335C-4656-9FC5-75B68A4D8751}"/>
    <hyperlink ref="A247" location="PHOENIX!A1" display="PHOENIX SERVICE" xr:uid="{E4CE72AD-F21B-43CA-8199-2E1CF8940882}"/>
    <hyperlink ref="A486" location="PHOENIX!A1" display="PHOENIX SERVICE" xr:uid="{14CB3115-2AB3-452A-86D4-C081320B713B}"/>
    <hyperlink ref="A196" location="SILK!A1" display="SILK" xr:uid="{9D1FA8D9-9967-4876-B674-93E77542917D}"/>
    <hyperlink ref="A263" location="SILK!A1" display="SILK" xr:uid="{9E25FA8D-0B7C-4C27-A07A-7AAF093C3F4A}"/>
    <hyperlink ref="A421" location="SILK!A1" display="SILK" xr:uid="{0E0AF704-8519-4697-965F-F3F9D50B36E7}"/>
    <hyperlink ref="A201" location="JADE!A1" display="JADE SERVICE" xr:uid="{8A988104-5554-488B-8499-FB8901C18DAA}"/>
    <hyperlink ref="A112" location="'BRITANNIA '!A1" display="BRITANNIA" xr:uid="{0BF65E8B-FEC4-4065-B936-75FCEFE387F5}"/>
    <hyperlink ref="A505" location="JADE!A1" display="JADE SERVICE" xr:uid="{AA7C9F1E-361E-4186-A258-A5643D6A4699}"/>
    <hyperlink ref="A317" location="JADE!A1" display="JADE SERVICE" xr:uid="{C4D87C22-2BEA-4C33-BFD0-EA80A3B9373D}"/>
    <hyperlink ref="A427" location="JADE!A1" display="JADE SERVICE" xr:uid="{83B528E8-88E1-406E-A765-CF3E731F287C}"/>
    <hyperlink ref="A498" location="CHINOOK!A1" display="CHINOOK" xr:uid="{587EE497-D71F-4788-B873-5E9627919E30}"/>
    <hyperlink ref="A391" location="CHINOOK!A1" display="CHINOOK" xr:uid="{90888CE7-C0EC-44DE-9BD4-971EA73BB982}"/>
    <hyperlink ref="A147" location="CHINOOK!A1" display="CHINOOK" xr:uid="{9A5E9F93-65CA-456E-856A-A450B6769A6E}"/>
    <hyperlink ref="A386" location="ORIENT!A1" display="ORIENT" xr:uid="{07CF826E-5FFA-4467-A7A2-584523772350}"/>
    <hyperlink ref="A443" location="CHINOOK!A1" display="CHINOOK" xr:uid="{9155F00C-65B5-4753-A7B0-CBDC8E356071}"/>
    <hyperlink ref="A107" location="'BRITANNIA '!A1" display="BRITANNIA" xr:uid="{4BFC294F-1489-4FD5-9F3F-367857B8BEF3}"/>
    <hyperlink ref="A48" location="'BRITANNIA '!A1" display="BRITANNIA" xr:uid="{E265F10E-6E36-4C35-A6DD-DAC72ED687DA}"/>
    <hyperlink ref="A518" location="CARIOCA!A1" display="CARIOCA" xr:uid="{883E28BC-90F2-4570-A999-C727D8F545D1}"/>
    <hyperlink ref="A439" location="CARIOCA!A1" display="CARIOCA" xr:uid="{7713136D-FB3C-4870-A61A-2A48B09622DE}"/>
    <hyperlink ref="A415" location="CARIOCA!A1" display="CARIOCA" xr:uid="{D0D1A7ED-5699-469E-8262-18B92F4237D7}"/>
    <hyperlink ref="A411" location="CARIOCA!A1" display="CARIOCA" xr:uid="{D074CE6A-96BF-4722-ADD8-6118B4F18A3D}"/>
    <hyperlink ref="A359" location="CARIOCA!A1" display="CARIOCA" xr:uid="{25230B31-8E7F-4F5D-9998-F6207201DA37}"/>
    <hyperlink ref="A326" location="CARIOCA!A1" display="CARIOCA" xr:uid="{A0A7930A-7879-4422-B089-1B4E6CBC5316}"/>
    <hyperlink ref="A309" location="CARIOCA!A1" display="CARIOCA" xr:uid="{E586A2B3-3C41-4EDE-9ABD-77AD45A97339}"/>
    <hyperlink ref="A219" location="CARIOCA!A1" display="CARIOCA" xr:uid="{9343631B-3EEC-4175-8395-72B9E23C114E}"/>
    <hyperlink ref="A217" location="CARIOCA!A1" display="CARIOCA" xr:uid="{254A94C1-9314-40E0-AA5E-EC948DB175E1}"/>
    <hyperlink ref="A216" location="CARIOCA!A1" display="CARIOCA" xr:uid="{B87B9449-6CE5-4486-B111-5DB73D14EC5F}"/>
    <hyperlink ref="A207" location="CARIOCA!A1" display="CARIOCA" xr:uid="{84E6A7E5-EA54-40CD-966A-2C30CF5496B8}"/>
    <hyperlink ref="A114" location="CARIOCA!A1" display="CARIOCA" xr:uid="{3E3E79B2-24AB-4730-AC57-DCB54BD0ABC4}"/>
    <hyperlink ref="A92" location="CARIOCA!A1" display="CARIOCA" xr:uid="{0C95A499-F93E-4394-BC59-A5D71D8954AD}"/>
    <hyperlink ref="A90" location="CARIOCA!A1" display="CARIOCA" xr:uid="{C43D6E06-93A9-41EB-8D73-706A7F661DE4}"/>
    <hyperlink ref="A86" location="CARIOCA!A1" display="CARIOCA" xr:uid="{294A9BAA-F974-4B7B-BD6E-6682D6C04C6F}"/>
    <hyperlink ref="A298" location="'LONE STAR'!A1" display="LONE STAR" xr:uid="{0ECB04D1-5855-4372-8BE7-93B887B215E5}"/>
    <hyperlink ref="A42" location="'LONE STAR'!A1" display="LONE STAR" xr:uid="{BA60FBB5-9CC0-45BE-A6D2-74F00AE2589A}"/>
    <hyperlink ref="A121" location="'LONE STAR'!A1" display="LONE STAR" xr:uid="{7CA3CF6D-583B-420E-92CD-7B5FD233370F}"/>
    <hyperlink ref="A159" location="'LONE STAR'!A1" display="LONE STAR" xr:uid="{9A2F59C1-5837-4E4F-9811-B20E01B67049}"/>
    <hyperlink ref="A205" location="'LONE STAR'!A1" display="LONE STAR" xr:uid="{E4B32E6F-AB66-4D5A-AB77-60EF30512A76}"/>
    <hyperlink ref="A301" location="'LONE STAR'!A1" display="LONE STAR" xr:uid="{A4830BF8-3CC8-4867-88BF-105B06F7BD51}"/>
    <hyperlink ref="A325" location="'LONE STAR'!A1" display="LONE STAR" xr:uid="{DCE9A51A-CA86-420E-BB07-B407A70B302A}"/>
    <hyperlink ref="A333" location="'LONE STAR'!A1" display="LONE STAR" xr:uid="{1DFC18FC-6584-4022-A17F-448AAA256C3F}"/>
    <hyperlink ref="A376" location="'LONE STAR'!A1" display="LONE STAR" xr:uid="{1501BEBA-80D2-4F58-A59E-780F1619ED4D}"/>
    <hyperlink ref="A392" location="'LONE STAR'!A1" display="LONE STAR" xr:uid="{D9E0EAA5-C8CE-4088-9F14-917814CE5C29}"/>
    <hyperlink ref="A424" location="'LONE STAR'!A1" display="LONE STAR" xr:uid="{6FD10564-7C70-4F35-B55A-4D36D5816667}"/>
    <hyperlink ref="A501" location="'LONE STAR'!A1" display="LONE STAR" xr:uid="{15810948-A26B-4465-851E-9DD780913BE4}"/>
    <hyperlink ref="A277" location="'SENTOSA USWC'!A1" display="SENTOSA USWC" xr:uid="{917EC284-BD11-49CA-9D65-5A038DA1A587}"/>
    <hyperlink ref="A347" location="'SENTOSA USWC'!A1" display="SENTOSA USWC" xr:uid="{E7F36056-A7A2-4027-B987-111AC917F905}"/>
    <hyperlink ref="A250" location="'AFRICA EXPRESS'!A1" display="AFRICA EX" xr:uid="{8F6B9C7B-DA7D-41BF-ADD4-E198C26BCD99}"/>
    <hyperlink ref="A49" location="'AFRICA EXPRESS'!A1" display="AFRICA EX" xr:uid="{0E8114EF-234E-4C66-851D-BF88C243E90D}"/>
    <hyperlink ref="A60" location="'AFRICA EXPRESS'!A1" display="AFRICA EX" xr:uid="{17953650-C50D-4A78-8471-A402AEC93FE5}"/>
    <hyperlink ref="A78" location="'AFRICA EXPRESS'!A1" display="AFRICA EX" xr:uid="{661DB411-F70C-4558-9090-6BD3C309D959}"/>
    <hyperlink ref="A115" location="'AFRICA EXPRESS'!A1" display="AFRICA EX" xr:uid="{75D49EFC-42FC-4741-8C1C-61A995BB1625}"/>
    <hyperlink ref="A123" location="'AFRICA EXPRESS'!A1" display="AFRICA EX" xr:uid="{C99FD56D-F8EE-4BFC-93D3-01C531CDB782}"/>
    <hyperlink ref="A125" location="'AFRICA EXPRESS'!A1" display="AFRICA EX" xr:uid="{4AA858A9-C34D-4218-AA08-A35F7DEF8F88}"/>
    <hyperlink ref="A134" location="'AFRICA EXPRESS'!A1" display="AFRICA EX" xr:uid="{E8BFD843-0ECD-4FD8-A9A6-012739C137A8}"/>
    <hyperlink ref="A160" location="'AFRICA EXPRESS'!A1" display="AFRICA EX" xr:uid="{23DAB0A5-E5DD-4F7A-B1BC-50D6E3A12BB2}"/>
    <hyperlink ref="A267" location="'AFRICA EXPRESS'!A1" display="AFRICA EX" xr:uid="{15944F8C-E4E8-46A5-9F8F-D8B99D854074}"/>
    <hyperlink ref="A275:A276" location="'AFRICA EXPRESS'!A1" display="AFRICA EX" xr:uid="{11832FFD-5516-4A33-B260-5328742BC61F}"/>
    <hyperlink ref="A279" location="'AFRICA EXPRESS'!A1" display="AFRICA EX" xr:uid="{8933D0E2-0BB8-4EE2-82F1-D4E25C49898D}"/>
    <hyperlink ref="A294" location="'AFRICA EXPRESS'!A1" display="AFRICA EX" xr:uid="{82584AB6-8CC2-4886-8D0C-5E319C56A8C8}"/>
    <hyperlink ref="A299" location="'AFRICA EXPRESS'!A1" display="AFRICA EX" xr:uid="{EA55F19A-22E8-4437-8AA0-32E5D95DC319}"/>
    <hyperlink ref="A308" location="'AFRICA EXPRESS'!A1" display="AFRICA EX" xr:uid="{FF168CC4-BE07-4B5C-B1E0-FF0FB0B91BF6}"/>
    <hyperlink ref="A322" location="'AFRICA EXPRESS'!A1" display="AFRICA EX" xr:uid="{DB7A997B-8739-43CE-9044-0725FBA27606}"/>
    <hyperlink ref="A350" location="'AFRICA EXPRESS'!A1" display="AFRICA EX" xr:uid="{C622389E-46D3-411A-86F3-92E1DEEB65EA}"/>
    <hyperlink ref="A377" location="'AFRICA EXPRESS'!A1" display="AFRICA EX" xr:uid="{5C59D8B8-EE0D-478C-A843-F5E1D2584C8F}"/>
    <hyperlink ref="A390" location="'AFRICA EXPRESS'!A1" display="AFRICA EX" xr:uid="{B84A8D1C-6B06-4234-AD6A-1E96C1053C81}"/>
    <hyperlink ref="A437" location="'AFRICA EXPRESS'!A1" display="AFRICA EX" xr:uid="{4370E917-3D77-49D8-B3E0-3976552C473F}"/>
    <hyperlink ref="A465" location="'AFRICA EXPRESS'!A1" display="AFRICA EX" xr:uid="{D06F81B9-60EC-4BAA-8632-3B3198323166}"/>
    <hyperlink ref="A483" location="'AFRICA EXPRESS'!A1" display="AFRICA EX" xr:uid="{E67B5794-0E39-463E-A858-4CA11AE14078}"/>
    <hyperlink ref="A511" location="'AFRICA EXPRESS'!A1" display="AFRICA EX" xr:uid="{C4EEC770-34A2-45DA-B086-93BF0C3CFD87}"/>
    <hyperlink ref="A441" location="'EMERALD '!A1" display="EMERALD " xr:uid="{EA875582-E2B5-4B6B-87D0-395D92A46127}"/>
    <hyperlink ref="A79" location="'EMERALD '!A1" display="EMERALD " xr:uid="{CFCD4F80-2C40-4C9C-9D9D-7F06958EA150}"/>
    <hyperlink ref="A98" location="'EMERALD '!A1" display="EMERALD " xr:uid="{D20DE671-55EC-480E-8ACC-AF9016BE4BF6}"/>
    <hyperlink ref="A104" location="'EMERALD '!A1" display="EMERALD " xr:uid="{2E633CD6-7B6B-4B87-9F39-3B01789B9ED1}"/>
    <hyperlink ref="A334" location="'EMERALD '!A1" display="EMERALD " xr:uid="{ED8B8D59-0B22-4EDA-8A7E-AE7D7A4B2DB5}"/>
    <hyperlink ref="A20" location="'NEW FALCON'!A1" display="NEW FALCON" xr:uid="{8C3C45A3-FB93-40F1-A29B-C7D452AEB992}"/>
    <hyperlink ref="A59" location="AMERICA!Print_Area" display="EMPIRE" xr:uid="{41DB77EE-C895-4454-827D-28202E5DCFAA}"/>
    <hyperlink ref="A512" location="AMBERJACK!A1" display="AMBERJACK" xr:uid="{6259C2C7-EA98-4E7A-AB6D-15E954271570}"/>
    <hyperlink ref="A434" location="ANDES!A1" display="ANDES" xr:uid="{64EE5AB1-9D5F-48D7-AF74-B375024CBA44}"/>
    <hyperlink ref="A355" location="ANDES!A1" display="ANDES" xr:uid="{1B7AB184-B509-4454-8E6D-DF468EF99302}"/>
    <hyperlink ref="A396" location="ANDES!A1" display="ANDES" xr:uid="{DABC011A-4530-4D14-A4DF-DB5EBEDA3504}"/>
    <hyperlink ref="A414" location="ANDES!A1" display="ANDES" xr:uid="{3F45EB9D-B821-446C-8B3E-B144659772B2}"/>
    <hyperlink ref="A50" location="ANDES!A1" display="ANDES" xr:uid="{78C2E884-EA30-475C-BB1C-C5A6E4E1AD82}"/>
    <hyperlink ref="A85" location="ANDES!A1" display="ANDES" xr:uid="{51322A6D-9E92-4E65-A49E-810317273D6B}"/>
    <hyperlink ref="A119" location="ANDES!A1" display="ANDES" xr:uid="{17A71162-C74B-4A95-A2F8-C884423A7B06}"/>
    <hyperlink ref="A122" location="ANDES!A1" display="ANDES" xr:uid="{71EF2D71-6B15-42C4-B1CC-97E0B0282E15}"/>
    <hyperlink ref="A270" location="ANDES!A1" display="ANDES" xr:uid="{4FF8FE00-559F-4366-9266-0B38682D9BCC}"/>
    <hyperlink ref="A143" location="AZTEC!A1" display="AZTEC" xr:uid="{D5227FEC-A999-4B44-9D9E-1E274D750D87}"/>
    <hyperlink ref="A183" location="AZTEC!A1" display="AZTEC" xr:uid="{502DFF2D-4E13-454A-97CF-BA1ECF3BAF49}"/>
    <hyperlink ref="A399" location="AZTEC!A1" display="AZTEC" xr:uid="{FFCA51AA-DFD0-4D12-9AFA-94213E4C1C33}"/>
    <hyperlink ref="A497" location="INCA!A1" display="INCA" xr:uid="{71FD24FC-98D2-48E5-BA1D-9C26D71288A9}"/>
    <hyperlink ref="A95" location="INCA!A1" display="INCA" xr:uid="{682F0CC3-0821-478C-B6C6-1AFFDA5D209B}"/>
    <hyperlink ref="A210" location="INCA!A1" display="INCA" xr:uid="{1466BF1F-59DB-40A7-B03F-FC865A9B6B9E}"/>
    <hyperlink ref="A436" location="INCA!A1" display="INCA" xr:uid="{F008DEDE-E097-42B6-8AB1-37BBDFAF2EC8}"/>
    <hyperlink ref="A467" location="INGWE!A1" display="INGWE" xr:uid="{FC0DCE92-11BE-4D2E-B58F-8444F23268EA}"/>
    <hyperlink ref="A67" location="INGWE!A1" display="INGWE" xr:uid="{7313FB0A-F605-4520-9C6F-6C159DB8B1EA}"/>
    <hyperlink ref="A96" location="INGWE!A1" display="INGWE" xr:uid="{35697FE5-AA71-4C48-95B2-26118A54AF8E}"/>
    <hyperlink ref="A111" location="INGWE!A1" display="INGWE" xr:uid="{4B117466-ABEF-46E7-982B-13A0F05553BB}"/>
    <hyperlink ref="A129" location="INGWE!A1" display="INGWE" xr:uid="{47431C74-7AAF-4784-B7EC-E05E2E18578A}"/>
    <hyperlink ref="A137" location="INGWE!A1" display="INGWE" xr:uid="{212A6654-F1FB-4D5E-B619-00413E9D3904}"/>
    <hyperlink ref="A139" location="INGWE!A1" display="INGWE" xr:uid="{8515190A-3B32-453B-8F7E-87F2077C74BC}"/>
    <hyperlink ref="A148" location="INGWE!A1" display="INGWE" xr:uid="{EB32D67D-6487-4479-825D-B521410F4834}"/>
    <hyperlink ref="A149" location="INGWE!A1" display="INGWE" xr:uid="{1E7329AA-3623-4B04-8021-DF205F3897F8}"/>
    <hyperlink ref="A278" location="INGWE!A1" display="INGWE" xr:uid="{07384913-DDE5-4FA5-8B7B-C009A863EF66}"/>
    <hyperlink ref="A280" location="INGWE!A1" display="INGWE" xr:uid="{670452C6-8576-4EBE-9463-2D7314B4BCFB}"/>
    <hyperlink ref="A288" location="INGWE!A1" display="INGWE" xr:uid="{A71010A0-A476-4246-9C40-F69C3495AC0D}"/>
    <hyperlink ref="A315" location="INGWE!A1" display="INGWE" xr:uid="{B0A81CB9-03CE-4D72-B9B6-B2B325B74385}"/>
    <hyperlink ref="A320" location="INGWE!A1" display="INGWE" xr:uid="{6C3DE44B-E13F-42A5-A135-0562C89A628F}"/>
    <hyperlink ref="A370" location="INGWE!A1" display="INGWE" xr:uid="{8F65D1FC-4064-4198-9252-EE0E3F6F3996}"/>
    <hyperlink ref="A378" location="INGWE!A1" display="INGWE" xr:uid="{CE9BC046-B05D-4D57-93B6-F29466A971D1}"/>
    <hyperlink ref="A519" location="IPANEMA!A1" display="IPANEMA" xr:uid="{6AEB8EB6-081D-4E21-A951-E1B9EDCC6FE9}"/>
    <hyperlink ref="A87" location="IPANEMA!A1" display="IPANEMA" xr:uid="{1273CF1A-2B85-47E7-BD91-272F8299DB25}"/>
    <hyperlink ref="A93:A94" location="IPANEMA!A1" display="IPANEMA" xr:uid="{03BD48B9-865D-41FD-BBFA-2D9FCD9350AA}"/>
    <hyperlink ref="A289" location="IPANEMA!A1" display="IPANEMA" xr:uid="{F5363596-8443-4F5E-B0FB-B530D65F3D67}"/>
    <hyperlink ref="A310" location="IPANEMA!A1" display="IPANEMA" xr:uid="{A412BD4E-CD15-4705-AAF2-C58F7C3DD30F}"/>
    <hyperlink ref="A327" location="IPANEMA!A1" display="IPANEMA" xr:uid="{F7A769F1-7EB8-469C-8178-B1F02A304CAF}"/>
    <hyperlink ref="A360" location="IPANEMA!A1" display="IPANEMA" xr:uid="{27BE2575-B027-4180-B150-3BD10B743849}"/>
    <hyperlink ref="A400" location="IPANEMA!A1" display="IPANEMA" xr:uid="{09AAB35F-4A9C-485B-B5E6-08B09A95911D}"/>
    <hyperlink ref="A412" location="IPANEMA!A1" display="IPANEMA" xr:uid="{FBCA2956-FA92-4024-8D58-7DFD54BB8B0E}"/>
    <hyperlink ref="A416" location="IPANEMA!A1" display="IPANEMA" xr:uid="{B39456FE-6A95-4D63-9862-F726948C2CF3}"/>
    <hyperlink ref="A440" location="IPANEMA!A1" display="IPANEMA" xr:uid="{AC75BED2-3E1F-4B16-83DB-1546C0478FB2}"/>
    <hyperlink ref="A480" location="IPANEMA!A1" display="IPANEMA" xr:uid="{C67E8BDA-C218-4DDA-B763-1141E3C9F541}"/>
    <hyperlink ref="A295" location="MEXICAS!A1" display="MEXICAS" xr:uid="{6CB5F619-D8F0-4F35-B6F3-3717B82E0600}"/>
    <hyperlink ref="A261" location="MEXICAS!A1" display="MEXICAS" xr:uid="{48CE8E34-1A88-4FE0-A81E-22008452626A}"/>
    <hyperlink ref="A287" location="MEXICAS!A1" display="MEXICAS" xr:uid="{44255C21-E47B-4D33-91BE-587194947F0D}"/>
    <hyperlink ref="A31" location="'NEW FALCON'!A1" display="NEW FALCON" xr:uid="{81ECA96A-F1B4-4620-BBBC-F7A2D46DEB9A}"/>
    <hyperlink ref="A57" location="'NEW FALCON'!A1" display="NEW FALCON" xr:uid="{BCBEBE90-9E91-460E-97CA-C92BA36A6AC1}"/>
    <hyperlink ref="A192" location="'NEW FALCON'!A1" display="NEW FALCON" xr:uid="{60098CA3-5EB2-4E65-920E-EA0B4F11A1F0}"/>
    <hyperlink ref="A223" location="'NEW FALCON'!A1" display="NEW FALCON" xr:uid="{E45731A6-D5CB-4131-8344-FBE6B8448E0A}"/>
    <hyperlink ref="A401" location="'NEW FALCON'!A1" display="NEW FALCON" xr:uid="{AA9C8866-0DEC-4AD1-A0DB-56816AE5ADFD}"/>
    <hyperlink ref="A453" location="'NEW FALCON'!A1" display="NEW FALCON" xr:uid="{520B1975-61F4-4ECF-AC4D-3FDC1BDB3EED}"/>
    <hyperlink ref="A493:A494" location="'NEW FALCON'!A1" display="NEW FALCON" xr:uid="{BA8F11C6-2D30-4E6E-866C-25B647FA9321}"/>
    <hyperlink ref="A491" location="OSPREY!A1" display="OSPREY" xr:uid="{2E175B44-4D5D-4231-A46D-8C670FD7FB61}"/>
    <hyperlink ref="A108" location="OSPREY!A1" display="OSPREY" xr:uid="{338561C1-48EE-44F7-AB29-A3A72C523FDE}"/>
    <hyperlink ref="A113" location="OSPREY!A1" display="OSPREY" xr:uid="{6FE217FF-B325-4D70-B0F2-740B0DBC6B15}"/>
    <hyperlink ref="A142" location="OSPREY!A1" display="OSPREY" xr:uid="{8AB4B639-146E-4187-8937-1ACAFA3EA5DC}"/>
    <hyperlink ref="A162" location="OSPREY!A1" display="OSPREY" xr:uid="{5AB02A9D-16E0-489A-BA90-854CB80A8C6F}"/>
    <hyperlink ref="A187" location="OSPREY!A1" display="OSPREY" xr:uid="{5AE58D2A-A7BC-4A05-B7B6-81E373C831E5}"/>
    <hyperlink ref="A227" location="OSPREY!A1" display="OSPREY" xr:uid="{84F93717-9E67-47C0-BB62-FA9CF3CE8A2B}"/>
    <hyperlink ref="A282" location="OSPREY!A1" display="OSPREY" xr:uid="{35CF702A-5296-4B70-B30D-FEA5DEBE4B61}"/>
    <hyperlink ref="A290" location="OSPREY!A1" display="OSPREY" xr:uid="{8692AA63-E740-407E-AE15-6416BAD1F518}"/>
    <hyperlink ref="A329" location="OSPREY!A1" display="OSPREY" xr:uid="{64A51FB0-C294-4562-93FC-AEF48BF95C51}"/>
    <hyperlink ref="A84" location="PANDA!A1" display="PANDA" xr:uid="{F35304EE-53D0-4D24-8A46-3409D5DF9F30}"/>
    <hyperlink ref="A464" location="PANDA!A1" display="PANDA" xr:uid="{67990030-1E77-4F12-9DBA-FB20BF1C442E}"/>
    <hyperlink ref="A206" location="PELICAN!A1" display="PELICAN" xr:uid="{46C4C1F6-4624-40CD-823B-BCB718A6BDD5}"/>
    <hyperlink ref="A260" location="PELICAN!A1" display="PELICAN" xr:uid="{9EB3743C-2399-44AD-8B57-11465EB84E55}"/>
    <hyperlink ref="A302" location="PELICAN!A1" display="PELICAN" xr:uid="{F2F8FFC6-15E8-46D4-8DB9-153907D6CA4A}"/>
    <hyperlink ref="A83" location="SANTANA!A1" display="SANTANA" xr:uid="{94357906-47E2-4264-BEDB-A6ED041BA809}"/>
    <hyperlink ref="A463" location="WALLABY!A1" display="WALLABY" xr:uid="{B188B14E-1F19-4175-8C8D-AA8715AF977F}"/>
    <hyperlink ref="A72" location="WALLABY!A1" display="WALLABY" xr:uid="{D0DD7304-04B9-4AEA-B02B-17625E1E9DC2}"/>
    <hyperlink ref="A259" location="WALLABY!A1" display="WALLABY" xr:uid="{1A874B66-CC76-488D-8F58-10B0AF042333}"/>
    <hyperlink ref="A328" location="WALLABY!A1" display="WALLABY" xr:uid="{03D4266E-325F-4C1C-B360-2B5F1ED0B424}"/>
    <hyperlink ref="A313" location="JADE!A1" display="JADE SERVICE" xr:uid="{C21B1A2E-10DF-4E08-AE95-656F8DAF8017}"/>
    <hyperlink ref="A408" location="TIGER!A1" display="TIGER SERVICE" xr:uid="{BECFE03E-9E6A-4A4C-8E79-AEC12F69C8D1}"/>
    <hyperlink ref="A30" location="ALBATROSS!A1" display="ALBATROSS SERVICE" xr:uid="{583EE50E-300D-4E80-8264-16A00E3F1822}"/>
    <hyperlink ref="A19" location="'AFRICA EXPRESS'!A1" display="AFRICA EX" xr:uid="{9D48CB14-F751-4302-B61A-2A0FAB04F9CF}"/>
    <hyperlink ref="A194" location="INGWE!A1" display="INGWE" xr:uid="{0C0E5376-98BB-4830-A99C-51BA83BCA301}"/>
    <hyperlink ref="A506" location="IPANEMA!A1" display="IPANEMA" xr:uid="{7C5C14E3-6DE2-4E5D-8E83-149E6116759F}"/>
    <hyperlink ref="A76" location="SWAN!Print_Area" display="SWAN SERVICE" xr:uid="{302D3BE3-6C77-48D4-BF07-ADC3A070F5BE}"/>
    <hyperlink ref="A175" location="SWAN!Print_Area" display="SWAN SERVICE" xr:uid="{755CEBB0-86CC-41A8-A3C5-BC4295705C29}"/>
    <hyperlink ref="A266" location="SWAN!Print_Area" display="SWAN SERVICE" xr:uid="{A58D9870-6F15-4F06-95BF-0FDB43EE7B9B}"/>
    <hyperlink ref="A449" location="SWAN!Print_Area" display="SWAN SERVICE" xr:uid="{02F3A565-94D3-4EF3-A514-1504D195C6BE}"/>
    <hyperlink ref="A503" location="SWAN!Print_Area" display="SWAN SERVICE" xr:uid="{9C3F2DCE-6FE9-4C13-96B8-F3F242BAE906}"/>
    <hyperlink ref="A409" location="CARIOCA!A1" display="CARIOCA" xr:uid="{17E4C0E3-D5D4-41B7-98AC-47E5DB560C79}"/>
    <hyperlink ref="A29" location="SWAN!Print_Area" display="SWAN SERVICE" xr:uid="{B4BDC927-2158-4676-91CC-EC2E6D528270}"/>
    <hyperlink ref="A101" location="LYNX!A1" display="LYNX" xr:uid="{182C4236-E93C-41FB-8307-26CC75C65A33}"/>
    <hyperlink ref="A352" location="ALBATROSS!A1" display="ALBATROSS SERVICE" xr:uid="{2C976301-B605-4789-8291-FD1D5443A0B4}"/>
    <hyperlink ref="A293" location="DRAGON!A1" display="DRAGON" xr:uid="{473BBFC9-A419-425F-B6DF-D9261F83488D}"/>
    <hyperlink ref="A22" location="DRAGON!A1" display="DRAGON" xr:uid="{D2F78F69-DB06-4C78-8E2B-C26FCBAE2267}"/>
    <hyperlink ref="A33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6" location="DRAGON!A1" display="DRAGON" xr:uid="{F5A7792F-E7EF-464A-A7F5-B8FEBD042E78}"/>
    <hyperlink ref="A69" location="DRAGON!A1" display="DRAGON" xr:uid="{3E1A033D-68EA-4DC7-990D-19B04D260BF0}"/>
    <hyperlink ref="A89" location="DRAGON!A1" display="DRAGON" xr:uid="{DCB52EF2-1EFE-479D-B5D2-E02EFF317FE8}"/>
    <hyperlink ref="A117" location="DRAGON!A1" display="DRAGON" xr:uid="{AB410982-5146-47B2-AD79-3683B777BBA7}"/>
    <hyperlink ref="A145" location="DRAGON!A1" display="DRAGON" xr:uid="{E6496E82-B482-4263-9CE3-DB44F5CA0CE4}"/>
    <hyperlink ref="A170" location="DRAGON!A1" display="DRAGON" xr:uid="{B7514F45-1347-483F-8C0B-DA3569F539C8}"/>
    <hyperlink ref="A186" location="TIGER!A1" display="TIGER SERVICE" xr:uid="{556BBB88-0C79-48C1-B936-80C5A60504F2}"/>
    <hyperlink ref="A380" location="TIGER!A1" display="TIGER SERVICE" xr:uid="{FF2215D4-5291-43F7-B0F6-C2DF419E8214}"/>
    <hyperlink ref="A212" location="DRAGON!A1" display="DRAGON" xr:uid="{DA1002EC-5C42-4EF0-9B5E-860AD7F1FB20}"/>
    <hyperlink ref="A225" location="DRAGON!A1" display="DRAGON" xr:uid="{79D43B17-87A1-4E63-84E6-7A61CDFC23DC}"/>
    <hyperlink ref="A240" location="DRAGON!A1" display="DRAGON" xr:uid="{319144A2-5D71-4890-9254-3082401A57FD}"/>
    <hyperlink ref="A248" location="DRAGON!A1" display="DRAGON" xr:uid="{4C8ACABC-F9D3-4B09-8D28-B10339FCC084}"/>
    <hyperlink ref="A257" location="DRAGON!A1" display="DRAGON" xr:uid="{24D184E0-AEBA-418A-9748-AEF274E2CB3E}"/>
    <hyperlink ref="A269" location="DRAGON!A1" display="DRAGON" xr:uid="{E8C21ED1-6803-40AA-8951-3DE31AB4D6FF}"/>
    <hyperlink ref="A338" location="DRAGON!A1" display="DRAGON" xr:uid="{E6AAEA11-9454-4AA9-838F-028D27D9C742}"/>
    <hyperlink ref="A382" location="DRAGON!A1" display="DRAGON" xr:uid="{989D5A86-7CF9-4CBB-95F7-DFF0155741EC}"/>
    <hyperlink ref="A384" location="DRAGON!A1" display="DRAGON" xr:uid="{3BC92E24-AC51-48AE-A6EA-10FC14440932}"/>
    <hyperlink ref="A407" location="DRAGON!A1" display="DRAGON" xr:uid="{259F18A6-96E4-4AE4-89DD-B5C59E60A15E}"/>
    <hyperlink ref="A455" location="DRAGON!A1" display="DRAGON" xr:uid="{A1A2AA85-EC0A-4997-ACD4-0B2FE55BC205}"/>
    <hyperlink ref="A475" location="DRAGON!A1" display="DRAGON" xr:uid="{4AC9305D-0BDE-4D85-B76E-152550FB2A63}"/>
    <hyperlink ref="A487" location="DRAGON!A1" display="DRAGON" xr:uid="{B03F0920-38B7-4664-8D75-C5D8CF143B81}"/>
    <hyperlink ref="A478" location="'AFRICA EXPRESS'!A1" display="AFRICA EX" xr:uid="{58965BC4-F40D-465F-A66A-AD9E142FE750}"/>
    <hyperlink ref="A349" location="'AFRICA EXPRESS'!A1" display="AFRICA EX" xr:uid="{F2C854E9-95DE-4822-97FC-A0A9BF4249D4}"/>
    <hyperlink ref="A55" location="WALLABY!A1" display="WALLABY" xr:uid="{AB1C7D8E-4696-43BC-A3F5-7C2D17DE42F5}"/>
    <hyperlink ref="A272" location="ALBATROSS!A1" display="ALBATROSS SERVICE" xr:uid="{856104FC-3B1D-411C-92A2-4FAE9FDD67A6}"/>
    <hyperlink ref="A304" location="'BRITANNIA '!A1" display="BRITANNIA" xr:uid="{38EAA628-639B-4401-8E10-7C7C92C2C69F}"/>
    <hyperlink ref="A472" location="'BRITANNIA '!A1" display="BRITANNIA" xr:uid="{952D8DF5-6762-40BD-A7FF-944AD77DE943}"/>
    <hyperlink ref="A307" location="'BRITANNIA '!A1" display="BRITANNIA" xr:uid="{524762D5-9106-47C3-B9E1-D4628F74C299}"/>
    <hyperlink ref="A127" location="'DAR FEEDER- ORYX'!A1" display="ORYX" xr:uid="{B74D4521-3612-4191-B73C-8C7B9F865A6D}"/>
    <hyperlink ref="A303" location="'DAR FEEDER'!A1" display="DAR ES SALAAM" xr:uid="{57F01FE0-58BD-4103-89EF-D2750CD14C71}"/>
    <hyperlink ref="A471" location="'DAR FEEDER'!A1" display="DAR ES SALAAM" xr:uid="{324D7856-6B71-4188-B663-00D93B5DF884}"/>
    <hyperlink ref="A515" location="'DAR FEEDER'!A1" display="DAR ES SALAAM" xr:uid="{FD063C42-6D32-44E4-A5A9-CDE15203D583}"/>
    <hyperlink ref="A371" location="'AFRICA EXPRESS'!A1" display="AFRICA EX" xr:uid="{DC40861D-D0FA-43D9-A907-E6B933481552}"/>
    <hyperlink ref="A468" location="'AFRICA EXPRESS'!A1" display="AFRICA EX" xr:uid="{93429A4E-51B7-4596-BAFC-0143ACA572FD}"/>
    <hyperlink ref="A109" location="CARIOCA!A1" display="CARIOCA" xr:uid="{FED0B961-D0DF-4176-83C7-B028E2CE2896}"/>
    <hyperlink ref="A110" location="JADE!A1" display="JADE SERVICE" xr:uid="{3F66136B-4279-4B03-8349-1AF658BA36D9}"/>
    <hyperlink ref="A228" location="CARIOCA!A1" display="CARIOCA" xr:uid="{8F5941F4-CEC1-45B0-BCFA-570A01399B4F}"/>
    <hyperlink ref="A244" location="CARIOCA!A1" display="CARIOCA" xr:uid="{82980394-B031-49BC-AF24-AE304AFF7398}"/>
    <hyperlink ref="A246" location="JADE!A1" display="JADE SERVICE" xr:uid="{D72DDEBB-6B65-45CB-B4E3-A929AC716A11}"/>
    <hyperlink ref="A291" location="CARIOCA!A1" display="CARIOCA" xr:uid="{26CCAD87-CD34-41D2-9A7D-064BDDDA8DCB}"/>
    <hyperlink ref="A283" location="CARIOCA!A1" display="CARIOCA" xr:uid="{7C8CDEBC-9FE2-40F8-8113-10F72C7C460F}"/>
    <hyperlink ref="A292" location="SWAN!Print_Area" display="SWAN SERVICE" xr:uid="{28E02D06-174A-4581-A604-3242DD083B2A}"/>
    <hyperlink ref="A330" location="CARIOCA!A1" display="CARIOCA" xr:uid="{D35D002A-3F78-4A44-9875-9AAFD808D769}"/>
    <hyperlink ref="A342" location="'BRITANNIA '!A1" display="BRITANNIA" xr:uid="{2D15F158-92F9-4BEF-8AFE-C1DBE6E4EE69}"/>
    <hyperlink ref="A128" location="'BRITANNIA '!A1" display="BRITANNIA" xr:uid="{98E5DAD2-EF50-47F6-AED1-7801BA35B4A9}"/>
    <hyperlink ref="A151" location="'BRITANNIA '!A1" display="BRITANNIA" xr:uid="{344B1DD1-4F7B-4C3D-A304-E9AB9AFBE7D2}"/>
    <hyperlink ref="A165" location="'BRITANNIA '!A1" display="BRITANNIA" xr:uid="{0461E4F5-E44B-41F5-B3BE-DD74C27B9F24}"/>
    <hyperlink ref="A167" location="'BRITANNIA '!A1" display="BRITANNIA" xr:uid="{4E0212B6-9671-4AFF-90AD-4CE22D155081}"/>
    <hyperlink ref="A273" location="'BRITANNIA '!A1" display="BRITANNIA" xr:uid="{B9676F74-874B-479E-BEDC-795822FD07E5}"/>
    <hyperlink ref="A284" location="'BRITANNIA '!A1" display="BRITANNIA" xr:uid="{8B5F98AE-95E8-4DA7-BE87-75CFD2906835}"/>
    <hyperlink ref="A516" location="'BRITANNIA '!A1" display="BRITANNIA" xr:uid="{0934198E-2082-406C-82CA-18BE80FCFCBE}"/>
    <hyperlink ref="A141" location="'BRITANNIA '!A1" display="BRITANNIA" xr:uid="{0ADFB76C-2C9A-452E-9858-E3CA77E831EA}"/>
    <hyperlink ref="A229" location="'BRITANNIA '!A1" display="BRITANNIA" xr:uid="{548C8036-3070-4F6B-B5B9-7CA299D942AB}"/>
    <hyperlink ref="A230" location="JADE!A1" display="JADE SERVICE" xr:uid="{6D7ADAE1-BF3F-4E4F-96ED-F90ED0AF513E}"/>
    <hyperlink ref="A331" location="'BRITANNIA '!A1" display="BRITANNIA" xr:uid="{2331A0F2-5E09-4F5C-AED5-5AE56DDDCF45}"/>
    <hyperlink ref="A332" location="JADE!A1" display="JADE SERVICE" xr:uid="{0EE62687-7319-428A-B2B9-B2C993964282}"/>
    <hyperlink ref="A345" location="PANDA!A1" display="PANDA" xr:uid="{19C921D5-81E2-4452-B83E-C43BB4DA0C4E}"/>
    <hyperlink ref="A508" location="JADE!A1" display="JADE SERVICE" xr:uid="{1462A163-E361-4266-9B75-C59B6ECEC102}"/>
    <hyperlink ref="A404" location="'BRITANNIA '!A1" display="BRITANNIA" xr:uid="{A12CCAFB-4602-4AAD-828A-4217700F0FE4}"/>
    <hyperlink ref="A406" location="ALBATROSS!A1" display="ALBATROSS SERVICE" xr:uid="{65323610-D372-4693-891D-999F6B98698B}"/>
    <hyperlink ref="A479" location="JADE!A1" display="JADE SERVICE" xr:uid="{1BF54E44-52D8-447E-8251-675B8141BF8B}"/>
    <hyperlink ref="A234" location="SHIKRA!A1" display="SHIKRA" xr:uid="{4F970731-A002-42B8-88A3-940383DDEB57}"/>
    <hyperlink ref="A200" location="SHIKRA!A1" display="SHIKRA" xr:uid="{EB814FA7-5CA4-42C7-B558-8D92BAC9227B}"/>
    <hyperlink ref="A226" location="'NEW FALCON'!A1" display="NEW FALCON" xr:uid="{7D336806-BFDE-4CC9-868A-BF5DFAE87CAB}"/>
    <hyperlink ref="A58" location="CLANGA!A1" display="CLANGA" xr:uid="{9D6685D6-A61B-4EF6-A5B5-5E313AC7051E}"/>
    <hyperlink ref="A146" location="CLANGA!A1" display="CLANGA" xr:uid="{CFC797AB-9FD4-468B-92D0-DF61FEF66119}"/>
    <hyperlink ref="A193" location="CLANGA!A1" display="CLANGA" xr:uid="{25520D2F-938C-4AC8-85C4-AE9B87668BAC}"/>
    <hyperlink ref="A446" location="CLANGA!A1" display="CLANGA" xr:uid="{15A1DF7D-BD15-46E3-B164-3D1BFF8D5A32}"/>
    <hyperlink ref="A341" location="'EMERALD '!A1" display="EMERALD " xr:uid="{BE29C790-A52F-4505-BF8B-8771927FCDBA}"/>
    <hyperlink ref="A105" location="AMERICA!Print_Area" display="EMPIRE" xr:uid="{2968313A-951D-4C82-8C60-B0B5D4ACC006}"/>
    <hyperlink ref="A442" location="AMERICA!Print_Area" display="EMPIRE" xr:uid="{4DDCF752-A4F3-4536-8E76-3EECA3EDE27F}"/>
    <hyperlink ref="A335" location="AMERICA!Print_Area" display="EMPIRE" xr:uid="{D879E440-1109-408C-8E42-606A454532BF}"/>
    <hyperlink ref="A184" location="MEXICAS!A1" display="MEXICAS" xr:uid="{4227D14A-0187-4C61-8271-E3B0C0BD5A4E}"/>
    <hyperlink ref="A152" location="SILK!A1" display="SILK" xr:uid="{E32146B6-9BFC-426B-964C-49BDE0C8FF41}"/>
    <hyperlink ref="A470" location="'LONE STAR'!A1" display="LONE STAR" xr:uid="{D6CA6027-B85A-4574-9FE9-0DFE30A50E20}"/>
    <hyperlink ref="A222" location="EMPIRE!A1" display="EMPIRE" xr:uid="{966B3C06-81E2-4AD0-835B-8865766AA7D9}"/>
    <hyperlink ref="A97" location="SANTANA!A1" display="SANTANA" xr:uid="{4C9C1F7E-4A04-4B81-9995-1655FFCDF511}"/>
    <hyperlink ref="A103:A104" location="SANTANA!A1" display="SANTANA" xr:uid="{47DBD163-02F8-4FCC-B0E6-B43D26229218}"/>
    <hyperlink ref="A124" location="SANTANA!A1" display="SANTANA" xr:uid="{8614245B-6319-497A-B4DF-D332BA7D625E}"/>
    <hyperlink ref="A173" location="SANTANA!A1" display="SANTANA" xr:uid="{1F5721D2-E348-4FA8-9210-F188ADE4F093}"/>
    <hyperlink ref="A252" location="SANTANA!A1" display="SANTANA" xr:uid="{5571D309-6217-41DC-8866-0F950F518679}"/>
    <hyperlink ref="A286" location="SANTANA!A1" display="SANTANA" xr:uid="{829A0512-4E96-4957-934B-13ED38D510F5}"/>
    <hyperlink ref="A305" location="SANTANA!A1" display="SANTANA" xr:uid="{318A14B5-D7D8-4DE9-A846-3E8B553A3A21}"/>
    <hyperlink ref="A358" location="SANTANA!A1" display="SANTANA" xr:uid="{3EA74FAA-8199-41B9-A064-424359AC42B4}"/>
    <hyperlink ref="A364:A366" location="SANTANA!A1" display="SANTANA" xr:uid="{5780BBCE-7764-4F96-9340-648FE232BA42}"/>
    <hyperlink ref="A369" location="SANTANA!A1" display="SANTANA" xr:uid="{86C89D9A-ED2F-4EA6-BCB3-DCE05BA86C65}"/>
    <hyperlink ref="A375" location="SANTANA!A1" display="SANTANA" xr:uid="{8FFADDD5-EB4A-413A-A75E-A20C67AF9DD7}"/>
    <hyperlink ref="A387" location="SANTANA!A1" display="SANTANA" xr:uid="{D6F8D0E4-F3C7-4554-8366-1F099344AA56}"/>
    <hyperlink ref="A397" location="SANTANA!A1" display="SANTANA" xr:uid="{309AFE26-10F7-402F-8C1D-F9F3477344AB}"/>
    <hyperlink ref="A413" location="SANTANA!A1" display="SANTANA" xr:uid="{321656B8-9539-4F18-ACE4-8C655819CB3F}"/>
    <hyperlink ref="A417" location="SANTANA!A1" display="SANTANA" xr:uid="{4FBD6BD2-08DE-4DC6-8B87-0E97DD5A25E5}"/>
    <hyperlink ref="A423" location="SANTANA!A1" display="SANTANA" xr:uid="{FE00579F-3C6E-482E-94E8-3B9A0DB9993D}"/>
    <hyperlink ref="A432" location="SANTANA!A1" display="SANTANA" xr:uid="{82BB5E2A-A448-429E-B8BA-459C01CD8D5F}"/>
    <hyperlink ref="A435" location="SANTANA!A1" display="SANTANA" xr:uid="{9392C796-0C52-4F15-B5DF-3D52E50F558F}"/>
    <hyperlink ref="A462" location="SANTANA!A1" display="SANTANA" xr:uid="{C6832965-DB05-446E-9A0F-77BEC7907EE9}"/>
    <hyperlink ref="A504" location="SANTANA!A1" display="SANTANA" xr:uid="{6BF7ED0E-8B28-40BD-841D-E30B6DB4CBE1}"/>
    <hyperlink ref="A23" location="MEXICAS!A1" display="MEXICAS" xr:uid="{0AFF70E9-E803-42D4-96FC-BD6278F35000}"/>
    <hyperlink ref="A241" location="AMBERJACK!A1" display="AMBERJACK" xr:uid="{071D6D88-800B-477B-B9B0-97E177EBE07D}"/>
    <hyperlink ref="A233" location="'NEW FALCON'!A1" display="NEW FALCON" xr:uid="{B5E630F4-B54F-4DB2-842D-9FA73D8BAAF4}"/>
    <hyperlink ref="A133" location="'AFRICA EXPRESS'!A1" display="AFRICA EX" xr:uid="{19DEBB41-E8FE-4C06-A67C-1969CD84863A}"/>
    <hyperlink ref="A242" location="'BRITANNIA '!A1" display="BRITANNIA" xr:uid="{0BA76EA7-8EFF-47E4-B19F-244296303BC0}"/>
    <hyperlink ref="A249" location="'BRITANNIA '!A1" display="BRITANNIA" xr:uid="{BABF182A-8FDA-4D3B-ABEB-BF9485A476F8}"/>
    <hyperlink ref="A199" location="SHIKRA!A1" display="SHIKRA" xr:uid="{C73B2477-677E-44D6-A91E-2DC816F9D928}"/>
    <hyperlink ref="A323" location="DRAGON!A1" display="DRAGON" xr:uid="{C8ECF28E-0C76-44B6-A1EA-D0D598FB6EBE}"/>
    <hyperlink ref="A218" location="CARIOCA!A1" display="CARIOCA" xr:uid="{530AD778-FDAD-4E1D-9B30-F8E5459AC4BE}"/>
    <hyperlink ref="A136" location="'BRITANNIA '!A1" display="BRITANNIA" xr:uid="{A93F139C-C0E2-4CCE-A573-F7127D4316F1}"/>
    <hyperlink ref="A367" location="'BRITANNIA '!A1" display="BRITANNIA" xr:uid="{24B186B8-507B-45A5-9BD3-BE55F2678065}"/>
    <hyperlink ref="A140" location="AUSTRALIA!Print_Area" display="AUSTRALIA" xr:uid="{5B36D1DC-D944-458A-92D5-6725BC4BDCDC}"/>
    <hyperlink ref="A245" location="AUSTRALIA!Print_Area" display="AUSTRALIA" xr:uid="{8334F56D-1353-42FB-8CFA-DD0BA00BE378}"/>
    <hyperlink ref="A188" location="AUSTRALIA!Print_Area" display="AUSTRALIA" xr:uid="{CC5CB9CD-58ED-4E1A-9409-EBD5514A014E}"/>
    <hyperlink ref="A306" location="'DAR FEEDER- ORYX'!A1" display="ORYX" xr:uid="{0C40F791-A1E0-4DC6-9CD5-FA15844CE4F4}"/>
    <hyperlink ref="A27" location="'BRITANNIA '!A1" display="BRITANNIA" xr:uid="{071BAEA7-7316-484A-AB0D-6848D0ABF55E}"/>
    <hyperlink ref="A318" location="'BRITANNIA '!A1" display="BRITANNIA" xr:uid="{04F8FCF0-9C03-416F-95F8-3BA5480B558A}"/>
    <hyperlink ref="A428" location="'BRITANNIA '!A1" display="BRITANNIA" xr:uid="{34C115A1-4813-4B19-86DA-CD8F11424AB3}"/>
    <hyperlink ref="A131" location="'BRITANNIA '!A1" display="BRITANNIA" xr:uid="{22CAF9C2-E09A-414F-A2C3-24514355EB55}"/>
    <hyperlink ref="A517" location="'DAR FEEDER- ORYX'!A1" display="ORYX" xr:uid="{2EE43EA4-C0D1-4895-9BD6-BE5A51D96C3C}"/>
    <hyperlink ref="A324" location="JADE!A1" display="JADE SERVICE" xr:uid="{91BB563A-9708-4F93-8FC8-00844815EB46}"/>
    <hyperlink ref="A509" location="'BRITANNIA '!A1" display="BRITANNIA" xr:uid="{F5B2F8AA-9B27-4BA8-BBD4-8EFBF28BBBB1}"/>
    <hyperlink ref="A340" location="AMBERJACK!A1" display="AMBERJACK" xr:uid="{12024509-159E-4637-A19A-C921B7455717}"/>
    <hyperlink ref="A339" location="AMERICA!Print_Area" display="AMERICA" xr:uid="{A60FAE30-A0C6-47DB-87AB-2D5666F35A69}"/>
    <hyperlink ref="A221" location="AMERICA!Print_Area" display="EMPIRE" xr:uid="{404048AA-25CB-447A-A905-EDAB01C40074}"/>
    <hyperlink ref="A490" location="'BRITANNIA '!A1" display="BRITANNIA" xr:uid="{EE0B39CA-7C5A-4831-BB74-5ED9A4965B6C}"/>
    <hyperlink ref="A132" location="'AFRICA EXPRESS'!A1" display="AFRICA EX" xr:uid="{C21685A2-DA31-44F9-BE84-A4F8424305DF}"/>
    <hyperlink ref="A232" location="CLANGA!A1" display="CLANGA" xr:uid="{3381C3AB-9ECB-4B2F-AA12-C68081E54D02}"/>
    <hyperlink ref="A469" location="CARIOCA!A1" display="CARIOCA" xr:uid="{E58CF393-E56B-4D4C-BC91-B19E9D022AE8}"/>
    <hyperlink ref="A372" location="CARIOCA!A1" display="CARIOCA" xr:uid="{24C3DB53-8918-407B-B520-7988220BE72C}"/>
    <hyperlink ref="A362" location="CARIOCA!A1" display="CARIOCA" xr:uid="{5C0EDBA7-21B5-4F7A-82C9-C5EE054C03EE}"/>
    <hyperlink ref="A336" location="SHIKRA!A1" display="SHIKRA" xr:uid="{9B8B0A25-19C1-48AC-9B6A-E04703623872}"/>
    <hyperlink ref="A405" location="'BRITANNIA '!A1" display="BRITANNIA" xr:uid="{A5D6F428-6E91-4DE6-801E-DF0D0821D16A}"/>
    <hyperlink ref="A393" location="INCA!A1" display="INCA" xr:uid="{1E56D223-62B1-4D82-9BEC-EAB558188B86}"/>
    <hyperlink ref="A425" location="'BRITANNIA '!A1" display="BRITANNIA" xr:uid="{CBDF92AD-A257-4F6A-8669-EE3F269F5E27}"/>
    <hyperlink ref="A426" location="LION!A1" display="LION" xr:uid="{8D20D93E-6B30-4584-B364-E29E96E2A0AC}"/>
    <hyperlink ref="A410" location="CARIOCA!A1" display="CARIOCA" xr:uid="{6AA82408-5243-4C40-9A24-54A9320599FF}"/>
    <hyperlink ref="A311" location="JADE!A1" display="JADE SERVICE" xr:uid="{96E2CD66-0F17-4D1F-B9A3-B60DFF73CC11}"/>
    <hyperlink ref="A507" location="JADE!A1" display="JADE SERVICE" xr:uid="{7F6DAE53-1536-4626-88AA-01956C50BF8E}"/>
  </hyperlinks>
  <pageMargins left="0.70866141732283472" right="0.23622047244094491" top="0.74803149606299213" bottom="0.74803149606299213" header="0.31496062992125984" footer="0.31496062992125984"/>
  <pageSetup paperSize="9" scale="61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5" customWidth="1"/>
    <col min="2" max="2" width="5.140625" style="269" customWidth="1"/>
    <col min="3" max="3" width="20.5703125" style="121" customWidth="1"/>
    <col min="4" max="4" width="12.5703125" style="121" customWidth="1"/>
    <col min="5" max="8" width="15.42578125" style="121" customWidth="1"/>
    <col min="9" max="11" width="14.42578125" style="121" customWidth="1"/>
    <col min="12" max="12" width="13" style="121" customWidth="1"/>
    <col min="13" max="13" width="18" style="121" customWidth="1"/>
    <col min="14" max="14" width="14.42578125" style="121" bestFit="1" customWidth="1"/>
    <col min="15" max="16384" width="9.42578125" style="121"/>
  </cols>
  <sheetData>
    <row r="2" spans="1:12" s="6" customFormat="1" ht="33">
      <c r="A2" s="346"/>
      <c r="B2" s="264"/>
      <c r="C2" s="407" t="s">
        <v>95</v>
      </c>
      <c r="D2"/>
      <c r="E2"/>
      <c r="F2"/>
      <c r="G2"/>
      <c r="H2"/>
      <c r="I2"/>
      <c r="J2"/>
    </row>
    <row r="3" spans="1:12" customFormat="1" ht="15.75">
      <c r="A3" s="34"/>
      <c r="B3" s="265"/>
      <c r="C3" s="120"/>
      <c r="D3" s="120"/>
      <c r="E3" s="7"/>
      <c r="F3" s="121"/>
      <c r="G3" s="7"/>
      <c r="H3" s="120"/>
      <c r="I3" s="120"/>
      <c r="J3" s="120"/>
    </row>
    <row r="4" spans="1:12" s="124" customFormat="1" ht="15.75">
      <c r="A4" s="1194"/>
      <c r="B4" s="266"/>
      <c r="C4" s="59"/>
      <c r="D4" s="59"/>
      <c r="E4" s="191" t="s">
        <v>4988</v>
      </c>
      <c r="F4" s="125"/>
      <c r="G4" s="125"/>
      <c r="H4" s="125"/>
      <c r="I4" s="125"/>
      <c r="J4" s="125"/>
    </row>
    <row r="5" spans="1:12" ht="18.600000000000001" customHeight="1">
      <c r="B5" s="267"/>
      <c r="C5" s="126"/>
      <c r="D5" s="126"/>
      <c r="E5" s="126"/>
      <c r="F5" s="126"/>
      <c r="G5" s="126"/>
      <c r="H5" s="126"/>
      <c r="I5" s="127"/>
      <c r="J5" s="126"/>
    </row>
    <row r="6" spans="1:12" s="30" customFormat="1" ht="36">
      <c r="A6" s="268"/>
      <c r="B6" s="268"/>
      <c r="C6" s="781" t="s">
        <v>4989</v>
      </c>
      <c r="D6" s="845"/>
      <c r="E6" s="846" t="s">
        <v>4439</v>
      </c>
      <c r="F6" s="846" t="s">
        <v>1353</v>
      </c>
      <c r="G6" s="847" t="s">
        <v>1359</v>
      </c>
      <c r="H6" s="847" t="s">
        <v>1571</v>
      </c>
      <c r="J6" s="1994" t="s">
        <v>4990</v>
      </c>
      <c r="K6" s="137"/>
      <c r="L6" s="331"/>
    </row>
    <row r="7" spans="1:12" s="30" customFormat="1" ht="14.25">
      <c r="A7" s="268"/>
      <c r="B7" s="268"/>
      <c r="C7" s="848"/>
      <c r="D7" s="197" t="s">
        <v>3027</v>
      </c>
      <c r="E7" s="849"/>
      <c r="F7" s="847" t="s">
        <v>3785</v>
      </c>
      <c r="G7" s="847" t="s">
        <v>4413</v>
      </c>
      <c r="H7" s="847" t="s">
        <v>2782</v>
      </c>
      <c r="J7" s="743"/>
      <c r="K7" s="137"/>
      <c r="L7" s="331"/>
    </row>
    <row r="8" spans="1:12" s="30" customFormat="1" ht="14.25" hidden="1">
      <c r="A8" s="268"/>
      <c r="B8" s="268" t="s">
        <v>4591</v>
      </c>
      <c r="C8" s="208" t="s">
        <v>4991</v>
      </c>
      <c r="D8" s="200" t="s">
        <v>1890</v>
      </c>
      <c r="E8" s="568">
        <v>45447</v>
      </c>
      <c r="F8" s="568">
        <f t="shared" ref="F8:F9" si="0">E8+31</f>
        <v>45478</v>
      </c>
      <c r="G8" s="568">
        <f t="shared" ref="G8" si="1">E8+34</f>
        <v>45481</v>
      </c>
      <c r="H8" s="568">
        <f t="shared" ref="H8" si="2">E8+37</f>
        <v>45484</v>
      </c>
      <c r="J8" s="1993">
        <v>45441</v>
      </c>
    </row>
    <row r="9" spans="1:12" s="30" customFormat="1" ht="14.25" hidden="1">
      <c r="A9" s="268"/>
      <c r="B9" s="268" t="s">
        <v>4594</v>
      </c>
      <c r="C9" s="475" t="s">
        <v>4992</v>
      </c>
      <c r="D9" s="199" t="s">
        <v>1892</v>
      </c>
      <c r="E9" s="476">
        <v>45452</v>
      </c>
      <c r="F9" s="476">
        <f t="shared" si="0"/>
        <v>45483</v>
      </c>
      <c r="G9" s="476">
        <f t="shared" ref="G9:G17" si="3">E9+41</f>
        <v>45493</v>
      </c>
      <c r="H9" s="476">
        <f t="shared" ref="H9:H17" si="4">E9+44</f>
        <v>45496</v>
      </c>
      <c r="J9" s="1993">
        <v>45448</v>
      </c>
    </row>
    <row r="10" spans="1:12" s="30" customFormat="1" ht="14.25" hidden="1">
      <c r="A10" s="268"/>
      <c r="B10" s="268" t="s">
        <v>4598</v>
      </c>
      <c r="C10" s="475" t="s">
        <v>4993</v>
      </c>
      <c r="D10" s="199" t="s">
        <v>1896</v>
      </c>
      <c r="E10" s="476">
        <v>45455</v>
      </c>
      <c r="F10" s="476">
        <f>E10+37</f>
        <v>45492</v>
      </c>
      <c r="G10" s="476">
        <f t="shared" si="3"/>
        <v>45496</v>
      </c>
      <c r="H10" s="476">
        <f t="shared" si="4"/>
        <v>45499</v>
      </c>
      <c r="J10" s="1993">
        <v>45455</v>
      </c>
    </row>
    <row r="11" spans="1:12" s="30" customFormat="1" ht="14.25" hidden="1">
      <c r="A11" s="268"/>
      <c r="B11" s="268" t="s">
        <v>4602</v>
      </c>
      <c r="C11" s="475" t="s">
        <v>4994</v>
      </c>
      <c r="D11" s="199" t="s">
        <v>1898</v>
      </c>
      <c r="E11" s="476">
        <v>45462</v>
      </c>
      <c r="F11" s="476">
        <f>E11+38</f>
        <v>45500</v>
      </c>
      <c r="G11" s="476">
        <f t="shared" si="3"/>
        <v>45503</v>
      </c>
      <c r="H11" s="476">
        <f t="shared" si="4"/>
        <v>45506</v>
      </c>
      <c r="J11" s="1993">
        <v>45462</v>
      </c>
    </row>
    <row r="12" spans="1:12" s="30" customFormat="1" ht="14.25" hidden="1">
      <c r="A12" s="268"/>
      <c r="B12" s="268" t="s">
        <v>4607</v>
      </c>
      <c r="C12" s="475" t="s">
        <v>4995</v>
      </c>
      <c r="D12" s="199" t="s">
        <v>1903</v>
      </c>
      <c r="E12" s="476">
        <v>45469</v>
      </c>
      <c r="F12" s="476">
        <f t="shared" ref="F12:F17" si="5">E12+37</f>
        <v>45506</v>
      </c>
      <c r="G12" s="476">
        <f t="shared" si="3"/>
        <v>45510</v>
      </c>
      <c r="H12" s="476">
        <f t="shared" si="4"/>
        <v>45513</v>
      </c>
      <c r="J12" s="1993">
        <v>45469</v>
      </c>
    </row>
    <row r="13" spans="1:12" s="30" customFormat="1" ht="14.25" hidden="1">
      <c r="A13" s="268"/>
      <c r="B13" s="268" t="s">
        <v>4442</v>
      </c>
      <c r="C13" s="1045" t="s">
        <v>406</v>
      </c>
      <c r="D13" s="200" t="s">
        <v>1906</v>
      </c>
      <c r="E13" s="472">
        <v>45476</v>
      </c>
      <c r="F13" s="472"/>
      <c r="G13" s="472"/>
      <c r="H13" s="472"/>
      <c r="J13" s="1993">
        <v>45476</v>
      </c>
    </row>
    <row r="14" spans="1:12" s="30" customFormat="1" ht="14.25" hidden="1">
      <c r="A14" s="268"/>
      <c r="B14" s="268" t="s">
        <v>4445</v>
      </c>
      <c r="C14" s="208" t="s">
        <v>4996</v>
      </c>
      <c r="D14" s="200" t="s">
        <v>1909</v>
      </c>
      <c r="E14" s="568">
        <v>45483</v>
      </c>
      <c r="F14" s="568">
        <f t="shared" si="5"/>
        <v>45520</v>
      </c>
      <c r="G14" s="568">
        <f t="shared" si="3"/>
        <v>45524</v>
      </c>
      <c r="H14" s="568">
        <f t="shared" si="4"/>
        <v>45527</v>
      </c>
      <c r="J14" s="1993">
        <f t="shared" ref="J14" si="6">J13+7</f>
        <v>45483</v>
      </c>
    </row>
    <row r="15" spans="1:12" s="30" customFormat="1" ht="14.25" hidden="1">
      <c r="A15" s="268"/>
      <c r="B15" s="268" t="s">
        <v>4449</v>
      </c>
      <c r="C15" s="208" t="s">
        <v>4768</v>
      </c>
      <c r="D15" s="200" t="s">
        <v>1911</v>
      </c>
      <c r="E15" s="568">
        <v>45490</v>
      </c>
      <c r="F15" s="568">
        <f t="shared" si="5"/>
        <v>45527</v>
      </c>
      <c r="G15" s="568">
        <f t="shared" si="3"/>
        <v>45531</v>
      </c>
      <c r="H15" s="568">
        <f t="shared" si="4"/>
        <v>45534</v>
      </c>
      <c r="J15" s="1993">
        <f>J14+7</f>
        <v>45490</v>
      </c>
    </row>
    <row r="16" spans="1:12" s="30" customFormat="1" ht="14.25" hidden="1">
      <c r="A16" s="268" t="s">
        <v>4997</v>
      </c>
      <c r="B16" s="268" t="s">
        <v>4453</v>
      </c>
      <c r="C16" s="1045" t="s">
        <v>406</v>
      </c>
      <c r="D16" s="200" t="s">
        <v>1914</v>
      </c>
      <c r="E16" s="472">
        <v>45497</v>
      </c>
      <c r="F16" s="472"/>
      <c r="G16" s="472"/>
      <c r="H16" s="472"/>
      <c r="J16" s="1993">
        <f>J15+7</f>
        <v>45497</v>
      </c>
    </row>
    <row r="17" spans="1:10" s="30" customFormat="1" ht="14.25" hidden="1">
      <c r="A17" s="268" t="s">
        <v>4998</v>
      </c>
      <c r="B17" s="268" t="s">
        <v>4457</v>
      </c>
      <c r="C17" s="208" t="s">
        <v>4999</v>
      </c>
      <c r="D17" s="200" t="s">
        <v>1920</v>
      </c>
      <c r="E17" s="568">
        <v>45507</v>
      </c>
      <c r="F17" s="568">
        <f t="shared" si="5"/>
        <v>45544</v>
      </c>
      <c r="G17" s="568">
        <f t="shared" si="3"/>
        <v>45548</v>
      </c>
      <c r="H17" s="568">
        <f t="shared" si="4"/>
        <v>45551</v>
      </c>
      <c r="J17" s="1993">
        <v>45504</v>
      </c>
    </row>
    <row r="18" spans="1:10" s="30" customFormat="1" ht="14.25" hidden="1">
      <c r="A18" s="268" t="s">
        <v>5000</v>
      </c>
      <c r="B18" s="268" t="s">
        <v>4461</v>
      </c>
      <c r="C18" s="475" t="s">
        <v>5001</v>
      </c>
      <c r="D18" s="199" t="s">
        <v>1923</v>
      </c>
      <c r="E18" s="476">
        <v>45512</v>
      </c>
      <c r="F18" s="476">
        <f t="shared" ref="F18:F21" si="7">E18+37</f>
        <v>45549</v>
      </c>
      <c r="G18" s="476">
        <f t="shared" ref="G18:G21" si="8">E18+41</f>
        <v>45553</v>
      </c>
      <c r="H18" s="2613">
        <f t="shared" ref="H18:H21" si="9">E18+44</f>
        <v>45556</v>
      </c>
      <c r="J18" s="1993">
        <v>45511</v>
      </c>
    </row>
    <row r="19" spans="1:10" s="30" customFormat="1" ht="14.25" hidden="1">
      <c r="A19" s="268" t="s">
        <v>5002</v>
      </c>
      <c r="B19" s="268" t="s">
        <v>4464</v>
      </c>
      <c r="C19" s="475" t="s">
        <v>5003</v>
      </c>
      <c r="D19" s="199" t="s">
        <v>1925</v>
      </c>
      <c r="E19" s="476">
        <v>45524</v>
      </c>
      <c r="F19" s="476">
        <f t="shared" si="7"/>
        <v>45561</v>
      </c>
      <c r="G19" s="476">
        <f t="shared" si="8"/>
        <v>45565</v>
      </c>
      <c r="H19" s="2613">
        <f t="shared" si="9"/>
        <v>45568</v>
      </c>
      <c r="J19" s="1993">
        <f>J18+7</f>
        <v>45518</v>
      </c>
    </row>
    <row r="20" spans="1:10" s="30" customFormat="1" ht="14.25" hidden="1">
      <c r="A20" s="268" t="s">
        <v>5004</v>
      </c>
      <c r="B20" s="268" t="s">
        <v>4468</v>
      </c>
      <c r="C20" s="475" t="s">
        <v>5005</v>
      </c>
      <c r="D20" s="199" t="s">
        <v>1929</v>
      </c>
      <c r="E20" s="476">
        <v>45528</v>
      </c>
      <c r="F20" s="476">
        <f t="shared" si="7"/>
        <v>45565</v>
      </c>
      <c r="G20" s="476">
        <f t="shared" si="8"/>
        <v>45569</v>
      </c>
      <c r="H20" s="476">
        <f t="shared" si="9"/>
        <v>45572</v>
      </c>
      <c r="J20" s="1993">
        <f>J19+7</f>
        <v>45525</v>
      </c>
    </row>
    <row r="21" spans="1:10" s="30" customFormat="1" ht="14.25" hidden="1">
      <c r="A21" s="268" t="s">
        <v>5006</v>
      </c>
      <c r="B21" s="268" t="s">
        <v>4471</v>
      </c>
      <c r="C21" s="475" t="s">
        <v>4991</v>
      </c>
      <c r="D21" s="199" t="s">
        <v>1932</v>
      </c>
      <c r="E21" s="476">
        <v>45532</v>
      </c>
      <c r="F21" s="476">
        <f t="shared" si="7"/>
        <v>45569</v>
      </c>
      <c r="G21" s="476">
        <f t="shared" si="8"/>
        <v>45573</v>
      </c>
      <c r="H21" s="476">
        <f t="shared" si="9"/>
        <v>45576</v>
      </c>
      <c r="J21" s="1993">
        <f>J20+7</f>
        <v>45532</v>
      </c>
    </row>
    <row r="22" spans="1:10" s="30" customFormat="1" ht="14.25" hidden="1">
      <c r="A22" s="268"/>
      <c r="B22" s="268" t="s">
        <v>4475</v>
      </c>
      <c r="C22" s="208" t="s">
        <v>4992</v>
      </c>
      <c r="D22" s="200" t="s">
        <v>1934</v>
      </c>
      <c r="E22" s="568">
        <v>45539</v>
      </c>
      <c r="F22" s="568">
        <f>E22+44</f>
        <v>45583</v>
      </c>
      <c r="G22" s="568">
        <f>E22+48</f>
        <v>45587</v>
      </c>
      <c r="H22" s="568">
        <f>E22+51</f>
        <v>45590</v>
      </c>
      <c r="J22" s="1993">
        <v>45539</v>
      </c>
    </row>
    <row r="23" spans="1:10" s="30" customFormat="1" ht="14.25" hidden="1">
      <c r="A23" s="268"/>
      <c r="B23" s="268" t="s">
        <v>4477</v>
      </c>
      <c r="C23" s="208" t="s">
        <v>4993</v>
      </c>
      <c r="D23" s="200" t="s">
        <v>1936</v>
      </c>
      <c r="E23" s="568">
        <v>45545</v>
      </c>
      <c r="F23" s="568">
        <f>E23+44</f>
        <v>45589</v>
      </c>
      <c r="G23" s="568">
        <f>E23+48</f>
        <v>45593</v>
      </c>
      <c r="H23" s="568">
        <f>E23+51</f>
        <v>45596</v>
      </c>
      <c r="J23" s="1993">
        <v>45546</v>
      </c>
    </row>
    <row r="24" spans="1:10" s="30" customFormat="1" ht="14.25" hidden="1">
      <c r="A24" s="268"/>
      <c r="B24" s="268" t="s">
        <v>4480</v>
      </c>
      <c r="C24" s="208" t="s">
        <v>4994</v>
      </c>
      <c r="D24" s="200" t="s">
        <v>1940</v>
      </c>
      <c r="E24" s="568">
        <v>45553</v>
      </c>
      <c r="F24" s="568">
        <f>E24+44</f>
        <v>45597</v>
      </c>
      <c r="G24" s="568">
        <f>E24+48</f>
        <v>45601</v>
      </c>
      <c r="H24" s="568">
        <f>E24+51</f>
        <v>45604</v>
      </c>
      <c r="J24" s="1993">
        <v>45553</v>
      </c>
    </row>
    <row r="25" spans="1:10" s="30" customFormat="1" ht="14.25" hidden="1">
      <c r="A25" s="268" t="s">
        <v>5007</v>
      </c>
      <c r="B25" s="268" t="s">
        <v>4483</v>
      </c>
      <c r="C25" s="329" t="s">
        <v>406</v>
      </c>
      <c r="D25" s="200" t="s">
        <v>1944</v>
      </c>
      <c r="E25" s="472">
        <v>45560</v>
      </c>
      <c r="F25" s="472"/>
      <c r="G25" s="472"/>
      <c r="H25" s="472"/>
      <c r="J25" s="1993">
        <v>45560</v>
      </c>
    </row>
    <row r="26" spans="1:10" s="30" customFormat="1" ht="14.25" hidden="1">
      <c r="A26" s="268"/>
      <c r="B26" s="268" t="s">
        <v>4486</v>
      </c>
      <c r="C26" s="475" t="s">
        <v>4995</v>
      </c>
      <c r="D26" s="199" t="s">
        <v>1948</v>
      </c>
      <c r="E26" s="476">
        <v>45567</v>
      </c>
      <c r="F26" s="476">
        <f>E26+44</f>
        <v>45611</v>
      </c>
      <c r="G26" s="476">
        <f>E26+48</f>
        <v>45615</v>
      </c>
      <c r="H26" s="476">
        <f>E26+51</f>
        <v>45618</v>
      </c>
      <c r="J26" s="1993">
        <v>45567</v>
      </c>
    </row>
    <row r="27" spans="1:10" s="30" customFormat="1" ht="14.25" hidden="1">
      <c r="A27" s="268"/>
      <c r="B27" s="268" t="s">
        <v>4489</v>
      </c>
      <c r="C27" s="475" t="s">
        <v>4996</v>
      </c>
      <c r="D27" s="199" t="s">
        <v>1953</v>
      </c>
      <c r="E27" s="476">
        <v>45574</v>
      </c>
      <c r="F27" s="476">
        <f>E27+44</f>
        <v>45618</v>
      </c>
      <c r="G27" s="476">
        <f>E27+48</f>
        <v>45622</v>
      </c>
      <c r="H27" s="476">
        <f>E27+51</f>
        <v>45625</v>
      </c>
      <c r="J27" s="1993">
        <v>45574</v>
      </c>
    </row>
    <row r="28" spans="1:10" s="30" customFormat="1" ht="14.25" hidden="1">
      <c r="A28" s="268" t="s">
        <v>5008</v>
      </c>
      <c r="B28" s="268" t="s">
        <v>4491</v>
      </c>
      <c r="C28" s="240" t="s">
        <v>406</v>
      </c>
      <c r="D28" s="199" t="s">
        <v>1957</v>
      </c>
      <c r="E28" s="472">
        <v>45581</v>
      </c>
      <c r="F28" s="472"/>
      <c r="G28" s="472"/>
      <c r="H28" s="472"/>
      <c r="J28" s="1993">
        <v>45581</v>
      </c>
    </row>
    <row r="29" spans="1:10" s="30" customFormat="1" ht="14.25" hidden="1">
      <c r="A29" s="268"/>
      <c r="B29" s="268" t="s">
        <v>4493</v>
      </c>
      <c r="C29" s="475" t="s">
        <v>5009</v>
      </c>
      <c r="D29" s="199" t="s">
        <v>1961</v>
      </c>
      <c r="E29" s="476">
        <v>45588</v>
      </c>
      <c r="F29" s="476">
        <f t="shared" ref="F29:F38" si="10">E29+44</f>
        <v>45632</v>
      </c>
      <c r="G29" s="476">
        <f t="shared" ref="G29:G38" si="11">E29+48</f>
        <v>45636</v>
      </c>
      <c r="H29" s="476">
        <f t="shared" ref="H29:H38" si="12">E29+51</f>
        <v>45639</v>
      </c>
      <c r="I29" s="3172"/>
      <c r="J29" s="1993">
        <v>45588</v>
      </c>
    </row>
    <row r="30" spans="1:10" s="30" customFormat="1" ht="14.25" hidden="1">
      <c r="A30" s="268" t="s">
        <v>4997</v>
      </c>
      <c r="B30" s="268" t="s">
        <v>4495</v>
      </c>
      <c r="C30" s="240" t="s">
        <v>406</v>
      </c>
      <c r="D30" s="199" t="s">
        <v>1964</v>
      </c>
      <c r="E30" s="472">
        <v>45595</v>
      </c>
      <c r="F30" s="472"/>
      <c r="G30" s="472"/>
      <c r="H30" s="472"/>
      <c r="J30" s="1993">
        <v>45595</v>
      </c>
    </row>
    <row r="31" spans="1:10" s="30" customFormat="1" ht="14.25" hidden="1">
      <c r="A31" s="268" t="s">
        <v>5010</v>
      </c>
      <c r="B31" s="268" t="s">
        <v>4497</v>
      </c>
      <c r="C31" s="208" t="s">
        <v>4999</v>
      </c>
      <c r="D31" s="200" t="s">
        <v>1966</v>
      </c>
      <c r="E31" s="568">
        <v>45602</v>
      </c>
      <c r="F31" s="568">
        <f t="shared" si="10"/>
        <v>45646</v>
      </c>
      <c r="G31" s="568">
        <f t="shared" si="11"/>
        <v>45650</v>
      </c>
      <c r="H31" s="568">
        <f t="shared" si="12"/>
        <v>45653</v>
      </c>
      <c r="J31" s="1993">
        <v>45602</v>
      </c>
    </row>
    <row r="32" spans="1:10" s="30" customFormat="1" ht="14.25" hidden="1">
      <c r="A32" s="268" t="s">
        <v>5011</v>
      </c>
      <c r="B32" s="268" t="s">
        <v>4500</v>
      </c>
      <c r="C32" s="208" t="s">
        <v>5012</v>
      </c>
      <c r="D32" s="200" t="s">
        <v>1970</v>
      </c>
      <c r="E32" s="3051">
        <v>45608</v>
      </c>
      <c r="F32" s="2613">
        <f t="shared" si="10"/>
        <v>45652</v>
      </c>
      <c r="G32" s="568">
        <f t="shared" si="11"/>
        <v>45656</v>
      </c>
      <c r="H32" s="568">
        <f t="shared" si="12"/>
        <v>45659</v>
      </c>
      <c r="J32" s="1993">
        <v>45609</v>
      </c>
    </row>
    <row r="33" spans="1:14" s="30" customFormat="1" ht="14.25" hidden="1">
      <c r="A33" s="268" t="s">
        <v>5013</v>
      </c>
      <c r="B33" s="268" t="s">
        <v>4503</v>
      </c>
      <c r="C33" s="208" t="s">
        <v>5001</v>
      </c>
      <c r="D33" s="200" t="s">
        <v>1973</v>
      </c>
      <c r="E33" s="568">
        <v>45616</v>
      </c>
      <c r="F33" s="568">
        <f t="shared" si="10"/>
        <v>45660</v>
      </c>
      <c r="G33" s="568">
        <f t="shared" si="11"/>
        <v>45664</v>
      </c>
      <c r="H33" s="568">
        <f t="shared" si="12"/>
        <v>45667</v>
      </c>
      <c r="J33" s="1993">
        <v>45616</v>
      </c>
    </row>
    <row r="34" spans="1:14" s="30" customFormat="1" ht="14.25" hidden="1">
      <c r="A34" s="268"/>
      <c r="B34" s="268" t="s">
        <v>4506</v>
      </c>
      <c r="C34" s="208" t="s">
        <v>4991</v>
      </c>
      <c r="D34" s="200" t="s">
        <v>1976</v>
      </c>
      <c r="E34" s="568">
        <v>45623</v>
      </c>
      <c r="F34" s="568">
        <f t="shared" si="10"/>
        <v>45667</v>
      </c>
      <c r="G34" s="568">
        <f t="shared" si="11"/>
        <v>45671</v>
      </c>
      <c r="H34" s="568">
        <f t="shared" si="12"/>
        <v>45674</v>
      </c>
      <c r="J34" s="1993">
        <v>45623</v>
      </c>
    </row>
    <row r="35" spans="1:14" s="30" customFormat="1" ht="14.25" hidden="1">
      <c r="A35" s="268"/>
      <c r="B35" s="268" t="s">
        <v>4509</v>
      </c>
      <c r="C35" s="475" t="s">
        <v>4992</v>
      </c>
      <c r="D35" s="199" t="s">
        <v>1979</v>
      </c>
      <c r="E35" s="476">
        <v>45630</v>
      </c>
      <c r="F35" s="476">
        <f t="shared" si="10"/>
        <v>45674</v>
      </c>
      <c r="G35" s="476">
        <f t="shared" si="11"/>
        <v>45678</v>
      </c>
      <c r="H35" s="476">
        <f t="shared" si="12"/>
        <v>45681</v>
      </c>
      <c r="I35" s="3172"/>
      <c r="J35" s="1993">
        <v>45630</v>
      </c>
    </row>
    <row r="36" spans="1:14" s="30" customFormat="1" ht="14.25" hidden="1">
      <c r="A36" s="268"/>
      <c r="B36" s="268" t="s">
        <v>4513</v>
      </c>
      <c r="C36" s="1185" t="s">
        <v>406</v>
      </c>
      <c r="D36" s="199" t="s">
        <v>1981</v>
      </c>
      <c r="E36" s="3062">
        <v>45637</v>
      </c>
      <c r="F36" s="3062"/>
      <c r="G36" s="3062"/>
      <c r="H36" s="3062"/>
      <c r="J36" s="1993">
        <v>45637</v>
      </c>
    </row>
    <row r="37" spans="1:14" s="30" customFormat="1" ht="14.25" hidden="1">
      <c r="A37" s="268" t="s">
        <v>5014</v>
      </c>
      <c r="B37" s="268" t="s">
        <v>4516</v>
      </c>
      <c r="C37" s="475" t="s">
        <v>5015</v>
      </c>
      <c r="D37" s="199" t="s">
        <v>1983</v>
      </c>
      <c r="E37" s="476">
        <v>45643</v>
      </c>
      <c r="F37" s="476">
        <f t="shared" si="10"/>
        <v>45687</v>
      </c>
      <c r="G37" s="476">
        <f t="shared" si="11"/>
        <v>45691</v>
      </c>
      <c r="H37" s="476">
        <f t="shared" si="12"/>
        <v>45694</v>
      </c>
      <c r="J37" s="1993">
        <v>45644</v>
      </c>
    </row>
    <row r="38" spans="1:14" s="30" customFormat="1" ht="14.25" hidden="1">
      <c r="A38" s="268"/>
      <c r="B38" s="268" t="s">
        <v>4519</v>
      </c>
      <c r="C38" s="475" t="s">
        <v>4994</v>
      </c>
      <c r="D38" s="199" t="s">
        <v>1985</v>
      </c>
      <c r="E38" s="476">
        <v>45651</v>
      </c>
      <c r="F38" s="476">
        <f t="shared" si="10"/>
        <v>45695</v>
      </c>
      <c r="G38" s="476">
        <f t="shared" si="11"/>
        <v>45699</v>
      </c>
      <c r="H38" s="476">
        <f t="shared" si="12"/>
        <v>45702</v>
      </c>
      <c r="J38" s="1993">
        <v>45651</v>
      </c>
    </row>
    <row r="39" spans="1:14" s="30" customFormat="1" ht="14.25">
      <c r="A39" s="268"/>
      <c r="B39" s="268" t="s">
        <v>4522</v>
      </c>
      <c r="C39" s="208" t="s">
        <v>4995</v>
      </c>
      <c r="D39" s="200" t="s">
        <v>1987</v>
      </c>
      <c r="E39" s="568">
        <v>45661</v>
      </c>
      <c r="F39" s="568">
        <f>E39+44</f>
        <v>45705</v>
      </c>
      <c r="G39" s="568">
        <f>E39+48</f>
        <v>45709</v>
      </c>
      <c r="H39" s="568">
        <f>E39+51</f>
        <v>45712</v>
      </c>
      <c r="J39" s="1993">
        <v>45658</v>
      </c>
    </row>
    <row r="40" spans="1:14" s="30" customFormat="1" ht="14.25">
      <c r="A40" s="268"/>
      <c r="B40" s="268" t="s">
        <v>4524</v>
      </c>
      <c r="C40" s="208" t="s">
        <v>4996</v>
      </c>
      <c r="D40" s="200" t="s">
        <v>1989</v>
      </c>
      <c r="E40" s="568">
        <v>45669</v>
      </c>
      <c r="F40" s="568">
        <f>E40+44</f>
        <v>45713</v>
      </c>
      <c r="G40" s="568">
        <f>E40+48</f>
        <v>45717</v>
      </c>
      <c r="H40" s="568">
        <f>E40+51</f>
        <v>45720</v>
      </c>
      <c r="J40" s="1993">
        <v>45665</v>
      </c>
    </row>
    <row r="41" spans="1:14" s="30" customFormat="1" ht="14.25">
      <c r="A41" s="268"/>
      <c r="B41" s="268" t="s">
        <v>4526</v>
      </c>
      <c r="C41" s="208" t="s">
        <v>5003</v>
      </c>
      <c r="D41" s="200" t="s">
        <v>1993</v>
      </c>
      <c r="E41" s="568">
        <v>45672</v>
      </c>
      <c r="F41" s="568">
        <f>E41+44</f>
        <v>45716</v>
      </c>
      <c r="G41" s="568">
        <f>E41+48</f>
        <v>45720</v>
      </c>
      <c r="H41" s="568">
        <f>E41+51</f>
        <v>45723</v>
      </c>
      <c r="J41" s="1993">
        <v>45672</v>
      </c>
    </row>
    <row r="42" spans="1:14" s="30" customFormat="1" ht="14.25">
      <c r="A42" s="268"/>
      <c r="B42" s="268" t="s">
        <v>4528</v>
      </c>
      <c r="C42" s="208" t="s">
        <v>5009</v>
      </c>
      <c r="D42" s="200" t="s">
        <v>1997</v>
      </c>
      <c r="E42" s="568">
        <v>45679</v>
      </c>
      <c r="F42" s="568">
        <f>E42+44</f>
        <v>45723</v>
      </c>
      <c r="G42" s="568">
        <f>E42+48</f>
        <v>45727</v>
      </c>
      <c r="H42" s="568">
        <f>E42+51</f>
        <v>45730</v>
      </c>
      <c r="J42" s="1993">
        <v>45679</v>
      </c>
    </row>
    <row r="43" spans="1:14" s="30" customFormat="1" ht="14.25">
      <c r="A43" s="268"/>
      <c r="B43" s="268" t="s">
        <v>4530</v>
      </c>
      <c r="C43" s="208" t="s">
        <v>5016</v>
      </c>
      <c r="D43" s="200" t="s">
        <v>2000</v>
      </c>
      <c r="E43" s="568">
        <f>E42+7</f>
        <v>45686</v>
      </c>
      <c r="F43" s="568">
        <f>E43+44</f>
        <v>45730</v>
      </c>
      <c r="G43" s="568">
        <f>E43+48</f>
        <v>45734</v>
      </c>
      <c r="H43" s="568">
        <f>E43+51</f>
        <v>45737</v>
      </c>
      <c r="I43" s="3148" t="s">
        <v>5017</v>
      </c>
      <c r="J43" s="1993">
        <f>J42+7</f>
        <v>45686</v>
      </c>
    </row>
    <row r="44" spans="1:14" s="30" customFormat="1" ht="14.25">
      <c r="A44" s="268"/>
      <c r="B44" s="268"/>
      <c r="C44" s="3044"/>
      <c r="D44" s="2917"/>
      <c r="E44" s="217"/>
      <c r="F44" s="217"/>
      <c r="G44" s="217"/>
      <c r="H44" s="217"/>
      <c r="J44" s="1993"/>
    </row>
    <row r="45" spans="1:14" s="29" customFormat="1" ht="15">
      <c r="A45" s="1196"/>
      <c r="B45" s="264"/>
      <c r="C45" s="26" t="s">
        <v>611</v>
      </c>
      <c r="D45" s="30"/>
      <c r="E45" s="30"/>
      <c r="F45" s="53"/>
      <c r="G45" s="54"/>
      <c r="H45" s="54"/>
      <c r="I45" s="30"/>
      <c r="J45" s="30"/>
    </row>
    <row r="47" spans="1:14" s="29" customFormat="1" ht="14.25">
      <c r="C47" s="253" t="s">
        <v>0</v>
      </c>
      <c r="D47" s="70"/>
      <c r="E47" s="1487" t="s">
        <v>2062</v>
      </c>
      <c r="F47" s="71"/>
      <c r="G47" s="71" t="s">
        <v>36</v>
      </c>
      <c r="H47" s="71"/>
      <c r="I47" s="70"/>
      <c r="J47" s="70"/>
      <c r="K47" s="71" t="s">
        <v>61</v>
      </c>
      <c r="L47" s="71" t="str">
        <f>'HOW TO-&gt;'!$B$134</f>
        <v>6011 2413</v>
      </c>
      <c r="M47" s="71"/>
      <c r="N47" s="61"/>
    </row>
    <row r="48" spans="1:14" s="29" customFormat="1" ht="14.25">
      <c r="C48" s="82" t="s">
        <v>1</v>
      </c>
      <c r="D48" s="70"/>
      <c r="E48" s="308" t="s">
        <v>612</v>
      </c>
      <c r="F48" s="71"/>
      <c r="G48" s="70" t="s">
        <v>613</v>
      </c>
      <c r="H48" s="70"/>
      <c r="I48" s="308" t="s">
        <v>39</v>
      </c>
      <c r="J48" s="70"/>
      <c r="K48" s="70" t="s">
        <v>63</v>
      </c>
      <c r="L48" s="70"/>
      <c r="M48" s="273" t="s">
        <v>64</v>
      </c>
      <c r="N48" s="61"/>
    </row>
    <row r="49" spans="1:14" s="29" customFormat="1" ht="14.25">
      <c r="C49" s="82"/>
      <c r="D49" s="70"/>
      <c r="E49" s="308"/>
      <c r="F49" s="61"/>
      <c r="G49" s="70"/>
      <c r="H49" s="70"/>
      <c r="I49" s="308"/>
      <c r="J49" s="70"/>
      <c r="K49" s="70" t="str">
        <f>'HOW TO-&gt;'!$A$136</f>
        <v>PERMIT</v>
      </c>
      <c r="L49" s="70"/>
      <c r="M49" s="3325" t="str">
        <f>'HOW TO-&gt;'!$C$136</f>
        <v>SG094-SinPermit@msc.com</v>
      </c>
      <c r="N49" s="61"/>
    </row>
    <row r="50" spans="1:14" customFormat="1">
      <c r="C50" s="80" t="str">
        <f>'HOW TO-&gt;'!$A$105</f>
        <v>ZANT CHONG</v>
      </c>
      <c r="D50" s="80" t="str">
        <f>'HOW TO-&gt;'!$B$105</f>
        <v>6011 2429</v>
      </c>
      <c r="E50" s="65" t="str">
        <f>'HOW TO-&gt;'!$C$105</f>
        <v>zant.chong@msc.com</v>
      </c>
      <c r="F50" s="61"/>
      <c r="G50" s="80" t="str">
        <f>'HOW TO-&gt;'!$A$122</f>
        <v>ROBERT CHIA</v>
      </c>
      <c r="H50" s="80" t="str">
        <f>'HOW TO-&gt;'!$B$122</f>
        <v>6011 0564</v>
      </c>
      <c r="I50" s="65" t="str">
        <f>'HOW TO-&gt;'!$C$122</f>
        <v>robert.chia@msc.com</v>
      </c>
      <c r="J50" s="61"/>
      <c r="K50" s="80" t="str">
        <f>'HOW TO-&gt;'!$A$137</f>
        <v>RAYNAR ANG</v>
      </c>
      <c r="L50" s="80" t="str">
        <f>'HOW TO-&gt;'!$B$137</f>
        <v>6011 2358</v>
      </c>
      <c r="M50" s="65" t="str">
        <f>'HOW TO-&gt;'!$C$137</f>
        <v>raynar.ang@msc.com</v>
      </c>
      <c r="N50" s="61"/>
    </row>
    <row r="51" spans="1:14" customFormat="1">
      <c r="C51" s="80" t="str">
        <f>'HOW TO-&gt;'!$A$106</f>
        <v>PHOEBE HUANG</v>
      </c>
      <c r="D51" s="80" t="str">
        <f>'HOW TO-&gt;'!$B$106</f>
        <v>6011 0562</v>
      </c>
      <c r="E51" s="65" t="str">
        <f>'HOW TO-&gt;'!$C$106</f>
        <v>phoebe.huang@msc.com</v>
      </c>
      <c r="F51" s="61"/>
      <c r="G51" s="80" t="str">
        <f>'HOW TO-&gt;'!$A$123</f>
        <v>S. Y. LIEW</v>
      </c>
      <c r="H51" s="80" t="str">
        <f>'HOW TO-&gt;'!$B$123</f>
        <v>6011 2348</v>
      </c>
      <c r="I51" s="65" t="str">
        <f>'HOW TO-&gt;'!$C$123</f>
        <v>seoyi.liew@msc.com</v>
      </c>
      <c r="J51" s="61"/>
      <c r="K51" s="80" t="str">
        <f>'HOW TO-&gt;'!$A$138</f>
        <v>KAI SIANG</v>
      </c>
      <c r="L51" s="80" t="str">
        <f>'HOW TO-&gt;'!$B$138</f>
        <v>6011 2356</v>
      </c>
      <c r="M51" s="65" t="str">
        <f>'HOW TO-&gt;'!$C$138</f>
        <v>kaisiang.lim@msc.com</v>
      </c>
      <c r="N51" s="61"/>
    </row>
    <row r="52" spans="1:14" customFormat="1">
      <c r="C52" s="80" t="str">
        <f>'HOW TO-&gt;'!$A$107</f>
        <v>SHERWIN LIM</v>
      </c>
      <c r="D52" s="80" t="str">
        <f>'HOW TO-&gt;'!$B$107</f>
        <v>6011 2395</v>
      </c>
      <c r="E52" s="65" t="str">
        <f>'HOW TO-&gt;'!$C$107</f>
        <v>sherwin.lim@msc.com</v>
      </c>
      <c r="F52" s="61"/>
      <c r="G52" s="80" t="str">
        <f>'HOW TO-&gt;'!$A$124</f>
        <v>SHARON KOH</v>
      </c>
      <c r="H52" s="80" t="str">
        <f>'HOW TO-&gt;'!$B$124</f>
        <v>6011 2349</v>
      </c>
      <c r="I52" s="65" t="str">
        <f>'HOW TO-&gt;'!$C$124</f>
        <v>sharon.koh@msc.com</v>
      </c>
      <c r="J52" s="61"/>
      <c r="K52" s="80" t="str">
        <f>'HOW TO-&gt;'!$A$139</f>
        <v>DEWI</v>
      </c>
      <c r="L52" s="80" t="str">
        <f>'HOW TO-&gt;'!$B$139</f>
        <v>6011 2354</v>
      </c>
      <c r="M52" s="65" t="str">
        <f>'HOW TO-&gt;'!$C$139</f>
        <v>dewi.ratnah@msc.com</v>
      </c>
      <c r="N52" s="61"/>
    </row>
    <row r="53" spans="1:14" customFormat="1">
      <c r="C53" s="80" t="str">
        <f>'HOW TO-&gt;'!$A$108</f>
        <v>NATALIE LEW</v>
      </c>
      <c r="D53" s="80" t="str">
        <f>'HOW TO-&gt;'!$B$108</f>
        <v>6011 2399</v>
      </c>
      <c r="E53" s="65" t="str">
        <f>'HOW TO-&gt;'!$C$108</f>
        <v>natalie.lew@msc.com</v>
      </c>
      <c r="F53" s="61"/>
      <c r="G53" s="80" t="str">
        <f>'HOW TO-&gt;'!$A$125</f>
        <v>ANGELIA LAU</v>
      </c>
      <c r="H53" s="80" t="str">
        <f>'HOW TO-&gt;'!$B$125</f>
        <v>6011 2346</v>
      </c>
      <c r="I53" s="65" t="str">
        <f>'HOW TO-&gt;'!$C$125</f>
        <v>angelia.lau@msc.com</v>
      </c>
      <c r="J53" s="61"/>
      <c r="K53" s="80" t="str">
        <f>'HOW TO-&gt;'!$A$140</f>
        <v>YU TING</v>
      </c>
      <c r="L53" s="80" t="str">
        <f>'HOW TO-&gt;'!$B$140</f>
        <v>6011 2359</v>
      </c>
      <c r="M53" s="65" t="str">
        <f>'HOW TO-&gt;'!$C$140</f>
        <v>yuting.luo@msc.com</v>
      </c>
      <c r="N53" s="61"/>
    </row>
    <row r="54" spans="1:14" customFormat="1">
      <c r="C54" s="80">
        <f>'HOW TO-&gt;'!$A$109</f>
        <v>0</v>
      </c>
      <c r="D54" s="80" t="str">
        <f>'HOW TO-&gt;'!$B$109</f>
        <v>6011 2352</v>
      </c>
      <c r="E54" s="65">
        <f>'HOW TO-&gt;'!$C$109</f>
        <v>0</v>
      </c>
      <c r="F54" s="61"/>
      <c r="G54" s="80" t="str">
        <f>'HOW TO-&gt;'!$A$126</f>
        <v>NOOR AFNINDAH</v>
      </c>
      <c r="H54" s="80" t="str">
        <f>'HOW TO-&gt;'!$B$126</f>
        <v>6011 2347</v>
      </c>
      <c r="I54" s="65" t="str">
        <f>'HOW TO-&gt;'!$C$126</f>
        <v>noor.afnindah@msc.com</v>
      </c>
      <c r="J54" s="61"/>
      <c r="K54" s="80" t="str">
        <f>'HOW TO-&gt;'!$A$141</f>
        <v>-</v>
      </c>
      <c r="L54" s="80" t="str">
        <f>'HOW TO-&gt;'!$B$141</f>
        <v>6011 0567</v>
      </c>
      <c r="M54" s="65" t="str">
        <f>'HOW TO-&gt;'!$C$141</f>
        <v>-</v>
      </c>
      <c r="N54" s="61"/>
    </row>
    <row r="55" spans="1:14" customFormat="1">
      <c r="C55" s="80" t="str">
        <f>'HOW TO-&gt;'!$A$110</f>
        <v>LIM AI PHEN</v>
      </c>
      <c r="D55" s="80" t="str">
        <f>'HOW TO-&gt;'!$B$110</f>
        <v>6011 9646</v>
      </c>
      <c r="E55" s="65" t="str">
        <f>'HOW TO-&gt;'!$C$110</f>
        <v>aiphen.lim@msc.com</v>
      </c>
      <c r="F55" s="61"/>
      <c r="G55" s="80" t="str">
        <f>'HOW TO-&gt;'!$A$127</f>
        <v>NG CHING WEI</v>
      </c>
      <c r="H55" s="80" t="str">
        <f>'HOW TO-&gt;'!$B$127</f>
        <v>6011 2404</v>
      </c>
      <c r="I55" s="65" t="str">
        <f>'HOW TO-&gt;'!$C$127</f>
        <v>chingwei.ng@msc.com</v>
      </c>
      <c r="J55" s="61"/>
      <c r="K55" s="80" t="str">
        <f>'HOW TO-&gt;'!$A$142</f>
        <v>SHAN SHAN</v>
      </c>
      <c r="L55" s="80" t="str">
        <f>'HOW TO-&gt;'!$B$142</f>
        <v>6011 2353</v>
      </c>
      <c r="M55" s="65" t="str">
        <f>'HOW TO-&gt;'!$C$142</f>
        <v>shanshan.chin@msc.com</v>
      </c>
      <c r="N55" s="61"/>
    </row>
    <row r="56" spans="1:14" customFormat="1">
      <c r="C56" s="80" t="str">
        <f>'HOW TO-&gt;'!$A$111</f>
        <v>DARIUS ONG</v>
      </c>
      <c r="D56" s="80" t="str">
        <f>'HOW TO-&gt;'!$B$111</f>
        <v>6011 2396</v>
      </c>
      <c r="E56" s="65" t="str">
        <f>'HOW TO-&gt;'!$C$111</f>
        <v>darius.ong@msc.com</v>
      </c>
      <c r="F56" s="61"/>
      <c r="G56" s="80">
        <f>'HOW TO-&gt;'!$A$128</f>
        <v>0</v>
      </c>
      <c r="H56" s="80">
        <f>'HOW TO-&gt;'!$B$128</f>
        <v>0</v>
      </c>
      <c r="I56" s="65">
        <f>'HOW TO-&gt;'!$C$128</f>
        <v>0</v>
      </c>
      <c r="J56" s="61"/>
      <c r="K56" s="80" t="str">
        <f>'HOW TO-&gt;'!$A$143</f>
        <v>EUNICE</v>
      </c>
      <c r="L56" s="80" t="str">
        <f>'HOW TO-&gt;'!$B$143</f>
        <v>6011 2355</v>
      </c>
      <c r="M56" s="65" t="str">
        <f>'HOW TO-&gt;'!$C$143</f>
        <v>eunice.chan@msc.com</v>
      </c>
      <c r="N56" s="61"/>
    </row>
    <row r="57" spans="1:14" customFormat="1">
      <c r="C57" s="80" t="str">
        <f>'HOW TO-&gt;'!$A$112</f>
        <v>LAWRENCE ANG (CROSS-TRADE)</v>
      </c>
      <c r="D57" s="80" t="str">
        <f>'HOW TO-&gt;'!$B$112</f>
        <v>6011 2400</v>
      </c>
      <c r="E57" s="65" t="str">
        <f>'HOW TO-&gt;'!$C$112</f>
        <v>lawrence.ang@msc.com</v>
      </c>
      <c r="F57" s="61"/>
      <c r="G57" s="80" t="str">
        <f>'HOW TO-&gt;'!$A$129</f>
        <v>.</v>
      </c>
      <c r="H57" s="80" t="str">
        <f>'HOW TO-&gt;'!$B$129</f>
        <v>.</v>
      </c>
      <c r="I57" s="65" t="str">
        <f>'HOW TO-&gt;'!$C$129</f>
        <v>.</v>
      </c>
      <c r="J57" s="61"/>
      <c r="K57" s="80" t="str">
        <f>'HOW TO-&gt;'!$A$144</f>
        <v>HAZEL</v>
      </c>
      <c r="L57" s="80" t="str">
        <f>'HOW TO-&gt;'!$B$144</f>
        <v>6011 2435</v>
      </c>
      <c r="M57" s="65" t="str">
        <f>'HOW TO-&gt;'!$C$144</f>
        <v>hazel.toh@msc.com</v>
      </c>
      <c r="N57" s="61"/>
    </row>
    <row r="58" spans="1:14" customFormat="1">
      <c r="C58" s="80" t="str">
        <f>'HOW TO-&gt;'!$A$113</f>
        <v>ASHTON YAN</v>
      </c>
      <c r="D58" s="80" t="str">
        <f>'HOW TO-&gt;'!$B$113</f>
        <v>6011 2398</v>
      </c>
      <c r="E58" s="65" t="str">
        <f>'HOW TO-&gt;'!$C$113</f>
        <v>ashton.yan@msc.com</v>
      </c>
      <c r="F58" s="61"/>
      <c r="G58" s="80">
        <f>'HOW TO-&gt;'!$A$130</f>
        <v>0</v>
      </c>
      <c r="H58" s="80">
        <f>'HOW TO-&gt;'!$B$130</f>
        <v>0</v>
      </c>
      <c r="I58" s="65">
        <f>'HOW TO-&gt;'!$C$130</f>
        <v>0</v>
      </c>
      <c r="J58" s="61"/>
      <c r="K58" s="80">
        <f>'HOW TO-&gt;'!$A$145</f>
        <v>0</v>
      </c>
      <c r="L58" s="80">
        <f>'HOW TO-&gt;'!$B$145</f>
        <v>0</v>
      </c>
      <c r="M58" s="65">
        <f>'HOW TO-&gt;'!$C$145</f>
        <v>0</v>
      </c>
      <c r="N58" s="61"/>
    </row>
    <row r="59" spans="1:14">
      <c r="A59" s="121"/>
      <c r="B59" s="121"/>
      <c r="C59" s="80" t="str">
        <f>'HOW TO-&gt;'!$A$114</f>
        <v>LUIS LIM</v>
      </c>
      <c r="D59" s="80" t="str">
        <f>'HOW TO-&gt;'!$B$114</f>
        <v>6011 7900</v>
      </c>
      <c r="E59" s="65" t="str">
        <f>'HOW TO-&gt;'!$C$114</f>
        <v>luis.lim@msc.com</v>
      </c>
      <c r="F59" s="61"/>
      <c r="G59" s="61"/>
      <c r="H59" s="84"/>
      <c r="I59" s="273"/>
      <c r="J59" s="61"/>
      <c r="K59" s="80">
        <f>'HOW TO-&gt;'!$A$146</f>
        <v>0</v>
      </c>
      <c r="L59" s="80">
        <f>'HOW TO-&gt;'!$B$146</f>
        <v>0</v>
      </c>
      <c r="M59" s="65">
        <f>'HOW TO-&gt;'!$C$146</f>
        <v>0</v>
      </c>
      <c r="N59" s="61"/>
    </row>
    <row r="60" spans="1:14">
      <c r="A60" s="121"/>
      <c r="B60" s="121"/>
      <c r="C60" s="80" t="str">
        <f>'HOW TO-&gt;'!$A$115</f>
        <v>CHARMAINE LIM</v>
      </c>
      <c r="D60" s="80" t="str">
        <f>'HOW TO-&gt;'!$B$115</f>
        <v>6011 0561</v>
      </c>
      <c r="E60" s="65" t="str">
        <f>'HOW TO-&gt;'!$C$115</f>
        <v>charmaine.lim@msc.com</v>
      </c>
      <c r="F60" s="61"/>
      <c r="G60" s="61"/>
      <c r="H60" s="84"/>
      <c r="I60" s="84"/>
      <c r="J60" s="273"/>
      <c r="K60" s="80"/>
      <c r="L60" s="80"/>
      <c r="M60" s="65"/>
      <c r="N60" s="61"/>
    </row>
    <row r="61" spans="1:14">
      <c r="A61" s="121"/>
      <c r="B61" s="121"/>
      <c r="C61" s="80">
        <f>'HOW TO-&gt;'!$A$116</f>
        <v>0</v>
      </c>
      <c r="D61" s="80">
        <f>'HOW TO-&gt;'!$B$116</f>
        <v>0</v>
      </c>
      <c r="E61" s="65">
        <f>'HOW TO-&gt;'!$C$116</f>
        <v>0</v>
      </c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121"/>
      <c r="B62" s="121"/>
      <c r="C62" s="80" t="str">
        <f>'HOW TO-&gt;'!$A$117</f>
        <v xml:space="preserve">MAIN LINE  </v>
      </c>
      <c r="D62" s="80" t="str">
        <f>'HOW TO-&gt;'!$B$117</f>
        <v>6011 2424</v>
      </c>
      <c r="E62" s="65">
        <f>'HOW TO-&gt;'!$C$117</f>
        <v>0</v>
      </c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80">
        <f>'HOW TO-&gt;'!$A$118</f>
        <v>0</v>
      </c>
      <c r="D63" s="80">
        <f>'HOW TO-&gt;'!$B$118</f>
        <v>0</v>
      </c>
      <c r="E63" s="65">
        <f>'HOW TO-&gt;'!$C$118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</sheetData>
  <customSheetViews>
    <customSheetView guid="{25211047-2AA7-431D-8637-AA6183637E8E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3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8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D8AE3607-C68D-4DD7-8BE1-F63EA4A613B4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30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7" customWidth="1"/>
    <col min="2" max="2" width="4.5703125" style="2638" customWidth="1"/>
    <col min="3" max="3" width="27.85546875" style="121" customWidth="1"/>
    <col min="4" max="4" width="12.5703125" style="121" customWidth="1"/>
    <col min="5" max="5" width="14.42578125" style="121" customWidth="1"/>
    <col min="6" max="11" width="16.7109375" style="121" customWidth="1"/>
    <col min="12" max="13" width="15.28515625" style="121" customWidth="1"/>
    <col min="14" max="14" width="14.42578125" style="121" bestFit="1" customWidth="1"/>
    <col min="15" max="16384" width="9.42578125" style="121"/>
  </cols>
  <sheetData>
    <row r="2" spans="1:14" s="6" customFormat="1" ht="33">
      <c r="B2" s="2635"/>
      <c r="C2" s="407" t="s">
        <v>95</v>
      </c>
      <c r="D2"/>
      <c r="E2"/>
      <c r="F2"/>
      <c r="G2"/>
      <c r="H2"/>
      <c r="I2"/>
      <c r="J2"/>
      <c r="K2"/>
      <c r="L2" s="119"/>
    </row>
    <row r="3" spans="1:14" customFormat="1" ht="15.75">
      <c r="B3" s="2636"/>
      <c r="C3" s="120"/>
      <c r="D3" s="120"/>
      <c r="E3" s="7"/>
      <c r="F3" s="121"/>
      <c r="G3" s="7"/>
      <c r="H3" s="120"/>
      <c r="I3" s="120"/>
      <c r="J3" s="120"/>
      <c r="K3" s="122"/>
      <c r="L3" s="122"/>
    </row>
    <row r="4" spans="1:14" s="124" customFormat="1" ht="15.75">
      <c r="B4" s="266"/>
      <c r="C4" s="59"/>
      <c r="D4" s="59"/>
      <c r="E4" s="191" t="s">
        <v>5018</v>
      </c>
      <c r="F4" s="125"/>
      <c r="G4" s="125"/>
      <c r="H4" s="125"/>
      <c r="I4" s="125"/>
      <c r="J4" s="125"/>
      <c r="K4" s="125"/>
      <c r="L4" s="1192"/>
    </row>
    <row r="5" spans="1:14" customFormat="1" ht="15.75">
      <c r="B5" s="2636"/>
      <c r="C5" s="120"/>
      <c r="D5" s="120"/>
      <c r="E5" s="7"/>
      <c r="F5" s="7"/>
      <c r="G5" s="7"/>
      <c r="H5" s="7"/>
      <c r="I5" s="7"/>
      <c r="J5" s="120"/>
      <c r="K5" s="122"/>
      <c r="L5" s="122"/>
    </row>
    <row r="6" spans="1:14" s="29" customFormat="1" ht="15">
      <c r="A6" s="821"/>
      <c r="B6" s="2635"/>
      <c r="C6" s="26"/>
      <c r="D6" s="30"/>
      <c r="E6" s="30"/>
      <c r="F6" s="53"/>
      <c r="G6" s="54"/>
      <c r="H6" s="54"/>
      <c r="I6" s="30"/>
      <c r="J6" s="30"/>
      <c r="K6" s="121"/>
      <c r="L6" s="121"/>
      <c r="M6" s="121"/>
    </row>
    <row r="7" spans="1:14" s="29" customFormat="1" ht="48" hidden="1">
      <c r="A7" s="821"/>
      <c r="B7" s="2635"/>
      <c r="C7" s="781" t="s">
        <v>5019</v>
      </c>
      <c r="D7" s="195"/>
      <c r="E7" s="332" t="s">
        <v>4439</v>
      </c>
      <c r="F7" s="332" t="s">
        <v>5020</v>
      </c>
      <c r="G7" s="332" t="s">
        <v>1571</v>
      </c>
      <c r="H7" s="332" t="s">
        <v>909</v>
      </c>
      <c r="I7" s="332" t="s">
        <v>784</v>
      </c>
      <c r="J7" s="332" t="s">
        <v>5021</v>
      </c>
      <c r="L7" s="2919" t="s">
        <v>1720</v>
      </c>
      <c r="M7" s="2920" t="s">
        <v>4831</v>
      </c>
    </row>
    <row r="8" spans="1:14" s="29" customFormat="1" ht="18.75" hidden="1" customHeight="1">
      <c r="A8" s="821"/>
      <c r="B8" s="2635" t="s">
        <v>5022</v>
      </c>
      <c r="C8" s="195"/>
      <c r="D8" s="197" t="s">
        <v>5023</v>
      </c>
      <c r="E8" s="198"/>
      <c r="F8" s="196" t="s">
        <v>2780</v>
      </c>
      <c r="G8" s="196" t="s">
        <v>2007</v>
      </c>
      <c r="H8" s="196" t="s">
        <v>3761</v>
      </c>
      <c r="I8" s="196" t="s">
        <v>2008</v>
      </c>
      <c r="J8" s="196" t="s">
        <v>3265</v>
      </c>
      <c r="L8" s="789"/>
      <c r="M8" s="789"/>
    </row>
    <row r="9" spans="1:14" s="29" customFormat="1" ht="14.25" hidden="1">
      <c r="A9" s="821" t="s">
        <v>5024</v>
      </c>
      <c r="B9" s="2635">
        <f>WEEKNUM(L9)</f>
        <v>32</v>
      </c>
      <c r="C9" s="475" t="s">
        <v>5025</v>
      </c>
      <c r="D9" s="199" t="s">
        <v>5026</v>
      </c>
      <c r="E9" s="477">
        <v>45513</v>
      </c>
      <c r="F9" s="476">
        <f t="shared" ref="F9:F13" si="0">E9+34</f>
        <v>45547</v>
      </c>
      <c r="G9" s="476">
        <f t="shared" ref="G9:G13" si="1">E9+36</f>
        <v>45549</v>
      </c>
      <c r="H9" s="477">
        <f t="shared" ref="H9:H13" si="2">E9+38</f>
        <v>45551</v>
      </c>
      <c r="I9" s="477">
        <f t="shared" ref="I9:I13" si="3">E9+41</f>
        <v>45554</v>
      </c>
      <c r="J9" s="477">
        <f t="shared" ref="J9:J13" si="4">E9+43</f>
        <v>45556</v>
      </c>
      <c r="L9" s="400">
        <v>45512</v>
      </c>
      <c r="M9" s="400">
        <f t="shared" ref="M9:M13" si="5">L9+1</f>
        <v>45513</v>
      </c>
    </row>
    <row r="10" spans="1:14" s="29" customFormat="1" ht="14.25" hidden="1">
      <c r="A10" s="821" t="s">
        <v>5027</v>
      </c>
      <c r="B10" s="2635">
        <f>WEEKNUM(L10)</f>
        <v>33</v>
      </c>
      <c r="C10" s="475" t="s">
        <v>5028</v>
      </c>
      <c r="D10" s="199" t="s">
        <v>5029</v>
      </c>
      <c r="E10" s="477">
        <v>45519</v>
      </c>
      <c r="F10" s="476">
        <f t="shared" si="0"/>
        <v>45553</v>
      </c>
      <c r="G10" s="476">
        <f t="shared" si="1"/>
        <v>45555</v>
      </c>
      <c r="H10" s="477">
        <f t="shared" si="2"/>
        <v>45557</v>
      </c>
      <c r="I10" s="477">
        <f t="shared" si="3"/>
        <v>45560</v>
      </c>
      <c r="J10" s="477">
        <f t="shared" si="4"/>
        <v>45562</v>
      </c>
      <c r="L10" s="400">
        <v>45519</v>
      </c>
      <c r="M10" s="400">
        <f t="shared" si="5"/>
        <v>45520</v>
      </c>
    </row>
    <row r="11" spans="1:14" s="29" customFormat="1" ht="14.25" hidden="1">
      <c r="A11" s="821" t="s">
        <v>5030</v>
      </c>
      <c r="B11" s="2635">
        <f>WEEKNUM(L11)</f>
        <v>34</v>
      </c>
      <c r="C11" s="797" t="s">
        <v>5031</v>
      </c>
      <c r="D11" s="199" t="s">
        <v>5032</v>
      </c>
      <c r="E11" s="477">
        <v>45526</v>
      </c>
      <c r="F11" s="476">
        <f t="shared" si="0"/>
        <v>45560</v>
      </c>
      <c r="G11" s="476">
        <f t="shared" si="1"/>
        <v>45562</v>
      </c>
      <c r="H11" s="477">
        <f t="shared" si="2"/>
        <v>45564</v>
      </c>
      <c r="I11" s="477">
        <f t="shared" si="3"/>
        <v>45567</v>
      </c>
      <c r="J11" s="477">
        <f t="shared" si="4"/>
        <v>45569</v>
      </c>
      <c r="L11" s="400">
        <v>45526</v>
      </c>
      <c r="M11" s="400">
        <f t="shared" si="5"/>
        <v>45527</v>
      </c>
    </row>
    <row r="12" spans="1:14" s="29" customFormat="1" ht="14.25" hidden="1">
      <c r="A12" s="821" t="s">
        <v>5033</v>
      </c>
      <c r="B12" s="2635">
        <f>WEEKNUM(L12)</f>
        <v>35</v>
      </c>
      <c r="C12" s="475" t="s">
        <v>5034</v>
      </c>
      <c r="D12" s="199" t="s">
        <v>5035</v>
      </c>
      <c r="E12" s="477">
        <v>45536</v>
      </c>
      <c r="F12" s="476">
        <f t="shared" si="0"/>
        <v>45570</v>
      </c>
      <c r="G12" s="476">
        <f t="shared" si="1"/>
        <v>45572</v>
      </c>
      <c r="H12" s="477">
        <f t="shared" si="2"/>
        <v>45574</v>
      </c>
      <c r="I12" s="477">
        <f t="shared" si="3"/>
        <v>45577</v>
      </c>
      <c r="J12" s="477">
        <f t="shared" si="4"/>
        <v>45579</v>
      </c>
      <c r="L12" s="400">
        <v>45533</v>
      </c>
      <c r="M12" s="400">
        <f t="shared" si="5"/>
        <v>45534</v>
      </c>
    </row>
    <row r="13" spans="1:14" s="29" customFormat="1" ht="14.25" hidden="1">
      <c r="A13" s="821"/>
      <c r="B13" s="2635">
        <f>WEEKNUM(L13)</f>
        <v>36</v>
      </c>
      <c r="C13" s="208" t="s">
        <v>1832</v>
      </c>
      <c r="D13" s="200" t="s">
        <v>5036</v>
      </c>
      <c r="E13" s="569">
        <v>45541</v>
      </c>
      <c r="F13" s="568">
        <f t="shared" si="0"/>
        <v>45575</v>
      </c>
      <c r="G13" s="568">
        <f t="shared" si="1"/>
        <v>45577</v>
      </c>
      <c r="H13" s="569">
        <f t="shared" si="2"/>
        <v>45579</v>
      </c>
      <c r="I13" s="473">
        <f t="shared" si="3"/>
        <v>45582</v>
      </c>
      <c r="J13" s="569">
        <f t="shared" si="4"/>
        <v>45584</v>
      </c>
      <c r="L13" s="400">
        <v>45540</v>
      </c>
      <c r="M13" s="400">
        <f t="shared" si="5"/>
        <v>45541</v>
      </c>
    </row>
    <row r="14" spans="1:14" s="29" customFormat="1" ht="15" hidden="1">
      <c r="A14" s="821"/>
      <c r="B14" s="2635"/>
      <c r="C14" s="26"/>
      <c r="D14" s="30"/>
      <c r="E14" s="30"/>
      <c r="F14" s="53"/>
      <c r="G14" s="54"/>
      <c r="H14" s="54"/>
      <c r="I14" s="30"/>
      <c r="J14" s="30"/>
      <c r="K14" s="121"/>
      <c r="L14" s="2921"/>
      <c r="M14" s="1275"/>
    </row>
    <row r="15" spans="1:14" s="29" customFormat="1" ht="15" hidden="1">
      <c r="A15" s="821"/>
      <c r="B15" s="2635"/>
      <c r="C15" s="26"/>
      <c r="D15" s="30"/>
      <c r="E15" s="30"/>
      <c r="F15" s="53"/>
      <c r="G15" s="54"/>
      <c r="H15" s="54"/>
      <c r="I15" s="30"/>
      <c r="J15" s="30"/>
      <c r="K15" s="121"/>
      <c r="L15" s="2921"/>
      <c r="M15" s="1275"/>
    </row>
    <row r="16" spans="1:14" s="29" customFormat="1" ht="48">
      <c r="A16" s="821"/>
      <c r="B16" s="2635"/>
      <c r="C16" s="781" t="s">
        <v>5019</v>
      </c>
      <c r="D16" s="195"/>
      <c r="E16" s="332" t="s">
        <v>4439</v>
      </c>
      <c r="F16" s="332" t="s">
        <v>855</v>
      </c>
      <c r="G16" s="332" t="s">
        <v>5037</v>
      </c>
      <c r="H16" s="332" t="s">
        <v>1571</v>
      </c>
      <c r="I16" s="332" t="s">
        <v>909</v>
      </c>
      <c r="J16" s="332" t="s">
        <v>784</v>
      </c>
      <c r="K16" s="332" t="s">
        <v>5021</v>
      </c>
      <c r="L16" s="2919" t="s">
        <v>1720</v>
      </c>
      <c r="M16" s="2920" t="s">
        <v>4831</v>
      </c>
      <c r="N16" s="1275"/>
    </row>
    <row r="17" spans="1:14" s="29" customFormat="1" ht="17.25" customHeight="1">
      <c r="A17" s="821"/>
      <c r="B17" s="2635"/>
      <c r="C17" s="195"/>
      <c r="D17" s="197" t="s">
        <v>5023</v>
      </c>
      <c r="E17" s="198"/>
      <c r="F17" s="196" t="s">
        <v>2007</v>
      </c>
      <c r="G17" s="196" t="s">
        <v>2781</v>
      </c>
      <c r="H17" s="196" t="s">
        <v>3118</v>
      </c>
      <c r="I17" s="196" t="s">
        <v>3785</v>
      </c>
      <c r="J17" s="196" t="s">
        <v>4039</v>
      </c>
      <c r="K17" s="196" t="s">
        <v>4327</v>
      </c>
      <c r="L17" s="400"/>
      <c r="M17" s="400"/>
      <c r="N17" s="1275"/>
    </row>
    <row r="18" spans="1:14" s="29" customFormat="1" ht="14.25" hidden="1">
      <c r="A18" s="821" t="s">
        <v>5038</v>
      </c>
      <c r="B18" s="2635">
        <f t="shared" ref="B18:B26" si="6">WEEKNUM(L18)</f>
        <v>37</v>
      </c>
      <c r="C18" s="329" t="s">
        <v>3957</v>
      </c>
      <c r="D18" s="200" t="s">
        <v>5039</v>
      </c>
      <c r="E18" s="473">
        <v>45547</v>
      </c>
      <c r="F18" s="472">
        <f t="shared" ref="F18" si="7">E18+36</f>
        <v>45583</v>
      </c>
      <c r="G18" s="472">
        <f t="shared" ref="G18" si="8">E18+40</f>
        <v>45587</v>
      </c>
      <c r="H18" s="472">
        <f t="shared" ref="H18" si="9">E18+42</f>
        <v>45589</v>
      </c>
      <c r="I18" s="473">
        <f t="shared" ref="I18" si="10">E18+44</f>
        <v>45591</v>
      </c>
      <c r="J18" s="473">
        <f t="shared" ref="J18" si="11">E18+47</f>
        <v>45594</v>
      </c>
      <c r="K18" s="473">
        <f t="shared" ref="K18" si="12">E18+49</f>
        <v>45596</v>
      </c>
      <c r="L18" s="400">
        <v>45547</v>
      </c>
      <c r="M18" s="400">
        <f>L18+1</f>
        <v>45548</v>
      </c>
      <c r="N18" s="1275"/>
    </row>
    <row r="19" spans="1:14" s="29" customFormat="1" ht="14.25" hidden="1">
      <c r="A19" s="821" t="s">
        <v>5040</v>
      </c>
      <c r="B19" s="2635">
        <f t="shared" si="6"/>
        <v>38</v>
      </c>
      <c r="C19" s="329" t="s">
        <v>406</v>
      </c>
      <c r="D19" s="200" t="s">
        <v>5041</v>
      </c>
      <c r="E19" s="473">
        <v>45554</v>
      </c>
      <c r="F19" s="472"/>
      <c r="G19" s="472"/>
      <c r="H19" s="472"/>
      <c r="I19" s="473"/>
      <c r="J19" s="473"/>
      <c r="K19" s="473"/>
      <c r="L19" s="400">
        <v>45554</v>
      </c>
      <c r="M19" s="400">
        <f>L19+1</f>
        <v>45555</v>
      </c>
      <c r="N19" s="1275"/>
    </row>
    <row r="20" spans="1:14" s="29" customFormat="1" ht="14.25" hidden="1">
      <c r="A20" s="821" t="s">
        <v>5042</v>
      </c>
      <c r="B20" s="2635">
        <f t="shared" si="6"/>
        <v>39</v>
      </c>
      <c r="C20" s="329" t="s">
        <v>406</v>
      </c>
      <c r="D20" s="200" t="s">
        <v>5043</v>
      </c>
      <c r="E20" s="473">
        <v>45563</v>
      </c>
      <c r="F20" s="472"/>
      <c r="G20" s="472"/>
      <c r="H20" s="472"/>
      <c r="I20" s="473"/>
      <c r="J20" s="473"/>
      <c r="K20" s="473"/>
      <c r="L20" s="400">
        <v>45561</v>
      </c>
      <c r="M20" s="400">
        <f t="shared" ref="M20:M25" si="13">L20+1</f>
        <v>45562</v>
      </c>
      <c r="N20" s="1275"/>
    </row>
    <row r="21" spans="1:14" s="29" customFormat="1" ht="14.25">
      <c r="A21" s="821" t="s">
        <v>5044</v>
      </c>
      <c r="B21" s="2635">
        <f t="shared" si="6"/>
        <v>40</v>
      </c>
      <c r="C21" s="240" t="s">
        <v>406</v>
      </c>
      <c r="D21" s="199" t="s">
        <v>5045</v>
      </c>
      <c r="E21" s="473">
        <v>45568</v>
      </c>
      <c r="F21" s="472"/>
      <c r="G21" s="472"/>
      <c r="H21" s="472"/>
      <c r="I21" s="473"/>
      <c r="J21" s="473"/>
      <c r="K21" s="473"/>
      <c r="L21" s="400">
        <v>45568</v>
      </c>
      <c r="M21" s="400">
        <f t="shared" si="13"/>
        <v>45569</v>
      </c>
      <c r="N21" s="1275"/>
    </row>
    <row r="22" spans="1:14" s="29" customFormat="1" ht="14.25">
      <c r="A22" s="821" t="s">
        <v>5046</v>
      </c>
      <c r="B22" s="2635">
        <f t="shared" si="6"/>
        <v>41</v>
      </c>
      <c r="C22" s="240" t="s">
        <v>406</v>
      </c>
      <c r="D22" s="199" t="s">
        <v>5047</v>
      </c>
      <c r="E22" s="473">
        <v>45575</v>
      </c>
      <c r="F22" s="472"/>
      <c r="G22" s="472"/>
      <c r="H22" s="472"/>
      <c r="I22" s="473"/>
      <c r="J22" s="473"/>
      <c r="K22" s="473"/>
      <c r="L22" s="400">
        <v>45575</v>
      </c>
      <c r="M22" s="400">
        <f t="shared" si="13"/>
        <v>45576</v>
      </c>
      <c r="N22" s="1275"/>
    </row>
    <row r="23" spans="1:14" s="29" customFormat="1" ht="14.25">
      <c r="A23" s="821" t="s">
        <v>5048</v>
      </c>
      <c r="B23" s="2635">
        <f t="shared" si="6"/>
        <v>42</v>
      </c>
      <c r="C23" s="240" t="s">
        <v>406</v>
      </c>
      <c r="D23" s="199" t="s">
        <v>5049</v>
      </c>
      <c r="E23" s="473">
        <v>45582</v>
      </c>
      <c r="F23" s="472"/>
      <c r="G23" s="472"/>
      <c r="H23" s="472"/>
      <c r="I23" s="473"/>
      <c r="J23" s="473"/>
      <c r="K23" s="473"/>
      <c r="L23" s="400">
        <v>45582</v>
      </c>
      <c r="M23" s="400">
        <f t="shared" si="13"/>
        <v>45583</v>
      </c>
      <c r="N23" s="1275"/>
    </row>
    <row r="24" spans="1:14" s="29" customFormat="1" ht="14.25">
      <c r="A24" s="821" t="s">
        <v>5050</v>
      </c>
      <c r="B24" s="2635">
        <f t="shared" si="6"/>
        <v>43</v>
      </c>
      <c r="C24" s="240" t="s">
        <v>406</v>
      </c>
      <c r="D24" s="199" t="s">
        <v>5051</v>
      </c>
      <c r="E24" s="473">
        <v>45589</v>
      </c>
      <c r="F24" s="472"/>
      <c r="G24" s="472"/>
      <c r="H24" s="472"/>
      <c r="I24" s="473"/>
      <c r="J24" s="473"/>
      <c r="K24" s="473"/>
      <c r="L24" s="400">
        <v>45589</v>
      </c>
      <c r="M24" s="400">
        <f t="shared" si="13"/>
        <v>45590</v>
      </c>
      <c r="N24" s="1275"/>
    </row>
    <row r="25" spans="1:14" s="29" customFormat="1" ht="14.25">
      <c r="A25" s="821" t="s">
        <v>5052</v>
      </c>
      <c r="B25" s="2635">
        <f t="shared" si="6"/>
        <v>44</v>
      </c>
      <c r="C25" s="240" t="s">
        <v>406</v>
      </c>
      <c r="D25" s="199" t="s">
        <v>5053</v>
      </c>
      <c r="E25" s="473">
        <v>45596</v>
      </c>
      <c r="F25" s="472"/>
      <c r="G25" s="472"/>
      <c r="H25" s="472"/>
      <c r="I25" s="473"/>
      <c r="J25" s="473"/>
      <c r="K25" s="473"/>
      <c r="L25" s="400">
        <v>45596</v>
      </c>
      <c r="M25" s="400">
        <f t="shared" si="13"/>
        <v>45597</v>
      </c>
      <c r="N25" s="1275"/>
    </row>
    <row r="26" spans="1:14" s="29" customFormat="1" ht="14.25">
      <c r="A26" s="821" t="s">
        <v>5054</v>
      </c>
      <c r="B26" s="2635">
        <f t="shared" si="6"/>
        <v>45</v>
      </c>
      <c r="C26" s="329" t="s">
        <v>406</v>
      </c>
      <c r="D26" s="200" t="s">
        <v>5055</v>
      </c>
      <c r="E26" s="473">
        <v>45603</v>
      </c>
      <c r="F26" s="472"/>
      <c r="G26" s="472"/>
      <c r="H26" s="472"/>
      <c r="I26" s="473"/>
      <c r="J26" s="473"/>
      <c r="K26" s="473"/>
      <c r="L26" s="400">
        <v>45603</v>
      </c>
      <c r="M26" s="400">
        <f>L26+1</f>
        <v>45604</v>
      </c>
      <c r="N26" s="1275"/>
    </row>
    <row r="27" spans="1:14" s="29" customFormat="1" ht="14.25">
      <c r="A27" s="821" t="s">
        <v>5056</v>
      </c>
      <c r="B27" s="2635">
        <f>WEEKNUM(L27)</f>
        <v>46</v>
      </c>
      <c r="C27" s="3014" t="s">
        <v>3970</v>
      </c>
      <c r="D27" s="200" t="s">
        <v>5057</v>
      </c>
      <c r="E27" s="3064">
        <v>45611</v>
      </c>
      <c r="F27" s="472">
        <f>E27+36</f>
        <v>45647</v>
      </c>
      <c r="G27" s="472">
        <f>E27+40</f>
        <v>45651</v>
      </c>
      <c r="H27" s="472">
        <f>E27+42</f>
        <v>45653</v>
      </c>
      <c r="I27" s="569">
        <v>45651</v>
      </c>
      <c r="J27" s="473">
        <f>E27+47</f>
        <v>45658</v>
      </c>
      <c r="K27" s="569">
        <v>45654</v>
      </c>
      <c r="L27" s="400">
        <v>45610</v>
      </c>
      <c r="M27" s="400">
        <f>L27+1</f>
        <v>45611</v>
      </c>
      <c r="N27" s="65" t="s">
        <v>5058</v>
      </c>
    </row>
    <row r="28" spans="1:14" s="29" customFormat="1" ht="14.25">
      <c r="A28" s="821"/>
      <c r="B28" s="2635">
        <f>WEEKNUM(L28)</f>
        <v>47</v>
      </c>
      <c r="C28" s="3014" t="s">
        <v>2727</v>
      </c>
      <c r="D28" s="200" t="s">
        <v>5059</v>
      </c>
      <c r="E28" s="569">
        <v>45617</v>
      </c>
      <c r="F28" s="568">
        <f>E28+36</f>
        <v>45653</v>
      </c>
      <c r="G28" s="568">
        <f>E28+40</f>
        <v>45657</v>
      </c>
      <c r="H28" s="568">
        <f>E28+42</f>
        <v>45659</v>
      </c>
      <c r="I28" s="569">
        <f>E28+44</f>
        <v>45661</v>
      </c>
      <c r="J28" s="569">
        <f>E28+47</f>
        <v>45664</v>
      </c>
      <c r="K28" s="569">
        <f>E28+49</f>
        <v>45666</v>
      </c>
      <c r="L28" s="400">
        <v>45617</v>
      </c>
      <c r="M28" s="400">
        <f>L28+1</f>
        <v>45618</v>
      </c>
      <c r="N28" s="1275"/>
    </row>
    <row r="29" spans="1:14" s="29" customFormat="1" ht="14.25">
      <c r="A29" s="821"/>
      <c r="B29" s="2635">
        <f>WEEKNUM(L29)</f>
        <v>48</v>
      </c>
      <c r="C29" s="3014" t="s">
        <v>2727</v>
      </c>
      <c r="D29" s="200" t="s">
        <v>5060</v>
      </c>
      <c r="E29" s="569">
        <v>45624</v>
      </c>
      <c r="F29" s="568">
        <f>E29+36</f>
        <v>45660</v>
      </c>
      <c r="G29" s="568">
        <f>E29+40</f>
        <v>45664</v>
      </c>
      <c r="H29" s="568">
        <f>E29+42</f>
        <v>45666</v>
      </c>
      <c r="I29" s="569">
        <f>E29+44</f>
        <v>45668</v>
      </c>
      <c r="J29" s="569">
        <f>E29+47</f>
        <v>45671</v>
      </c>
      <c r="K29" s="569">
        <f>E29+49</f>
        <v>45673</v>
      </c>
      <c r="L29" s="400">
        <v>45624</v>
      </c>
      <c r="M29" s="400">
        <f>L29+1</f>
        <v>45625</v>
      </c>
      <c r="N29" s="1275"/>
    </row>
    <row r="30" spans="1:14" s="29" customFormat="1" ht="14.25">
      <c r="A30" s="821"/>
      <c r="B30" s="2635">
        <f>WEEKNUM(L30)</f>
        <v>49</v>
      </c>
      <c r="C30" s="797" t="s">
        <v>2727</v>
      </c>
      <c r="D30" s="199" t="s">
        <v>5060</v>
      </c>
      <c r="E30" s="477">
        <v>45631</v>
      </c>
      <c r="F30" s="476">
        <f>E30+36</f>
        <v>45667</v>
      </c>
      <c r="G30" s="476">
        <f>E30+40</f>
        <v>45671</v>
      </c>
      <c r="H30" s="476">
        <f>E30+42</f>
        <v>45673</v>
      </c>
      <c r="I30" s="477">
        <f>E30+44</f>
        <v>45675</v>
      </c>
      <c r="J30" s="477">
        <f>E30+47</f>
        <v>45678</v>
      </c>
      <c r="K30" s="477">
        <f>E30+49</f>
        <v>45680</v>
      </c>
      <c r="L30" s="400">
        <f>L29+7</f>
        <v>45631</v>
      </c>
      <c r="M30" s="400">
        <f>L30+1</f>
        <v>45632</v>
      </c>
      <c r="N30" s="1275"/>
    </row>
    <row r="31" spans="1:14" s="29" customFormat="1" ht="15">
      <c r="B31" s="59"/>
      <c r="C31" s="26" t="s">
        <v>611</v>
      </c>
      <c r="D31" s="30"/>
      <c r="E31" s="30"/>
      <c r="F31" s="53"/>
      <c r="G31" s="54"/>
      <c r="H31" s="54"/>
      <c r="I31" s="30"/>
      <c r="J31" s="30"/>
      <c r="K31" s="2639"/>
      <c r="L31" s="2639"/>
      <c r="M31" s="54"/>
    </row>
    <row r="32" spans="1:14" s="29" customFormat="1" ht="15">
      <c r="B32" s="59"/>
      <c r="C32" s="26"/>
      <c r="D32" s="30"/>
      <c r="E32" s="30"/>
      <c r="F32" s="53"/>
      <c r="G32" s="54"/>
      <c r="H32" s="54"/>
      <c r="I32" s="30"/>
      <c r="J32" s="30"/>
      <c r="K32" s="54"/>
      <c r="L32" s="54"/>
      <c r="M32" s="54"/>
    </row>
    <row r="33" spans="2:13" s="29" customFormat="1" ht="15">
      <c r="B33" s="59"/>
      <c r="C33" s="1236"/>
      <c r="D33" s="1237"/>
      <c r="E33" s="1237"/>
      <c r="F33" s="1237"/>
      <c r="G33" s="1238"/>
      <c r="H33" s="1239"/>
      <c r="I33" s="1237"/>
      <c r="J33" s="1237"/>
      <c r="K33" s="54"/>
      <c r="L33" s="54"/>
      <c r="M33" s="54"/>
    </row>
    <row r="34" spans="2:13" s="29" customFormat="1" ht="15">
      <c r="B34" s="59"/>
      <c r="C34" s="52" t="s">
        <v>0</v>
      </c>
      <c r="D34" s="30"/>
      <c r="E34" s="30"/>
      <c r="F34" s="53"/>
      <c r="G34" s="54" t="s">
        <v>36</v>
      </c>
      <c r="H34" s="54"/>
      <c r="I34" s="30"/>
      <c r="J34" s="30"/>
      <c r="K34" s="54" t="s">
        <v>61</v>
      </c>
      <c r="L34" s="54"/>
      <c r="M34" s="54"/>
    </row>
    <row r="35" spans="2:13" s="29" customFormat="1" ht="14.25">
      <c r="B35" s="59"/>
      <c r="C35" s="31" t="s">
        <v>1</v>
      </c>
      <c r="D35" s="27"/>
      <c r="E35" s="1212" t="s">
        <v>612</v>
      </c>
      <c r="F35" s="23"/>
      <c r="G35" s="27" t="s">
        <v>613</v>
      </c>
      <c r="H35" s="27"/>
      <c r="I35" s="1212" t="s">
        <v>39</v>
      </c>
      <c r="J35" s="27"/>
      <c r="K35" s="27" t="s">
        <v>63</v>
      </c>
      <c r="L35" s="27"/>
      <c r="M35" s="33" t="s">
        <v>64</v>
      </c>
    </row>
    <row r="36" spans="2:13" s="29" customFormat="1" ht="14.25">
      <c r="B36" s="59"/>
      <c r="C36" s="31"/>
      <c r="D36" s="27"/>
      <c r="E36" s="1212"/>
      <c r="F36" s="23"/>
      <c r="G36" s="27"/>
      <c r="H36" s="27"/>
      <c r="I36" s="1212"/>
      <c r="J36" s="27"/>
      <c r="K36" s="27"/>
      <c r="L36" s="27"/>
      <c r="M36" s="33"/>
    </row>
    <row r="37" spans="2:13" s="29" customFormat="1" ht="14.25">
      <c r="B37" s="59"/>
      <c r="C37" s="80" t="str">
        <f>HOME!A$513</f>
        <v>PANTHER</v>
      </c>
      <c r="D37" s="80" t="str">
        <f>HOME!B$513</f>
        <v>YARIMCA</v>
      </c>
      <c r="E37" s="65" t="str">
        <f>HOME!C$513</f>
        <v>TRYAR</v>
      </c>
      <c r="F37" s="61"/>
      <c r="G37" s="80">
        <f>HOME!A$533</f>
        <v>0</v>
      </c>
      <c r="H37" s="80">
        <f>HOME!B$533</f>
        <v>0</v>
      </c>
      <c r="I37" s="65">
        <f>HOME!C$533</f>
        <v>0</v>
      </c>
      <c r="J37" s="61"/>
      <c r="K37" s="80">
        <f>HOME!A$548</f>
        <v>0</v>
      </c>
      <c r="L37" s="80">
        <f>HOME!B$548</f>
        <v>0</v>
      </c>
      <c r="M37" s="65">
        <f>HOME!C$548</f>
        <v>0</v>
      </c>
    </row>
    <row r="38" spans="2:13">
      <c r="B38" s="2637"/>
      <c r="C38" s="80" t="str">
        <f>HOME!A$514</f>
        <v>TIGER SERVICE</v>
      </c>
      <c r="D38" s="80" t="str">
        <f>HOME!B$514</f>
        <v>YARIMCA</v>
      </c>
      <c r="E38" s="65" t="str">
        <f>HOME!C$514</f>
        <v>TRYAR</v>
      </c>
      <c r="F38" s="61"/>
      <c r="G38" s="80">
        <f>HOME!A$534</f>
        <v>0</v>
      </c>
      <c r="H38" s="80">
        <f>HOME!B$534</f>
        <v>0</v>
      </c>
      <c r="I38" s="65">
        <f>HOME!C$534</f>
        <v>0</v>
      </c>
      <c r="J38" s="61"/>
      <c r="K38" s="80">
        <f>HOME!A$550</f>
        <v>0</v>
      </c>
      <c r="L38" s="80">
        <f>HOME!B$550</f>
        <v>0</v>
      </c>
      <c r="M38" s="65">
        <f>HOME!C$550</f>
        <v>0</v>
      </c>
    </row>
    <row r="39" spans="2:13">
      <c r="B39" s="2637"/>
      <c r="C39" s="80" t="str">
        <f>HOME!A$516</f>
        <v>BRITANNIA</v>
      </c>
      <c r="D39" s="80" t="str">
        <f>HOME!B$516</f>
        <v>ZANZIBAR</v>
      </c>
      <c r="E39" s="65" t="str">
        <f>HOME!C$516</f>
        <v>TZZNZ</v>
      </c>
      <c r="F39" s="61"/>
      <c r="G39" s="80" t="e">
        <f>HOME!#REF!</f>
        <v>#REF!</v>
      </c>
      <c r="H39" s="80">
        <f>HOME!B$535</f>
        <v>0</v>
      </c>
      <c r="I39" s="65">
        <f>HOME!C$535</f>
        <v>0</v>
      </c>
      <c r="J39" s="61"/>
      <c r="K39" s="80">
        <f>HOME!A$553</f>
        <v>0</v>
      </c>
      <c r="L39" s="80">
        <f>HOME!B$553</f>
        <v>0</v>
      </c>
      <c r="M39" s="65">
        <f>HOME!C$553</f>
        <v>0</v>
      </c>
    </row>
    <row r="40" spans="2:13">
      <c r="B40" s="2637"/>
      <c r="C40" s="80" t="str">
        <f>HOME!A$519</f>
        <v>IPANEMA</v>
      </c>
      <c r="D40" s="80" t="str">
        <f>HOME!B$519</f>
        <v>ZARATE</v>
      </c>
      <c r="E40" s="65" t="str">
        <f>HOME!C$519</f>
        <v>ARZAE</v>
      </c>
      <c r="F40" s="61"/>
      <c r="G40" s="80">
        <f>HOME!A$536</f>
        <v>0</v>
      </c>
      <c r="H40" s="80">
        <f>HOME!B$536</f>
        <v>0</v>
      </c>
      <c r="I40" s="65">
        <f>HOME!C$536</f>
        <v>0</v>
      </c>
      <c r="J40" s="61"/>
      <c r="K40" s="80">
        <f>HOME!A$554</f>
        <v>0</v>
      </c>
      <c r="L40" s="80">
        <f>HOME!B$554</f>
        <v>0</v>
      </c>
      <c r="M40" s="65">
        <f>HOME!C$554</f>
        <v>0</v>
      </c>
    </row>
    <row r="41" spans="2:13">
      <c r="B41" s="2637"/>
      <c r="C41" s="80" t="str">
        <f>HOME!A$520</f>
        <v>LION</v>
      </c>
      <c r="D41" s="80" t="str">
        <f>HOME!B$520</f>
        <v>ZEEBRUGGE</v>
      </c>
      <c r="E41" s="65" t="str">
        <f>HOME!C$520</f>
        <v>BEZEE</v>
      </c>
      <c r="F41" s="61"/>
      <c r="G41" s="80">
        <f>HOME!A$537</f>
        <v>0</v>
      </c>
      <c r="H41" s="80">
        <f>HOME!B$537</f>
        <v>0</v>
      </c>
      <c r="I41" s="65">
        <f>HOME!C$537</f>
        <v>0</v>
      </c>
      <c r="J41" s="61"/>
      <c r="K41" s="80">
        <f>HOME!A$549</f>
        <v>0</v>
      </c>
      <c r="L41" s="80">
        <f>HOME!B$549</f>
        <v>0</v>
      </c>
      <c r="M41" s="65">
        <f>HOME!C$549</f>
        <v>0</v>
      </c>
    </row>
    <row r="42" spans="2:13">
      <c r="B42" s="2637"/>
      <c r="C42" s="80">
        <f>HOME!A$521</f>
        <v>0</v>
      </c>
      <c r="D42" s="80">
        <f>HOME!B$521</f>
        <v>0</v>
      </c>
      <c r="E42" s="65">
        <f>HOME!C$521</f>
        <v>0</v>
      </c>
      <c r="F42" s="61"/>
      <c r="G42" s="80">
        <f>HOME!A$538</f>
        <v>0</v>
      </c>
      <c r="H42" s="80">
        <f>HOME!B$538</f>
        <v>0</v>
      </c>
      <c r="I42" s="65">
        <f>HOME!C$538</f>
        <v>0</v>
      </c>
      <c r="J42" s="61"/>
      <c r="K42" s="80">
        <f>HOME!A$551</f>
        <v>0</v>
      </c>
      <c r="L42" s="80">
        <f>HOME!B$551</f>
        <v>0</v>
      </c>
      <c r="M42" s="65">
        <f>HOME!C$551</f>
        <v>0</v>
      </c>
    </row>
    <row r="43" spans="2:13">
      <c r="B43" s="2637"/>
      <c r="C43" s="80">
        <f>HOME!A$522</f>
        <v>0</v>
      </c>
      <c r="D43" s="80" t="e">
        <f>HOME!#REF!</f>
        <v>#REF!</v>
      </c>
      <c r="E43" s="65">
        <f>HOME!C$522</f>
        <v>0</v>
      </c>
      <c r="F43" s="61"/>
      <c r="G43" s="80">
        <f>HOME!A$539</f>
        <v>0</v>
      </c>
      <c r="H43" s="80">
        <f>HOME!B$539</f>
        <v>0</v>
      </c>
      <c r="I43" s="65">
        <f>HOME!C$539</f>
        <v>0</v>
      </c>
      <c r="J43" s="61"/>
      <c r="K43" s="80">
        <f>HOME!A$555</f>
        <v>0</v>
      </c>
      <c r="L43" s="80">
        <f>HOME!B$555</f>
        <v>0</v>
      </c>
      <c r="M43" s="65">
        <f>HOME!C$555</f>
        <v>0</v>
      </c>
    </row>
    <row r="44" spans="2:13">
      <c r="B44" s="2637"/>
      <c r="C44" s="80" t="str">
        <f>HOME!A$523</f>
        <v>ENDD</v>
      </c>
      <c r="D44" s="80">
        <f>HOME!B$522</f>
        <v>0</v>
      </c>
      <c r="E44" s="65">
        <f>HOME!C$523</f>
        <v>0</v>
      </c>
      <c r="F44" s="61"/>
      <c r="G44" s="80">
        <f>HOME!A$540</f>
        <v>0</v>
      </c>
      <c r="H44" s="80">
        <f>HOME!B$540</f>
        <v>0</v>
      </c>
      <c r="I44" s="65">
        <f>HOME!C$540</f>
        <v>0</v>
      </c>
      <c r="J44" s="61"/>
      <c r="K44" s="80">
        <f>HOME!A$552</f>
        <v>0</v>
      </c>
      <c r="L44" s="80">
        <f>HOME!B$552</f>
        <v>0</v>
      </c>
      <c r="M44" s="65">
        <f>HOME!C$552</f>
        <v>0</v>
      </c>
    </row>
    <row r="47" spans="2:13" ht="14.25">
      <c r="B47" s="2637"/>
      <c r="C47" s="29" t="s">
        <v>34</v>
      </c>
      <c r="D47" s="29" t="s">
        <v>614</v>
      </c>
      <c r="E47" s="958"/>
      <c r="F47" s="29"/>
      <c r="G47" s="29" t="s">
        <v>59</v>
      </c>
      <c r="H47" s="59" t="s">
        <v>60</v>
      </c>
      <c r="I47" s="59"/>
      <c r="J47" s="958"/>
      <c r="K47" s="29" t="s">
        <v>59</v>
      </c>
      <c r="L47" s="29" t="s">
        <v>90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95"/>
  <sheetViews>
    <sheetView zoomScaleNormal="100" workbookViewId="0">
      <selection activeCell="C66" sqref="C66"/>
    </sheetView>
  </sheetViews>
  <sheetFormatPr defaultColWidth="9.42578125" defaultRowHeight="12.75"/>
  <cols>
    <col min="1" max="1" width="10.42578125" style="336" customWidth="1"/>
    <col min="2" max="2" width="6.42578125" style="2879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2" width="13.5703125" style="5" customWidth="1"/>
    <col min="13" max="13" width="17.7109375" style="5" customWidth="1"/>
    <col min="14" max="16384" width="9.42578125" style="5"/>
  </cols>
  <sheetData>
    <row r="2" spans="1:16" s="6" customFormat="1" ht="26.25" customHeight="1">
      <c r="A2" s="337"/>
      <c r="B2" s="2877"/>
      <c r="C2" s="44" t="s">
        <v>95</v>
      </c>
      <c r="D2" s="45"/>
      <c r="M2" s="39"/>
    </row>
    <row r="3" spans="1:16" s="209" customFormat="1" ht="12">
      <c r="A3" s="338"/>
      <c r="B3" s="2878"/>
      <c r="E3" s="291"/>
      <c r="F3" s="292"/>
      <c r="K3" s="293"/>
      <c r="M3" s="294"/>
    </row>
    <row r="4" spans="1:16" ht="19.5">
      <c r="C4" s="46"/>
      <c r="D4" s="46"/>
      <c r="E4" s="119" t="s">
        <v>5061</v>
      </c>
      <c r="F4" s="46"/>
      <c r="G4" s="46"/>
      <c r="H4" s="46"/>
      <c r="I4" s="37"/>
      <c r="J4" s="37"/>
      <c r="K4" s="37"/>
      <c r="M4" s="134"/>
      <c r="N4" s="1129"/>
      <c r="O4" s="14"/>
    </row>
    <row r="5" spans="1:16" ht="13.5" customHeight="1">
      <c r="C5" s="1217" t="s">
        <v>5062</v>
      </c>
      <c r="D5" s="46"/>
      <c r="E5" s="119"/>
      <c r="F5" s="46"/>
      <c r="G5" s="46"/>
      <c r="H5" s="46"/>
      <c r="I5" s="37"/>
      <c r="J5" s="37"/>
      <c r="K5" s="37"/>
      <c r="M5" s="134"/>
      <c r="N5" s="1129"/>
      <c r="O5" s="14"/>
    </row>
    <row r="6" spans="1:16" ht="13.5" customHeight="1">
      <c r="C6" s="1217"/>
      <c r="D6" s="47"/>
      <c r="E6" s="47"/>
      <c r="F6" s="47"/>
      <c r="G6" s="47"/>
      <c r="H6" s="47"/>
      <c r="I6" s="37"/>
      <c r="J6" s="37"/>
      <c r="K6" s="37"/>
      <c r="L6" s="270"/>
      <c r="M6" s="134"/>
      <c r="N6" s="134"/>
      <c r="O6" s="14"/>
    </row>
    <row r="7" spans="1:16" s="209" customFormat="1" ht="24" hidden="1">
      <c r="A7" s="570"/>
      <c r="B7" s="2051"/>
      <c r="C7" s="781" t="s">
        <v>5063</v>
      </c>
      <c r="D7" s="203"/>
      <c r="E7" s="1189" t="s">
        <v>98</v>
      </c>
      <c r="F7" s="204" t="s">
        <v>1136</v>
      </c>
      <c r="G7" s="204" t="s">
        <v>642</v>
      </c>
      <c r="H7" s="204" t="s">
        <v>5064</v>
      </c>
      <c r="I7" s="204" t="s">
        <v>5065</v>
      </c>
      <c r="J7" s="205" t="s">
        <v>5066</v>
      </c>
      <c r="M7" s="622"/>
      <c r="P7" s="219"/>
    </row>
    <row r="8" spans="1:16" s="209" customFormat="1" ht="22.5" hidden="1">
      <c r="A8" s="570"/>
      <c r="B8" s="2051"/>
      <c r="C8" s="206"/>
      <c r="D8" s="207" t="s">
        <v>3116</v>
      </c>
      <c r="E8" s="777"/>
      <c r="F8" s="284" t="s">
        <v>4270</v>
      </c>
      <c r="G8" s="284" t="s">
        <v>3040</v>
      </c>
      <c r="H8" s="284" t="s">
        <v>4171</v>
      </c>
      <c r="I8" s="284" t="s">
        <v>3028</v>
      </c>
      <c r="J8" s="284" t="s">
        <v>3290</v>
      </c>
      <c r="K8" s="1489" t="s">
        <v>1720</v>
      </c>
      <c r="L8" s="1117" t="s">
        <v>5067</v>
      </c>
      <c r="M8" s="1526"/>
      <c r="N8" s="1527"/>
      <c r="O8" s="1098"/>
      <c r="P8" s="219"/>
    </row>
    <row r="9" spans="1:16" s="209" customFormat="1" ht="12.75" hidden="1" customHeight="1">
      <c r="A9" s="570" t="s">
        <v>5068</v>
      </c>
      <c r="B9" s="2051" t="s">
        <v>4442</v>
      </c>
      <c r="C9" s="1541" t="s">
        <v>5069</v>
      </c>
      <c r="D9" s="568" t="s">
        <v>5070</v>
      </c>
      <c r="E9" s="568">
        <v>45487</v>
      </c>
      <c r="F9" s="568">
        <f t="shared" ref="F9:F10" si="0">E9+12</f>
        <v>45499</v>
      </c>
      <c r="G9" s="568">
        <f t="shared" ref="G9:G10" si="1">E9+13</f>
        <v>45500</v>
      </c>
      <c r="H9" s="568">
        <f t="shared" ref="H9:H10" si="2">E9+14</f>
        <v>45501</v>
      </c>
      <c r="I9" s="568">
        <f t="shared" ref="I9:I10" si="3">E9+15</f>
        <v>45502</v>
      </c>
      <c r="J9" s="568">
        <f t="shared" ref="J9:J10" si="4">E9+18</f>
        <v>45505</v>
      </c>
      <c r="K9" s="1611">
        <v>45474</v>
      </c>
      <c r="L9" s="1118">
        <f t="shared" ref="L9" si="5">K9+1</f>
        <v>45475</v>
      </c>
      <c r="M9" s="1662" t="s">
        <v>5071</v>
      </c>
      <c r="N9" s="1099"/>
    </row>
    <row r="10" spans="1:16" s="209" customFormat="1" ht="12.75" hidden="1" customHeight="1">
      <c r="A10" s="570"/>
      <c r="B10" s="2051" t="s">
        <v>4445</v>
      </c>
      <c r="C10" s="1541" t="s">
        <v>5072</v>
      </c>
      <c r="D10" s="568" t="s">
        <v>5073</v>
      </c>
      <c r="E10" s="568">
        <v>45495</v>
      </c>
      <c r="F10" s="568">
        <f t="shared" si="0"/>
        <v>45507</v>
      </c>
      <c r="G10" s="568">
        <f t="shared" si="1"/>
        <v>45508</v>
      </c>
      <c r="H10" s="568">
        <f t="shared" si="2"/>
        <v>45509</v>
      </c>
      <c r="I10" s="568">
        <f t="shared" si="3"/>
        <v>45510</v>
      </c>
      <c r="J10" s="568">
        <f t="shared" si="4"/>
        <v>45513</v>
      </c>
      <c r="K10" s="1611">
        <v>45481</v>
      </c>
      <c r="L10" s="1118">
        <v>45482</v>
      </c>
      <c r="M10" s="1662" t="s">
        <v>5071</v>
      </c>
      <c r="N10" s="1099"/>
    </row>
    <row r="11" spans="1:16" s="209" customFormat="1" ht="12.75" hidden="1" customHeight="1">
      <c r="A11" s="570" t="s">
        <v>5074</v>
      </c>
      <c r="B11" s="2051" t="s">
        <v>4449</v>
      </c>
      <c r="C11" s="1541" t="s">
        <v>5075</v>
      </c>
      <c r="D11" s="568" t="s">
        <v>5076</v>
      </c>
      <c r="E11" s="568">
        <v>45499</v>
      </c>
      <c r="F11" s="568">
        <f>E11+12</f>
        <v>45511</v>
      </c>
      <c r="G11" s="568">
        <f>E11+13</f>
        <v>45512</v>
      </c>
      <c r="H11" s="568">
        <f>E11+14</f>
        <v>45513</v>
      </c>
      <c r="I11" s="568">
        <f>E11+15</f>
        <v>45514</v>
      </c>
      <c r="J11" s="568">
        <f>E11+18</f>
        <v>45517</v>
      </c>
      <c r="K11" s="1611">
        <v>45488</v>
      </c>
      <c r="L11" s="1118">
        <f>K11+1</f>
        <v>45489</v>
      </c>
      <c r="M11" s="1662" t="s">
        <v>5071</v>
      </c>
      <c r="N11" s="1099"/>
    </row>
    <row r="12" spans="1:16" s="209" customFormat="1" ht="12.75" hidden="1" customHeight="1">
      <c r="A12" s="570" t="s">
        <v>5077</v>
      </c>
      <c r="B12" s="2051" t="s">
        <v>4453</v>
      </c>
      <c r="C12" s="1541" t="s">
        <v>5078</v>
      </c>
      <c r="D12" s="568" t="s">
        <v>5079</v>
      </c>
      <c r="E12" s="568">
        <v>45510</v>
      </c>
      <c r="F12" s="568">
        <f>E12+12</f>
        <v>45522</v>
      </c>
      <c r="G12" s="568">
        <f>E12+13</f>
        <v>45523</v>
      </c>
      <c r="H12" s="568">
        <f>E12+14</f>
        <v>45524</v>
      </c>
      <c r="I12" s="568">
        <f>E12+15</f>
        <v>45525</v>
      </c>
      <c r="J12" s="568">
        <f>E12+18</f>
        <v>45528</v>
      </c>
      <c r="K12" s="1611">
        <v>45495</v>
      </c>
      <c r="L12" s="1118">
        <f>K12+1</f>
        <v>45496</v>
      </c>
      <c r="M12" s="1662" t="s">
        <v>5071</v>
      </c>
      <c r="N12" s="1099"/>
    </row>
    <row r="13" spans="1:16" s="209" customFormat="1" ht="12.75" hidden="1" customHeight="1">
      <c r="A13" s="570" t="s">
        <v>5080</v>
      </c>
      <c r="B13" s="2051" t="s">
        <v>4457</v>
      </c>
      <c r="C13" s="1541" t="s">
        <v>5081</v>
      </c>
      <c r="D13" s="568" t="s">
        <v>5082</v>
      </c>
      <c r="E13" s="568">
        <v>45516</v>
      </c>
      <c r="F13" s="568">
        <f>E13+12</f>
        <v>45528</v>
      </c>
      <c r="G13" s="568">
        <f>E13+13</f>
        <v>45529</v>
      </c>
      <c r="H13" s="568">
        <f>E13+14</f>
        <v>45530</v>
      </c>
      <c r="I13" s="568">
        <f>E13+15</f>
        <v>45531</v>
      </c>
      <c r="J13" s="568">
        <f>E13+18</f>
        <v>45534</v>
      </c>
      <c r="K13" s="1611">
        <v>45502</v>
      </c>
      <c r="L13" s="1118">
        <f>K13+1</f>
        <v>45503</v>
      </c>
      <c r="M13" s="1662" t="s">
        <v>5071</v>
      </c>
      <c r="N13" s="1099"/>
    </row>
    <row r="14" spans="1:16" s="209" customFormat="1" ht="12.75" hidden="1" customHeight="1">
      <c r="A14" s="570" t="s">
        <v>315</v>
      </c>
      <c r="B14" s="2051" t="s">
        <v>4461</v>
      </c>
      <c r="C14" s="2510" t="s">
        <v>5083</v>
      </c>
      <c r="D14" s="476" t="s">
        <v>5084</v>
      </c>
      <c r="E14" s="476">
        <v>45522</v>
      </c>
      <c r="F14" s="476">
        <f t="shared" ref="F14:F18" si="6">E14+12</f>
        <v>45534</v>
      </c>
      <c r="G14" s="476">
        <f t="shared" ref="G14:G18" si="7">E14+13</f>
        <v>45535</v>
      </c>
      <c r="H14" s="476">
        <f t="shared" ref="H14:H18" si="8">E14+14</f>
        <v>45536</v>
      </c>
      <c r="I14" s="476">
        <f t="shared" ref="I14:I18" si="9">E14+15</f>
        <v>45537</v>
      </c>
      <c r="J14" s="476">
        <f t="shared" ref="J14:J18" si="10">E14+18</f>
        <v>45540</v>
      </c>
      <c r="K14" s="1611">
        <v>45509</v>
      </c>
      <c r="L14" s="1118">
        <v>45510</v>
      </c>
      <c r="M14" s="1662" t="s">
        <v>5071</v>
      </c>
      <c r="N14" s="1099"/>
    </row>
    <row r="15" spans="1:16" s="209" customFormat="1" ht="12.75" hidden="1" customHeight="1">
      <c r="A15" s="570" t="s">
        <v>5085</v>
      </c>
      <c r="B15" s="2051" t="s">
        <v>4464</v>
      </c>
      <c r="C15" s="2510" t="s">
        <v>2450</v>
      </c>
      <c r="D15" s="476" t="s">
        <v>5086</v>
      </c>
      <c r="E15" s="476">
        <v>45526</v>
      </c>
      <c r="F15" s="476">
        <f t="shared" si="6"/>
        <v>45538</v>
      </c>
      <c r="G15" s="476">
        <f t="shared" si="7"/>
        <v>45539</v>
      </c>
      <c r="H15" s="476">
        <f t="shared" si="8"/>
        <v>45540</v>
      </c>
      <c r="I15" s="476">
        <f t="shared" si="9"/>
        <v>45541</v>
      </c>
      <c r="J15" s="476">
        <f t="shared" si="10"/>
        <v>45544</v>
      </c>
      <c r="K15" s="1611">
        <v>45516</v>
      </c>
      <c r="L15" s="1118">
        <f t="shared" ref="L15:L17" si="11">K15+1</f>
        <v>45517</v>
      </c>
      <c r="M15" s="1662" t="s">
        <v>5071</v>
      </c>
      <c r="N15" s="1099"/>
    </row>
    <row r="16" spans="1:16" s="209" customFormat="1" ht="12.75" hidden="1" customHeight="1">
      <c r="A16" s="570" t="s">
        <v>5087</v>
      </c>
      <c r="B16" s="2051" t="s">
        <v>4468</v>
      </c>
      <c r="C16" s="1540" t="s">
        <v>5088</v>
      </c>
      <c r="D16" s="476" t="s">
        <v>5089</v>
      </c>
      <c r="E16" s="476">
        <v>45533</v>
      </c>
      <c r="F16" s="476">
        <f t="shared" si="6"/>
        <v>45545</v>
      </c>
      <c r="G16" s="476">
        <f t="shared" si="7"/>
        <v>45546</v>
      </c>
      <c r="H16" s="476">
        <f t="shared" si="8"/>
        <v>45547</v>
      </c>
      <c r="I16" s="476">
        <f t="shared" si="9"/>
        <v>45548</v>
      </c>
      <c r="J16" s="476">
        <f t="shared" si="10"/>
        <v>45551</v>
      </c>
      <c r="K16" s="1611">
        <v>45523</v>
      </c>
      <c r="L16" s="1118">
        <f t="shared" si="11"/>
        <v>45524</v>
      </c>
      <c r="M16" s="1662" t="s">
        <v>5071</v>
      </c>
      <c r="N16" s="1099"/>
    </row>
    <row r="17" spans="1:15" s="209" customFormat="1" ht="12.75" hidden="1" customHeight="1">
      <c r="A17" s="570" t="s">
        <v>5090</v>
      </c>
      <c r="B17" s="2051" t="s">
        <v>4471</v>
      </c>
      <c r="C17" s="1540" t="s">
        <v>3097</v>
      </c>
      <c r="D17" s="476" t="s">
        <v>5091</v>
      </c>
      <c r="E17" s="476">
        <v>45537</v>
      </c>
      <c r="F17" s="476">
        <f t="shared" si="6"/>
        <v>45549</v>
      </c>
      <c r="G17" s="476">
        <f t="shared" si="7"/>
        <v>45550</v>
      </c>
      <c r="H17" s="476">
        <f t="shared" si="8"/>
        <v>45551</v>
      </c>
      <c r="I17" s="476">
        <f t="shared" si="9"/>
        <v>45552</v>
      </c>
      <c r="J17" s="476">
        <f t="shared" si="10"/>
        <v>45555</v>
      </c>
      <c r="K17" s="1611">
        <v>45530</v>
      </c>
      <c r="L17" s="1118">
        <f t="shared" si="11"/>
        <v>45531</v>
      </c>
      <c r="M17" s="1662" t="s">
        <v>5071</v>
      </c>
      <c r="N17" s="1099"/>
    </row>
    <row r="18" spans="1:15" s="209" customFormat="1" ht="12.75" hidden="1" customHeight="1">
      <c r="A18" s="570" t="s">
        <v>5092</v>
      </c>
      <c r="B18" s="2051" t="s">
        <v>4475</v>
      </c>
      <c r="C18" s="1541" t="s">
        <v>5093</v>
      </c>
      <c r="D18" s="568" t="s">
        <v>5094</v>
      </c>
      <c r="E18" s="568">
        <v>45547</v>
      </c>
      <c r="F18" s="568">
        <f t="shared" si="6"/>
        <v>45559</v>
      </c>
      <c r="G18" s="568">
        <f t="shared" si="7"/>
        <v>45560</v>
      </c>
      <c r="H18" s="568">
        <f t="shared" si="8"/>
        <v>45561</v>
      </c>
      <c r="I18" s="568">
        <f t="shared" si="9"/>
        <v>45562</v>
      </c>
      <c r="J18" s="568">
        <f t="shared" si="10"/>
        <v>45565</v>
      </c>
      <c r="K18" s="1611">
        <f t="shared" ref="K18" si="12">K17+7</f>
        <v>45537</v>
      </c>
      <c r="L18" s="1118">
        <v>45538</v>
      </c>
      <c r="M18" s="1662" t="s">
        <v>5071</v>
      </c>
      <c r="N18" s="1099"/>
    </row>
    <row r="19" spans="1:15" s="209" customFormat="1" ht="12.75" hidden="1" customHeight="1">
      <c r="A19" s="570"/>
      <c r="B19" s="2051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209" customFormat="1" ht="12.75" hidden="1" customHeight="1">
      <c r="A20" s="570"/>
      <c r="B20" s="2051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s="209" customFormat="1" ht="24" hidden="1" customHeight="1">
      <c r="A21" s="570"/>
      <c r="B21" s="2051"/>
      <c r="C21" s="781" t="s">
        <v>4535</v>
      </c>
      <c r="D21" s="203"/>
      <c r="E21" s="1189" t="s">
        <v>98</v>
      </c>
      <c r="F21" s="204" t="s">
        <v>1136</v>
      </c>
      <c r="G21" s="204" t="s">
        <v>642</v>
      </c>
      <c r="H21" s="204" t="s">
        <v>5064</v>
      </c>
      <c r="I21" s="204" t="s">
        <v>5065</v>
      </c>
      <c r="J21" s="205" t="s">
        <v>5066</v>
      </c>
      <c r="M21" s="622"/>
      <c r="N21" s="1099"/>
    </row>
    <row r="22" spans="1:15" s="209" customFormat="1" ht="33.75" hidden="1">
      <c r="A22" s="570"/>
      <c r="B22" s="2051"/>
      <c r="C22" s="206"/>
      <c r="D22" s="207" t="s">
        <v>4092</v>
      </c>
      <c r="E22" s="777"/>
      <c r="F22" s="284" t="s">
        <v>4270</v>
      </c>
      <c r="G22" s="284" t="s">
        <v>3040</v>
      </c>
      <c r="H22" s="284" t="s">
        <v>4171</v>
      </c>
      <c r="I22" s="284" t="s">
        <v>3028</v>
      </c>
      <c r="J22" s="284" t="s">
        <v>3290</v>
      </c>
      <c r="K22" s="1489" t="s">
        <v>1720</v>
      </c>
      <c r="L22" s="2968" t="s">
        <v>4990</v>
      </c>
      <c r="M22" s="1700" t="s">
        <v>4952</v>
      </c>
      <c r="N22" s="1526"/>
    </row>
    <row r="23" spans="1:15" s="209" customFormat="1" ht="12.75" hidden="1" customHeight="1">
      <c r="A23" s="570" t="s">
        <v>5095</v>
      </c>
      <c r="B23" s="2051" t="s">
        <v>4477</v>
      </c>
      <c r="C23" s="1541" t="s">
        <v>5096</v>
      </c>
      <c r="D23" s="568" t="s">
        <v>5097</v>
      </c>
      <c r="E23" s="568">
        <v>45551</v>
      </c>
      <c r="F23" s="568">
        <f>E23+12</f>
        <v>45563</v>
      </c>
      <c r="G23" s="568">
        <f>E23+13</f>
        <v>45564</v>
      </c>
      <c r="H23" s="568">
        <f>E23+14</f>
        <v>45565</v>
      </c>
      <c r="I23" s="2647" t="s">
        <v>5098</v>
      </c>
      <c r="J23" s="568">
        <f t="shared" ref="J23:J30" si="13">E23+16</f>
        <v>45567</v>
      </c>
      <c r="K23" s="1611">
        <f>K18+7</f>
        <v>45544</v>
      </c>
      <c r="L23" s="1118">
        <v>45545</v>
      </c>
      <c r="M23" s="1118">
        <f t="shared" ref="M23:M30" si="14">L23+1</f>
        <v>45546</v>
      </c>
      <c r="N23" s="1662" t="s">
        <v>5099</v>
      </c>
    </row>
    <row r="24" spans="1:15" s="209" customFormat="1" ht="12.75" hidden="1" customHeight="1">
      <c r="A24" s="570" t="s">
        <v>5100</v>
      </c>
      <c r="B24" s="2051" t="s">
        <v>4480</v>
      </c>
      <c r="C24" s="1541" t="s">
        <v>5101</v>
      </c>
      <c r="D24" s="568" t="s">
        <v>5102</v>
      </c>
      <c r="E24" s="568">
        <v>45557</v>
      </c>
      <c r="F24" s="568">
        <f>E24+12</f>
        <v>45569</v>
      </c>
      <c r="G24" s="568">
        <f>E24+13</f>
        <v>45570</v>
      </c>
      <c r="H24" s="568">
        <f>E24+14</f>
        <v>45571</v>
      </c>
      <c r="I24" s="2647" t="s">
        <v>5098</v>
      </c>
      <c r="J24" s="568">
        <f t="shared" si="13"/>
        <v>45573</v>
      </c>
      <c r="K24" s="1611">
        <f>K23+7</f>
        <v>45551</v>
      </c>
      <c r="L24" s="1118">
        <v>45552</v>
      </c>
      <c r="M24" s="1118">
        <f t="shared" si="14"/>
        <v>45553</v>
      </c>
      <c r="N24" s="1662" t="s">
        <v>5099</v>
      </c>
    </row>
    <row r="25" spans="1:15" s="209" customFormat="1" ht="12.75" hidden="1" customHeight="1">
      <c r="A25" s="570"/>
      <c r="B25" s="2051" t="s">
        <v>4483</v>
      </c>
      <c r="C25" s="1541" t="s">
        <v>5103</v>
      </c>
      <c r="D25" s="568" t="s">
        <v>5104</v>
      </c>
      <c r="E25" s="568">
        <v>45566</v>
      </c>
      <c r="F25" s="568">
        <f t="shared" ref="F25:F26" si="15">E25+12</f>
        <v>45578</v>
      </c>
      <c r="G25" s="568">
        <f t="shared" ref="G25:G26" si="16">E25+13</f>
        <v>45579</v>
      </c>
      <c r="H25" s="568">
        <f t="shared" ref="H25:H26" si="17">E25+14</f>
        <v>45580</v>
      </c>
      <c r="I25" s="2647" t="s">
        <v>5098</v>
      </c>
      <c r="J25" s="568">
        <f t="shared" si="13"/>
        <v>45582</v>
      </c>
      <c r="K25" s="1611">
        <f t="shared" ref="K25:K30" si="18">K24+7</f>
        <v>45558</v>
      </c>
      <c r="L25" s="1118">
        <v>45559</v>
      </c>
      <c r="M25" s="1118">
        <f t="shared" si="14"/>
        <v>45560</v>
      </c>
      <c r="N25" s="1662" t="s">
        <v>5099</v>
      </c>
    </row>
    <row r="26" spans="1:15" s="209" customFormat="1" ht="12.75" hidden="1" customHeight="1">
      <c r="A26" s="570"/>
      <c r="B26" s="2051" t="s">
        <v>4486</v>
      </c>
      <c r="C26" s="1540" t="s">
        <v>5075</v>
      </c>
      <c r="D26" s="476" t="s">
        <v>5105</v>
      </c>
      <c r="E26" s="476">
        <v>45579</v>
      </c>
      <c r="F26" s="476">
        <f t="shared" si="15"/>
        <v>45591</v>
      </c>
      <c r="G26" s="476">
        <f t="shared" si="16"/>
        <v>45592</v>
      </c>
      <c r="H26" s="476">
        <f t="shared" si="17"/>
        <v>45593</v>
      </c>
      <c r="I26" s="2647" t="s">
        <v>5098</v>
      </c>
      <c r="J26" s="476">
        <f t="shared" si="13"/>
        <v>45595</v>
      </c>
      <c r="K26" s="1611">
        <f t="shared" si="18"/>
        <v>45565</v>
      </c>
      <c r="L26" s="1118">
        <v>45566</v>
      </c>
      <c r="M26" s="1118">
        <f t="shared" si="14"/>
        <v>45567</v>
      </c>
      <c r="N26" s="1662" t="s">
        <v>5099</v>
      </c>
    </row>
    <row r="27" spans="1:15" s="209" customFormat="1" ht="12.75" hidden="1" customHeight="1">
      <c r="A27" s="570"/>
      <c r="B27" s="2051" t="s">
        <v>4489</v>
      </c>
      <c r="C27" s="1540" t="s">
        <v>5078</v>
      </c>
      <c r="D27" s="2993" t="s">
        <v>5106</v>
      </c>
      <c r="E27" s="476">
        <v>45578</v>
      </c>
      <c r="F27" s="476">
        <f t="shared" ref="F27:F29" si="19">E27+12</f>
        <v>45590</v>
      </c>
      <c r="G27" s="476">
        <f t="shared" ref="G27:G29" si="20">E27+13</f>
        <v>45591</v>
      </c>
      <c r="H27" s="476">
        <f t="shared" ref="H27:H29" si="21">E27+14</f>
        <v>45592</v>
      </c>
      <c r="I27" s="2647" t="s">
        <v>5098</v>
      </c>
      <c r="J27" s="476">
        <f t="shared" si="13"/>
        <v>45594</v>
      </c>
      <c r="K27" s="1611">
        <f t="shared" si="18"/>
        <v>45572</v>
      </c>
      <c r="L27" s="1118">
        <v>45573</v>
      </c>
      <c r="M27" s="1118">
        <f t="shared" si="14"/>
        <v>45574</v>
      </c>
      <c r="N27" s="1662" t="s">
        <v>5099</v>
      </c>
    </row>
    <row r="28" spans="1:15" s="209" customFormat="1" ht="12.75" hidden="1" customHeight="1">
      <c r="A28" s="570"/>
      <c r="B28" s="2051" t="s">
        <v>4491</v>
      </c>
      <c r="C28" s="1540" t="s">
        <v>5081</v>
      </c>
      <c r="D28" s="2993" t="s">
        <v>5107</v>
      </c>
      <c r="E28" s="476">
        <v>45590</v>
      </c>
      <c r="F28" s="476">
        <f t="shared" si="19"/>
        <v>45602</v>
      </c>
      <c r="G28" s="476">
        <f t="shared" si="20"/>
        <v>45603</v>
      </c>
      <c r="H28" s="476">
        <f t="shared" si="21"/>
        <v>45604</v>
      </c>
      <c r="I28" s="476">
        <f>E28+15</f>
        <v>45605</v>
      </c>
      <c r="J28" s="476">
        <f t="shared" si="13"/>
        <v>45606</v>
      </c>
      <c r="K28" s="1611">
        <f t="shared" si="18"/>
        <v>45579</v>
      </c>
      <c r="L28" s="1118">
        <v>45580</v>
      </c>
      <c r="M28" s="1118">
        <f t="shared" si="14"/>
        <v>45581</v>
      </c>
      <c r="N28" s="1662" t="s">
        <v>5099</v>
      </c>
    </row>
    <row r="29" spans="1:15" s="209" customFormat="1" ht="12.75" hidden="1" customHeight="1">
      <c r="A29" s="570" t="s">
        <v>5108</v>
      </c>
      <c r="B29" s="2051" t="s">
        <v>4493</v>
      </c>
      <c r="C29" s="1540" t="s">
        <v>5109</v>
      </c>
      <c r="D29" s="2994" t="s">
        <v>5110</v>
      </c>
      <c r="E29" s="476">
        <v>45595</v>
      </c>
      <c r="F29" s="476">
        <f t="shared" si="19"/>
        <v>45607</v>
      </c>
      <c r="G29" s="476">
        <f t="shared" si="20"/>
        <v>45608</v>
      </c>
      <c r="H29" s="476">
        <f t="shared" si="21"/>
        <v>45609</v>
      </c>
      <c r="I29" s="476">
        <f>E29+15</f>
        <v>45610</v>
      </c>
      <c r="J29" s="476">
        <f t="shared" si="13"/>
        <v>45611</v>
      </c>
      <c r="K29" s="1611">
        <f t="shared" si="18"/>
        <v>45586</v>
      </c>
      <c r="L29" s="1118">
        <v>45587</v>
      </c>
      <c r="M29" s="1118">
        <f t="shared" si="14"/>
        <v>45588</v>
      </c>
      <c r="N29" s="1662" t="s">
        <v>5099</v>
      </c>
    </row>
    <row r="30" spans="1:15" s="209" customFormat="1" ht="12.75" hidden="1" customHeight="1">
      <c r="A30" s="570" t="s">
        <v>5111</v>
      </c>
      <c r="B30" s="2051" t="s">
        <v>4495</v>
      </c>
      <c r="C30" s="1540" t="s">
        <v>5112</v>
      </c>
      <c r="D30" s="2994" t="s">
        <v>5113</v>
      </c>
      <c r="E30" s="476">
        <v>45600</v>
      </c>
      <c r="F30" s="476">
        <f t="shared" ref="F30" si="22">E30+12</f>
        <v>45612</v>
      </c>
      <c r="G30" s="476">
        <f t="shared" ref="G30" si="23">E30+13</f>
        <v>45613</v>
      </c>
      <c r="H30" s="476">
        <f t="shared" ref="H30" si="24">E30+14</f>
        <v>45614</v>
      </c>
      <c r="I30" s="476">
        <f>E30+15</f>
        <v>45615</v>
      </c>
      <c r="J30" s="476">
        <f t="shared" si="13"/>
        <v>45616</v>
      </c>
      <c r="K30" s="1611">
        <f t="shared" si="18"/>
        <v>45593</v>
      </c>
      <c r="L30" s="1118">
        <f>L29+7</f>
        <v>45594</v>
      </c>
      <c r="M30" s="1118">
        <f t="shared" si="14"/>
        <v>45595</v>
      </c>
      <c r="N30" s="1662" t="s">
        <v>5099</v>
      </c>
    </row>
    <row r="31" spans="1:15" s="209" customFormat="1" ht="12.75" hidden="1" customHeight="1">
      <c r="A31" s="570" t="s">
        <v>5114</v>
      </c>
      <c r="B31" s="2051" t="s">
        <v>4497</v>
      </c>
      <c r="C31" s="1541" t="s">
        <v>5088</v>
      </c>
      <c r="D31" s="568" t="s">
        <v>5115</v>
      </c>
      <c r="E31" s="568">
        <v>45615</v>
      </c>
      <c r="F31" s="568">
        <f t="shared" ref="F31:F36" si="25">E31+12</f>
        <v>45627</v>
      </c>
      <c r="G31" s="568">
        <f t="shared" ref="G31:G36" si="26">E31+13</f>
        <v>45628</v>
      </c>
      <c r="H31" s="568">
        <f t="shared" ref="H31:H36" si="27">E31+14</f>
        <v>45629</v>
      </c>
      <c r="I31" s="2647" t="s">
        <v>5098</v>
      </c>
      <c r="J31" s="568">
        <f t="shared" ref="J31:J36" si="28">E31+16</f>
        <v>45631</v>
      </c>
      <c r="K31" s="1611">
        <f t="shared" ref="K31:K38" si="29">K30+7</f>
        <v>45600</v>
      </c>
      <c r="L31" s="1118">
        <v>45601</v>
      </c>
      <c r="M31" s="1118">
        <f t="shared" ref="M31:M36" si="30">L31+1</f>
        <v>45602</v>
      </c>
      <c r="N31" s="1662" t="s">
        <v>5099</v>
      </c>
    </row>
    <row r="32" spans="1:15" s="209" customFormat="1" ht="12.75" hidden="1" customHeight="1">
      <c r="A32" s="570" t="s">
        <v>5116</v>
      </c>
      <c r="B32" s="2051" t="s">
        <v>4500</v>
      </c>
      <c r="C32" s="1541" t="s">
        <v>5093</v>
      </c>
      <c r="D32" s="568" t="s">
        <v>5117</v>
      </c>
      <c r="E32" s="568">
        <v>45620</v>
      </c>
      <c r="F32" s="568">
        <f t="shared" si="25"/>
        <v>45632</v>
      </c>
      <c r="G32" s="568">
        <f t="shared" si="26"/>
        <v>45633</v>
      </c>
      <c r="H32" s="568">
        <f t="shared" si="27"/>
        <v>45634</v>
      </c>
      <c r="I32" s="2647" t="s">
        <v>5098</v>
      </c>
      <c r="J32" s="568">
        <f t="shared" si="28"/>
        <v>45636</v>
      </c>
      <c r="K32" s="1611">
        <f t="shared" si="29"/>
        <v>45607</v>
      </c>
      <c r="L32" s="1118">
        <v>45608</v>
      </c>
      <c r="M32" s="1118">
        <f t="shared" si="30"/>
        <v>45609</v>
      </c>
      <c r="N32" s="1662" t="s">
        <v>5099</v>
      </c>
    </row>
    <row r="33" spans="1:15" s="209" customFormat="1" ht="12.75" hidden="1" customHeight="1">
      <c r="A33" s="570" t="s">
        <v>5118</v>
      </c>
      <c r="B33" s="2051" t="s">
        <v>4503</v>
      </c>
      <c r="C33" s="1541" t="s">
        <v>5096</v>
      </c>
      <c r="D33" s="568" t="s">
        <v>5119</v>
      </c>
      <c r="E33" s="568">
        <v>45622</v>
      </c>
      <c r="F33" s="568">
        <f t="shared" si="25"/>
        <v>45634</v>
      </c>
      <c r="G33" s="568">
        <f t="shared" si="26"/>
        <v>45635</v>
      </c>
      <c r="H33" s="568">
        <f t="shared" si="27"/>
        <v>45636</v>
      </c>
      <c r="I33" s="2647" t="s">
        <v>5098</v>
      </c>
      <c r="J33" s="568">
        <f t="shared" si="28"/>
        <v>45638</v>
      </c>
      <c r="K33" s="1611">
        <f t="shared" si="29"/>
        <v>45614</v>
      </c>
      <c r="L33" s="1118">
        <v>45615</v>
      </c>
      <c r="M33" s="1118">
        <f t="shared" si="30"/>
        <v>45616</v>
      </c>
      <c r="N33" s="1662" t="s">
        <v>5099</v>
      </c>
    </row>
    <row r="34" spans="1:15" s="209" customFormat="1" ht="12.75" hidden="1" customHeight="1">
      <c r="A34" s="570" t="s">
        <v>5120</v>
      </c>
      <c r="B34" s="2051" t="s">
        <v>4506</v>
      </c>
      <c r="C34" s="1541" t="s">
        <v>5121</v>
      </c>
      <c r="D34" s="568" t="s">
        <v>5122</v>
      </c>
      <c r="E34" s="568">
        <v>45639</v>
      </c>
      <c r="F34" s="568">
        <f t="shared" si="25"/>
        <v>45651</v>
      </c>
      <c r="G34" s="568">
        <f t="shared" si="26"/>
        <v>45652</v>
      </c>
      <c r="H34" s="568">
        <f t="shared" si="27"/>
        <v>45653</v>
      </c>
      <c r="I34" s="568">
        <f>E34+15</f>
        <v>45654</v>
      </c>
      <c r="J34" s="568">
        <f t="shared" si="28"/>
        <v>45655</v>
      </c>
      <c r="K34" s="1611">
        <f t="shared" si="29"/>
        <v>45621</v>
      </c>
      <c r="L34" s="1118">
        <v>45622</v>
      </c>
      <c r="M34" s="1118">
        <f t="shared" si="30"/>
        <v>45623</v>
      </c>
      <c r="N34" s="1662" t="s">
        <v>5099</v>
      </c>
    </row>
    <row r="35" spans="1:15" s="209" customFormat="1" ht="12.75" hidden="1" customHeight="1">
      <c r="A35" s="570" t="s">
        <v>5123</v>
      </c>
      <c r="B35" s="2051" t="s">
        <v>4509</v>
      </c>
      <c r="C35" s="1540" t="s">
        <v>5072</v>
      </c>
      <c r="D35" s="476" t="s">
        <v>5124</v>
      </c>
      <c r="E35" s="476">
        <v>45641</v>
      </c>
      <c r="F35" s="476">
        <f t="shared" si="25"/>
        <v>45653</v>
      </c>
      <c r="G35" s="476">
        <f t="shared" si="26"/>
        <v>45654</v>
      </c>
      <c r="H35" s="476">
        <f t="shared" si="27"/>
        <v>45655</v>
      </c>
      <c r="I35" s="476">
        <f>E35+15</f>
        <v>45656</v>
      </c>
      <c r="J35" s="476">
        <f t="shared" si="28"/>
        <v>45657</v>
      </c>
      <c r="K35" s="1611">
        <f t="shared" si="29"/>
        <v>45628</v>
      </c>
      <c r="L35" s="1118">
        <v>45629</v>
      </c>
      <c r="M35" s="1118">
        <f t="shared" si="30"/>
        <v>45630</v>
      </c>
      <c r="N35" s="1662" t="s">
        <v>5099</v>
      </c>
    </row>
    <row r="36" spans="1:15" s="209" customFormat="1" ht="12.75" hidden="1" customHeight="1">
      <c r="A36" s="570" t="s">
        <v>5125</v>
      </c>
      <c r="B36" s="2051" t="s">
        <v>4513</v>
      </c>
      <c r="C36" s="1540" t="s">
        <v>5126</v>
      </c>
      <c r="D36" s="476" t="s">
        <v>5127</v>
      </c>
      <c r="E36" s="476">
        <v>45647</v>
      </c>
      <c r="F36" s="476">
        <f t="shared" si="25"/>
        <v>45659</v>
      </c>
      <c r="G36" s="476">
        <f t="shared" si="26"/>
        <v>45660</v>
      </c>
      <c r="H36" s="476">
        <f t="shared" si="27"/>
        <v>45661</v>
      </c>
      <c r="I36" s="2647" t="s">
        <v>5098</v>
      </c>
      <c r="J36" s="476">
        <f t="shared" si="28"/>
        <v>45663</v>
      </c>
      <c r="K36" s="1611">
        <f t="shared" si="29"/>
        <v>45635</v>
      </c>
      <c r="L36" s="1118">
        <v>45636</v>
      </c>
      <c r="M36" s="1118">
        <f t="shared" si="30"/>
        <v>45637</v>
      </c>
      <c r="N36" s="1662" t="s">
        <v>5099</v>
      </c>
    </row>
    <row r="37" spans="1:15" s="209" customFormat="1" ht="12.75" hidden="1" customHeight="1">
      <c r="A37" s="570" t="s">
        <v>5128</v>
      </c>
      <c r="B37" s="2051" t="s">
        <v>4516</v>
      </c>
      <c r="C37" s="1540" t="s">
        <v>3210</v>
      </c>
      <c r="D37" s="476" t="s">
        <v>5129</v>
      </c>
      <c r="E37" s="476">
        <v>45654</v>
      </c>
      <c r="F37" s="476">
        <f t="shared" ref="F37:F38" si="31">E37+12</f>
        <v>45666</v>
      </c>
      <c r="G37" s="476">
        <f t="shared" ref="G37:G38" si="32">E37+13</f>
        <v>45667</v>
      </c>
      <c r="H37" s="476">
        <f t="shared" ref="H37:H38" si="33">E37+14</f>
        <v>45668</v>
      </c>
      <c r="I37" s="2647" t="s">
        <v>5098</v>
      </c>
      <c r="J37" s="476">
        <f t="shared" ref="J37:J38" si="34">E37+16</f>
        <v>45670</v>
      </c>
      <c r="K37" s="1611">
        <f t="shared" si="29"/>
        <v>45642</v>
      </c>
      <c r="L37" s="1118">
        <v>45643</v>
      </c>
      <c r="M37" s="1118">
        <f t="shared" ref="M37:M38" si="35">L37+1</f>
        <v>45644</v>
      </c>
      <c r="N37" s="1662" t="s">
        <v>5099</v>
      </c>
    </row>
    <row r="38" spans="1:15" s="209" customFormat="1" ht="12.75" hidden="1" customHeight="1">
      <c r="A38" s="570" t="s">
        <v>5130</v>
      </c>
      <c r="B38" s="2051" t="s">
        <v>4519</v>
      </c>
      <c r="C38" s="1540" t="s">
        <v>5131</v>
      </c>
      <c r="D38" s="476" t="s">
        <v>5132</v>
      </c>
      <c r="E38" s="476">
        <v>45660</v>
      </c>
      <c r="F38" s="476">
        <f t="shared" si="31"/>
        <v>45672</v>
      </c>
      <c r="G38" s="476">
        <f t="shared" si="32"/>
        <v>45673</v>
      </c>
      <c r="H38" s="476">
        <f t="shared" si="33"/>
        <v>45674</v>
      </c>
      <c r="I38" s="2647" t="s">
        <v>5098</v>
      </c>
      <c r="J38" s="476">
        <f t="shared" si="34"/>
        <v>45676</v>
      </c>
      <c r="K38" s="1611">
        <f t="shared" si="29"/>
        <v>45649</v>
      </c>
      <c r="L38" s="1118">
        <v>45650</v>
      </c>
      <c r="M38" s="1118">
        <f t="shared" si="35"/>
        <v>45651</v>
      </c>
      <c r="N38" s="1662" t="s">
        <v>5099</v>
      </c>
    </row>
    <row r="39" spans="1:15" s="209" customFormat="1" ht="12.75" hidden="1" customHeight="1">
      <c r="A39" s="570" t="s">
        <v>5133</v>
      </c>
      <c r="B39" s="2051" t="s">
        <v>5134</v>
      </c>
      <c r="C39" s="1540" t="s">
        <v>4552</v>
      </c>
      <c r="D39" s="476" t="s">
        <v>5135</v>
      </c>
      <c r="E39" s="476">
        <v>45667</v>
      </c>
      <c r="F39" s="476">
        <f>E39+12</f>
        <v>45679</v>
      </c>
      <c r="G39" s="476">
        <f>E39+13</f>
        <v>45680</v>
      </c>
      <c r="H39" s="476">
        <f>E39+14</f>
        <v>45681</v>
      </c>
      <c r="I39" s="2647" t="s">
        <v>5098</v>
      </c>
      <c r="J39" s="476">
        <f>E39+16</f>
        <v>45683</v>
      </c>
      <c r="K39" s="1611">
        <f>K38+7</f>
        <v>45656</v>
      </c>
      <c r="L39" s="1118">
        <v>45657</v>
      </c>
      <c r="M39" s="1118">
        <f>L39+1</f>
        <v>45658</v>
      </c>
      <c r="N39" s="1662" t="s">
        <v>5099</v>
      </c>
    </row>
    <row r="40" spans="1:15" s="209" customFormat="1" ht="12.75" hidden="1" customHeight="1">
      <c r="A40" s="570"/>
      <c r="B40" s="2051" t="s">
        <v>4524</v>
      </c>
      <c r="C40" s="1541" t="s">
        <v>5112</v>
      </c>
      <c r="D40" s="568" t="s">
        <v>5136</v>
      </c>
      <c r="E40" s="568">
        <v>45674</v>
      </c>
      <c r="F40" s="568">
        <f t="shared" ref="F40:F43" si="36">E40+12</f>
        <v>45686</v>
      </c>
      <c r="G40" s="568">
        <f t="shared" ref="G40:G43" si="37">E40+13</f>
        <v>45687</v>
      </c>
      <c r="H40" s="568">
        <f t="shared" ref="H40:H43" si="38">E40+14</f>
        <v>45688</v>
      </c>
      <c r="I40" s="2647" t="s">
        <v>5098</v>
      </c>
      <c r="J40" s="568">
        <f t="shared" ref="J40:J43" si="39">E40+16</f>
        <v>45690</v>
      </c>
      <c r="K40" s="1611">
        <f t="shared" ref="K40:K46" si="40">K39+7</f>
        <v>45663</v>
      </c>
      <c r="L40" s="1118">
        <v>45664</v>
      </c>
      <c r="M40" s="1118">
        <f t="shared" ref="M40:M43" si="41">L40+1</f>
        <v>45665</v>
      </c>
      <c r="N40" s="1662" t="s">
        <v>5099</v>
      </c>
    </row>
    <row r="41" spans="1:15" s="209" customFormat="1" ht="12.75" hidden="1" customHeight="1">
      <c r="A41" s="570" t="s">
        <v>5137</v>
      </c>
      <c r="B41" s="2051" t="s">
        <v>4526</v>
      </c>
      <c r="C41" s="1541" t="s">
        <v>5138</v>
      </c>
      <c r="D41" s="568" t="s">
        <v>5139</v>
      </c>
      <c r="E41" s="568">
        <v>45677</v>
      </c>
      <c r="F41" s="568">
        <f t="shared" si="36"/>
        <v>45689</v>
      </c>
      <c r="G41" s="568">
        <f t="shared" si="37"/>
        <v>45690</v>
      </c>
      <c r="H41" s="568">
        <f t="shared" si="38"/>
        <v>45691</v>
      </c>
      <c r="I41" s="2647" t="s">
        <v>5098</v>
      </c>
      <c r="J41" s="568">
        <f t="shared" si="39"/>
        <v>45693</v>
      </c>
      <c r="K41" s="1611">
        <f t="shared" si="40"/>
        <v>45670</v>
      </c>
      <c r="L41" s="1118">
        <v>45671</v>
      </c>
      <c r="M41" s="1118">
        <f t="shared" si="41"/>
        <v>45672</v>
      </c>
      <c r="N41" s="1662" t="s">
        <v>5099</v>
      </c>
    </row>
    <row r="42" spans="1:15" s="209" customFormat="1" ht="12.75" hidden="1" customHeight="1">
      <c r="A42" s="570" t="s">
        <v>5114</v>
      </c>
      <c r="B42" s="2051" t="s">
        <v>4528</v>
      </c>
      <c r="C42" s="1541" t="s">
        <v>5101</v>
      </c>
      <c r="D42" s="568" t="s">
        <v>5140</v>
      </c>
      <c r="E42" s="568">
        <v>45684</v>
      </c>
      <c r="F42" s="568">
        <f t="shared" si="36"/>
        <v>45696</v>
      </c>
      <c r="G42" s="568">
        <f t="shared" si="37"/>
        <v>45697</v>
      </c>
      <c r="H42" s="568">
        <f t="shared" si="38"/>
        <v>45698</v>
      </c>
      <c r="I42" s="2647" t="s">
        <v>5098</v>
      </c>
      <c r="J42" s="568">
        <f t="shared" si="39"/>
        <v>45700</v>
      </c>
      <c r="K42" s="1611">
        <f t="shared" si="40"/>
        <v>45677</v>
      </c>
      <c r="L42" s="1118">
        <v>45678</v>
      </c>
      <c r="M42" s="1118">
        <f t="shared" si="41"/>
        <v>45679</v>
      </c>
      <c r="N42" s="1662" t="s">
        <v>5099</v>
      </c>
    </row>
    <row r="43" spans="1:15" s="209" customFormat="1" ht="12.75" hidden="1" customHeight="1">
      <c r="A43" s="570"/>
      <c r="B43" s="2051" t="s">
        <v>4530</v>
      </c>
      <c r="C43" s="1541" t="s">
        <v>402</v>
      </c>
      <c r="D43" s="568" t="s">
        <v>5141</v>
      </c>
      <c r="E43" s="568">
        <v>45689</v>
      </c>
      <c r="F43" s="568">
        <f t="shared" si="36"/>
        <v>45701</v>
      </c>
      <c r="G43" s="568">
        <f t="shared" si="37"/>
        <v>45702</v>
      </c>
      <c r="H43" s="568">
        <f t="shared" si="38"/>
        <v>45703</v>
      </c>
      <c r="I43" s="2647" t="s">
        <v>5098</v>
      </c>
      <c r="J43" s="568">
        <f t="shared" si="39"/>
        <v>45705</v>
      </c>
      <c r="K43" s="1611">
        <f t="shared" si="40"/>
        <v>45684</v>
      </c>
      <c r="L43" s="1118">
        <v>45685</v>
      </c>
      <c r="M43" s="1118">
        <f t="shared" si="41"/>
        <v>45686</v>
      </c>
      <c r="N43" s="1662" t="s">
        <v>5099</v>
      </c>
    </row>
    <row r="44" spans="1:15" s="209" customFormat="1" ht="12.75" hidden="1" customHeight="1">
      <c r="A44" s="570"/>
      <c r="B44" s="2051" t="s">
        <v>4532</v>
      </c>
      <c r="C44" s="1540" t="s">
        <v>5142</v>
      </c>
      <c r="D44" s="476" t="s">
        <v>5143</v>
      </c>
      <c r="E44" s="476">
        <v>45698</v>
      </c>
      <c r="F44" s="476">
        <f t="shared" ref="F44" si="42">E44+12</f>
        <v>45710</v>
      </c>
      <c r="G44" s="476">
        <f t="shared" ref="G44" si="43">E44+13</f>
        <v>45711</v>
      </c>
      <c r="H44" s="476">
        <f t="shared" ref="H44" si="44">E44+14</f>
        <v>45712</v>
      </c>
      <c r="I44" s="2647" t="s">
        <v>5098</v>
      </c>
      <c r="J44" s="476">
        <f t="shared" ref="J44" si="45">E44+16</f>
        <v>45714</v>
      </c>
      <c r="K44" s="1611">
        <f t="shared" si="40"/>
        <v>45691</v>
      </c>
      <c r="L44" s="1118">
        <v>45692</v>
      </c>
      <c r="M44" s="1118">
        <f t="shared" ref="M44" si="46">L44+1</f>
        <v>45693</v>
      </c>
      <c r="N44" s="1662" t="s">
        <v>5099</v>
      </c>
    </row>
    <row r="45" spans="1:15" s="209" customFormat="1" ht="12.75" hidden="1" customHeight="1">
      <c r="A45" s="570"/>
      <c r="B45" s="2051" t="s">
        <v>4537</v>
      </c>
      <c r="C45" s="1540" t="s">
        <v>5103</v>
      </c>
      <c r="D45" s="476" t="s">
        <v>5144</v>
      </c>
      <c r="E45" s="476">
        <v>45706</v>
      </c>
      <c r="F45" s="476">
        <f>E45+15</f>
        <v>45721</v>
      </c>
      <c r="G45" s="476">
        <f>E45+16</f>
        <v>45722</v>
      </c>
      <c r="H45" s="476">
        <f>E45+18</f>
        <v>45724</v>
      </c>
      <c r="I45" s="476">
        <f>E45+19</f>
        <v>45725</v>
      </c>
      <c r="J45" s="476">
        <f>E45+20</f>
        <v>45726</v>
      </c>
      <c r="K45" s="1611">
        <f t="shared" si="40"/>
        <v>45698</v>
      </c>
      <c r="L45" s="1118">
        <v>45699</v>
      </c>
      <c r="M45" s="1118">
        <f t="shared" ref="M45:M46" si="47">L45+1</f>
        <v>45700</v>
      </c>
      <c r="N45" s="1662" t="s">
        <v>5099</v>
      </c>
      <c r="O45" s="622" t="s">
        <v>5145</v>
      </c>
    </row>
    <row r="46" spans="1:15" s="209" customFormat="1" ht="12.75" hidden="1" customHeight="1">
      <c r="A46" s="570"/>
      <c r="B46" s="2051" t="s">
        <v>4540</v>
      </c>
      <c r="C46" s="1540" t="s">
        <v>2333</v>
      </c>
      <c r="D46" s="476" t="s">
        <v>5146</v>
      </c>
      <c r="E46" s="476">
        <v>45713</v>
      </c>
      <c r="F46" s="476">
        <f>E46+15</f>
        <v>45728</v>
      </c>
      <c r="G46" s="476">
        <f>E46+16</f>
        <v>45729</v>
      </c>
      <c r="H46" s="476">
        <f>E46+18</f>
        <v>45731</v>
      </c>
      <c r="I46" s="476">
        <f>E46+19</f>
        <v>45732</v>
      </c>
      <c r="J46" s="476">
        <f>E46+20</f>
        <v>45733</v>
      </c>
      <c r="K46" s="1611">
        <f t="shared" si="40"/>
        <v>45705</v>
      </c>
      <c r="L46" s="1118">
        <v>45706</v>
      </c>
      <c r="M46" s="1118">
        <f t="shared" si="47"/>
        <v>45707</v>
      </c>
      <c r="N46" s="1662" t="s">
        <v>5099</v>
      </c>
      <c r="O46" s="622" t="s">
        <v>5145</v>
      </c>
    </row>
    <row r="47" spans="1:15" s="209" customFormat="1" ht="12.75" hidden="1" customHeight="1">
      <c r="A47" s="570" t="s">
        <v>5147</v>
      </c>
      <c r="B47" s="2051" t="s">
        <v>4543</v>
      </c>
      <c r="C47" s="1540" t="s">
        <v>5126</v>
      </c>
      <c r="D47" s="476" t="s">
        <v>5148</v>
      </c>
      <c r="E47" s="476">
        <v>45714</v>
      </c>
      <c r="F47" s="476">
        <f>E47+15</f>
        <v>45729</v>
      </c>
      <c r="G47" s="476">
        <f>E47+16</f>
        <v>45730</v>
      </c>
      <c r="H47" s="476">
        <f>E47+18</f>
        <v>45732</v>
      </c>
      <c r="I47" s="476">
        <f>E47+19</f>
        <v>45733</v>
      </c>
      <c r="J47" s="476">
        <f>E47+20</f>
        <v>45734</v>
      </c>
      <c r="K47" s="1611">
        <f>K46+7</f>
        <v>45712</v>
      </c>
      <c r="L47" s="1118">
        <v>45713</v>
      </c>
      <c r="M47" s="1118">
        <f>L47+1</f>
        <v>45714</v>
      </c>
      <c r="N47" s="1662" t="s">
        <v>5099</v>
      </c>
      <c r="O47" s="622" t="s">
        <v>5145</v>
      </c>
    </row>
    <row r="48" spans="1:15" s="209" customFormat="1" ht="12.75" hidden="1" customHeight="1">
      <c r="A48" s="570" t="s">
        <v>5149</v>
      </c>
      <c r="B48" s="2051" t="s">
        <v>4547</v>
      </c>
      <c r="C48" s="1541" t="s">
        <v>3133</v>
      </c>
      <c r="D48" s="568" t="s">
        <v>5150</v>
      </c>
      <c r="E48" s="568">
        <v>45725</v>
      </c>
      <c r="F48" s="568">
        <f t="shared" ref="F48" si="48">E48+12</f>
        <v>45737</v>
      </c>
      <c r="G48" s="568">
        <f t="shared" ref="G48" si="49">E48+13</f>
        <v>45738</v>
      </c>
      <c r="H48" s="568">
        <f t="shared" ref="H48" si="50">E48+14</f>
        <v>45739</v>
      </c>
      <c r="I48" s="2647" t="s">
        <v>5098</v>
      </c>
      <c r="J48" s="568">
        <f t="shared" ref="J48" si="51">E48+16</f>
        <v>45741</v>
      </c>
      <c r="K48" s="1611">
        <f>K47+7</f>
        <v>45719</v>
      </c>
      <c r="L48" s="1118">
        <v>45720</v>
      </c>
      <c r="M48" s="1118">
        <f>L48+1</f>
        <v>45721</v>
      </c>
      <c r="N48" s="1662" t="s">
        <v>5099</v>
      </c>
    </row>
    <row r="49" spans="1:14" s="209" customFormat="1" ht="12.75" hidden="1" customHeight="1">
      <c r="A49" s="570" t="s">
        <v>5151</v>
      </c>
      <c r="B49" s="2051" t="s">
        <v>4551</v>
      </c>
      <c r="C49" s="1541" t="s">
        <v>3210</v>
      </c>
      <c r="D49" s="568" t="s">
        <v>5152</v>
      </c>
      <c r="E49" s="568">
        <v>45738</v>
      </c>
      <c r="F49" s="568">
        <f t="shared" ref="F49:F51" si="52">E49+12</f>
        <v>45750</v>
      </c>
      <c r="G49" s="568">
        <f t="shared" ref="G49:G51" si="53">E49+13</f>
        <v>45751</v>
      </c>
      <c r="H49" s="568">
        <f t="shared" ref="H49:H51" si="54">E49+14</f>
        <v>45752</v>
      </c>
      <c r="I49" s="2647" t="s">
        <v>5098</v>
      </c>
      <c r="J49" s="568">
        <f t="shared" ref="J49:J51" si="55">E49+16</f>
        <v>45754</v>
      </c>
      <c r="K49" s="1611">
        <f t="shared" ref="K49:K51" si="56">K48+7</f>
        <v>45726</v>
      </c>
      <c r="L49" s="1118">
        <v>45727</v>
      </c>
      <c r="M49" s="1118">
        <f t="shared" ref="M49:M52" si="57">L49+1</f>
        <v>45728</v>
      </c>
      <c r="N49" s="1662" t="s">
        <v>5099</v>
      </c>
    </row>
    <row r="50" spans="1:14" s="209" customFormat="1" ht="12.75" hidden="1" customHeight="1">
      <c r="A50" s="570" t="s">
        <v>5153</v>
      </c>
      <c r="B50" s="2051" t="s">
        <v>4555</v>
      </c>
      <c r="C50" s="3401" t="s">
        <v>4763</v>
      </c>
      <c r="D50" s="568" t="s">
        <v>5154</v>
      </c>
      <c r="E50" s="568">
        <v>45739</v>
      </c>
      <c r="F50" s="568">
        <f t="shared" si="52"/>
        <v>45751</v>
      </c>
      <c r="G50" s="568">
        <f t="shared" si="53"/>
        <v>45752</v>
      </c>
      <c r="H50" s="568">
        <f t="shared" si="54"/>
        <v>45753</v>
      </c>
      <c r="I50" s="2647" t="s">
        <v>5098</v>
      </c>
      <c r="J50" s="568">
        <f t="shared" si="55"/>
        <v>45755</v>
      </c>
      <c r="K50" s="1611">
        <f t="shared" si="56"/>
        <v>45733</v>
      </c>
      <c r="L50" s="1118">
        <v>45734</v>
      </c>
      <c r="M50" s="1118">
        <f t="shared" si="57"/>
        <v>45735</v>
      </c>
      <c r="N50" s="1662" t="s">
        <v>5099</v>
      </c>
    </row>
    <row r="51" spans="1:14" s="209" customFormat="1" ht="12.75" hidden="1" customHeight="1">
      <c r="A51" s="570"/>
      <c r="B51" s="2051" t="s">
        <v>4558</v>
      </c>
      <c r="C51" s="1541" t="s">
        <v>5112</v>
      </c>
      <c r="D51" s="568" t="s">
        <v>5155</v>
      </c>
      <c r="E51" s="568">
        <v>45749</v>
      </c>
      <c r="F51" s="568">
        <f t="shared" si="52"/>
        <v>45761</v>
      </c>
      <c r="G51" s="568">
        <f t="shared" si="53"/>
        <v>45762</v>
      </c>
      <c r="H51" s="568">
        <f t="shared" si="54"/>
        <v>45763</v>
      </c>
      <c r="I51" s="2647" t="s">
        <v>5098</v>
      </c>
      <c r="J51" s="568">
        <f t="shared" si="55"/>
        <v>45765</v>
      </c>
      <c r="K51" s="1611">
        <f t="shared" si="56"/>
        <v>45740</v>
      </c>
      <c r="L51" s="1118">
        <v>45741</v>
      </c>
      <c r="M51" s="1118">
        <f t="shared" si="57"/>
        <v>45742</v>
      </c>
      <c r="N51" s="1662" t="s">
        <v>5099</v>
      </c>
    </row>
    <row r="52" spans="1:14" s="209" customFormat="1" ht="12.75" hidden="1" customHeight="1">
      <c r="A52" s="570" t="s">
        <v>5156</v>
      </c>
      <c r="B52" s="2051" t="s">
        <v>4562</v>
      </c>
      <c r="C52" s="1540" t="s">
        <v>2528</v>
      </c>
      <c r="D52" s="476" t="s">
        <v>5157</v>
      </c>
      <c r="E52" s="476">
        <v>45759</v>
      </c>
      <c r="F52" s="476">
        <f t="shared" ref="F52" si="58">E52+12</f>
        <v>45771</v>
      </c>
      <c r="G52" s="476">
        <f t="shared" ref="G52" si="59">E52+13</f>
        <v>45772</v>
      </c>
      <c r="H52" s="476">
        <f t="shared" ref="H52" si="60">E52+14</f>
        <v>45773</v>
      </c>
      <c r="I52" s="2647" t="s">
        <v>5098</v>
      </c>
      <c r="J52" s="476">
        <f t="shared" ref="J52" si="61">E52+16</f>
        <v>45775</v>
      </c>
      <c r="K52" s="1611">
        <f t="shared" ref="K52:K63" si="62">K51+7</f>
        <v>45747</v>
      </c>
      <c r="L52" s="1118">
        <v>45748</v>
      </c>
      <c r="M52" s="1118">
        <f t="shared" si="57"/>
        <v>45749</v>
      </c>
      <c r="N52" s="1662" t="s">
        <v>5099</v>
      </c>
    </row>
    <row r="53" spans="1:14" s="209" customFormat="1" ht="12.75" hidden="1" customHeight="1">
      <c r="A53" s="570"/>
      <c r="B53" s="2051"/>
      <c r="C53"/>
      <c r="D53"/>
      <c r="E53"/>
      <c r="F53"/>
      <c r="G53"/>
      <c r="H53"/>
      <c r="I53"/>
      <c r="J53"/>
      <c r="K53" s="1611"/>
      <c r="L53" s="1118"/>
      <c r="M53" s="1118"/>
      <c r="N53" s="1662"/>
    </row>
    <row r="54" spans="1:14" s="209" customFormat="1" ht="33.75">
      <c r="A54" s="570"/>
      <c r="B54" s="2051"/>
      <c r="C54" s="781" t="s">
        <v>5019</v>
      </c>
      <c r="D54" s="203"/>
      <c r="E54" s="1189" t="s">
        <v>98</v>
      </c>
      <c r="F54" s="204" t="s">
        <v>1136</v>
      </c>
      <c r="G54" s="204" t="s">
        <v>642</v>
      </c>
      <c r="H54" s="204" t="s">
        <v>5064</v>
      </c>
      <c r="I54" s="204" t="s">
        <v>5065</v>
      </c>
      <c r="J54" s="205" t="s">
        <v>5066</v>
      </c>
      <c r="K54" s="1611"/>
      <c r="L54" s="2968" t="s">
        <v>4990</v>
      </c>
      <c r="M54" s="1700" t="s">
        <v>4952</v>
      </c>
      <c r="N54" s="1662"/>
    </row>
    <row r="55" spans="1:14" s="209" customFormat="1" ht="12.75" customHeight="1">
      <c r="A55" s="570"/>
      <c r="B55" s="2051"/>
      <c r="C55" s="206"/>
      <c r="D55" s="207" t="s">
        <v>5023</v>
      </c>
      <c r="E55" s="777"/>
      <c r="F55" s="284" t="s">
        <v>4270</v>
      </c>
      <c r="G55" s="284" t="s">
        <v>3040</v>
      </c>
      <c r="H55" s="284" t="s">
        <v>4171</v>
      </c>
      <c r="I55" s="284" t="s">
        <v>3028</v>
      </c>
      <c r="J55" s="284" t="s">
        <v>3290</v>
      </c>
      <c r="K55" s="1611"/>
      <c r="L55" s="1118"/>
      <c r="M55" s="1118"/>
      <c r="N55" s="1662"/>
    </row>
    <row r="56" spans="1:14" s="209" customFormat="1" ht="12.75" hidden="1" customHeight="1">
      <c r="A56" s="570" t="s">
        <v>5158</v>
      </c>
      <c r="B56" s="2051" t="s">
        <v>4566</v>
      </c>
      <c r="C56" s="1540" t="s">
        <v>2993</v>
      </c>
      <c r="D56" s="476" t="s">
        <v>5159</v>
      </c>
      <c r="E56" s="476">
        <v>45768</v>
      </c>
      <c r="F56" s="476">
        <f t="shared" ref="F56:F66" si="63">E56+12</f>
        <v>45780</v>
      </c>
      <c r="G56" s="476">
        <f>E56+13</f>
        <v>45781</v>
      </c>
      <c r="H56" s="476">
        <f>E56+14</f>
        <v>45782</v>
      </c>
      <c r="I56" s="476">
        <f>E56+16</f>
        <v>45784</v>
      </c>
      <c r="J56" s="476">
        <f>E56+17</f>
        <v>45785</v>
      </c>
      <c r="K56" s="1611">
        <f>K52+7</f>
        <v>45754</v>
      </c>
      <c r="L56" s="1118">
        <v>45757</v>
      </c>
      <c r="M56" s="1118">
        <f t="shared" ref="M56:M58" si="64">L56+1</f>
        <v>45758</v>
      </c>
      <c r="N56" s="1662" t="s">
        <v>5160</v>
      </c>
    </row>
    <row r="57" spans="1:14" s="209" customFormat="1" ht="12.75" hidden="1" customHeight="1">
      <c r="A57" s="570"/>
      <c r="B57" s="2051" t="s">
        <v>4570</v>
      </c>
      <c r="C57" s="1540" t="s">
        <v>2380</v>
      </c>
      <c r="D57" s="476" t="s">
        <v>5161</v>
      </c>
      <c r="E57" s="476">
        <v>45770</v>
      </c>
      <c r="F57" s="476">
        <f t="shared" si="63"/>
        <v>45782</v>
      </c>
      <c r="G57" s="476">
        <f>E57+13</f>
        <v>45783</v>
      </c>
      <c r="H57" s="476">
        <f>E57+14</f>
        <v>45784</v>
      </c>
      <c r="I57" s="2647" t="s">
        <v>5098</v>
      </c>
      <c r="J57" s="476">
        <f>E57+16</f>
        <v>45786</v>
      </c>
      <c r="K57" s="1611">
        <f t="shared" si="62"/>
        <v>45761</v>
      </c>
      <c r="L57" s="1118">
        <v>45764</v>
      </c>
      <c r="M57" s="1118">
        <f t="shared" si="64"/>
        <v>45765</v>
      </c>
      <c r="N57" s="1662" t="s">
        <v>5160</v>
      </c>
    </row>
    <row r="58" spans="1:14" s="209" customFormat="1" ht="12.75" hidden="1" customHeight="1">
      <c r="A58" s="570" t="s">
        <v>5162</v>
      </c>
      <c r="B58" s="2051" t="s">
        <v>4574</v>
      </c>
      <c r="C58" s="1540" t="s">
        <v>5163</v>
      </c>
      <c r="D58" s="476" t="s">
        <v>5164</v>
      </c>
      <c r="E58" s="476">
        <v>45777</v>
      </c>
      <c r="F58" s="476">
        <f t="shared" si="63"/>
        <v>45789</v>
      </c>
      <c r="G58" s="476">
        <f>E58+13</f>
        <v>45790</v>
      </c>
      <c r="H58" s="476">
        <f>E58+14</f>
        <v>45791</v>
      </c>
      <c r="I58" s="2647" t="s">
        <v>5098</v>
      </c>
      <c r="J58" s="476">
        <f>E58+16</f>
        <v>45793</v>
      </c>
      <c r="K58" s="1611">
        <f t="shared" si="62"/>
        <v>45768</v>
      </c>
      <c r="L58" s="1118">
        <v>45771</v>
      </c>
      <c r="M58" s="1118">
        <f t="shared" si="64"/>
        <v>45772</v>
      </c>
      <c r="N58" s="1662" t="s">
        <v>5160</v>
      </c>
    </row>
    <row r="59" spans="1:14" s="209" customFormat="1" ht="12.75" hidden="1" customHeight="1">
      <c r="A59" s="570" t="s">
        <v>5165</v>
      </c>
      <c r="B59" s="2051" t="s">
        <v>4578</v>
      </c>
      <c r="C59" s="1541" t="s">
        <v>5166</v>
      </c>
      <c r="D59" s="568" t="s">
        <v>5167</v>
      </c>
      <c r="E59" s="568">
        <v>45784</v>
      </c>
      <c r="F59" s="568">
        <f t="shared" si="63"/>
        <v>45796</v>
      </c>
      <c r="G59" s="568">
        <f>E59+13</f>
        <v>45797</v>
      </c>
      <c r="H59" s="568">
        <f>E59+14</f>
        <v>45798</v>
      </c>
      <c r="I59" s="2647" t="s">
        <v>5098</v>
      </c>
      <c r="J59" s="568">
        <f>E59+16</f>
        <v>45800</v>
      </c>
      <c r="K59" s="1611">
        <f t="shared" si="62"/>
        <v>45775</v>
      </c>
      <c r="L59" s="1118">
        <v>45778</v>
      </c>
      <c r="M59" s="1118">
        <f t="shared" ref="M59:M61" si="65">L59+1</f>
        <v>45779</v>
      </c>
      <c r="N59" s="1662" t="s">
        <v>5160</v>
      </c>
    </row>
    <row r="60" spans="1:14" s="209" customFormat="1" ht="12.75" hidden="1" customHeight="1">
      <c r="A60" s="570" t="s">
        <v>5168</v>
      </c>
      <c r="B60" s="2051" t="s">
        <v>4581</v>
      </c>
      <c r="C60" s="1541" t="s">
        <v>504</v>
      </c>
      <c r="D60" s="568" t="s">
        <v>5169</v>
      </c>
      <c r="E60" s="568">
        <v>45790</v>
      </c>
      <c r="F60" s="568">
        <f t="shared" si="63"/>
        <v>45802</v>
      </c>
      <c r="G60" s="568">
        <f t="shared" ref="G60" si="66">E60+13</f>
        <v>45803</v>
      </c>
      <c r="H60" s="568">
        <f t="shared" ref="H60" si="67">E60+14</f>
        <v>45804</v>
      </c>
      <c r="I60" s="2647" t="s">
        <v>5098</v>
      </c>
      <c r="J60" s="568">
        <f t="shared" ref="J60" si="68">E60+16</f>
        <v>45806</v>
      </c>
      <c r="K60" s="1611">
        <f t="shared" si="62"/>
        <v>45782</v>
      </c>
      <c r="L60" s="1118">
        <v>45785</v>
      </c>
      <c r="M60" s="1118">
        <f t="shared" si="65"/>
        <v>45786</v>
      </c>
      <c r="N60" s="1662" t="s">
        <v>5160</v>
      </c>
    </row>
    <row r="61" spans="1:14" s="209" customFormat="1" ht="12.75" hidden="1" customHeight="1">
      <c r="A61" s="570" t="s">
        <v>5170</v>
      </c>
      <c r="B61" s="2051" t="s">
        <v>4583</v>
      </c>
      <c r="C61" s="1541" t="s">
        <v>3133</v>
      </c>
      <c r="D61" s="568" t="s">
        <v>5171</v>
      </c>
      <c r="E61" s="568">
        <v>45799</v>
      </c>
      <c r="F61" s="568">
        <f t="shared" si="63"/>
        <v>45811</v>
      </c>
      <c r="G61" s="568">
        <f t="shared" ref="G61:G66" si="69">E61+13</f>
        <v>45812</v>
      </c>
      <c r="H61" s="568">
        <f t="shared" ref="H61" si="70">E61+14</f>
        <v>45813</v>
      </c>
      <c r="I61" s="2647" t="s">
        <v>5098</v>
      </c>
      <c r="J61" s="568">
        <f t="shared" ref="J61:J66" si="71">E61+16</f>
        <v>45815</v>
      </c>
      <c r="K61" s="1611">
        <f t="shared" si="62"/>
        <v>45789</v>
      </c>
      <c r="L61" s="1118">
        <v>45792</v>
      </c>
      <c r="M61" s="1118">
        <f t="shared" si="65"/>
        <v>45793</v>
      </c>
      <c r="N61" s="1662" t="s">
        <v>5160</v>
      </c>
    </row>
    <row r="62" spans="1:14" s="209" customFormat="1" ht="12.75" customHeight="1">
      <c r="A62" s="570" t="s">
        <v>5172</v>
      </c>
      <c r="B62" s="2051" t="s">
        <v>4587</v>
      </c>
      <c r="C62" s="1541" t="s">
        <v>440</v>
      </c>
      <c r="D62" s="568" t="s">
        <v>5173</v>
      </c>
      <c r="E62" s="568">
        <v>45805</v>
      </c>
      <c r="F62" s="568">
        <f t="shared" si="63"/>
        <v>45817</v>
      </c>
      <c r="G62" s="568">
        <f t="shared" si="69"/>
        <v>45818</v>
      </c>
      <c r="H62" s="2647" t="s">
        <v>5098</v>
      </c>
      <c r="I62" s="2647" t="s">
        <v>5098</v>
      </c>
      <c r="J62" s="568">
        <f t="shared" si="71"/>
        <v>45821</v>
      </c>
      <c r="K62" s="1611">
        <f t="shared" si="62"/>
        <v>45796</v>
      </c>
      <c r="L62" s="1118">
        <v>45799</v>
      </c>
      <c r="M62" s="1118">
        <f t="shared" ref="M62:M63" si="72">L62+1</f>
        <v>45800</v>
      </c>
      <c r="N62" s="1662" t="s">
        <v>5160</v>
      </c>
    </row>
    <row r="63" spans="1:14" s="209" customFormat="1" ht="12.75" customHeight="1">
      <c r="A63" s="570" t="s">
        <v>5174</v>
      </c>
      <c r="B63" s="2051" t="s">
        <v>4591</v>
      </c>
      <c r="C63" s="1541" t="s">
        <v>5175</v>
      </c>
      <c r="D63" s="568" t="s">
        <v>5176</v>
      </c>
      <c r="E63" s="568">
        <v>45814</v>
      </c>
      <c r="F63" s="568">
        <f t="shared" si="63"/>
        <v>45826</v>
      </c>
      <c r="G63" s="568">
        <f t="shared" si="69"/>
        <v>45827</v>
      </c>
      <c r="H63" s="2647" t="s">
        <v>5098</v>
      </c>
      <c r="I63" s="2647" t="s">
        <v>5098</v>
      </c>
      <c r="J63" s="568">
        <f t="shared" si="71"/>
        <v>45830</v>
      </c>
      <c r="K63" s="1611">
        <f t="shared" si="62"/>
        <v>45803</v>
      </c>
      <c r="L63" s="1118">
        <v>45806</v>
      </c>
      <c r="M63" s="1118">
        <f t="shared" si="72"/>
        <v>45807</v>
      </c>
      <c r="N63" s="1662" t="s">
        <v>5160</v>
      </c>
    </row>
    <row r="64" spans="1:14" s="209" customFormat="1" ht="12.75" customHeight="1">
      <c r="A64" s="570" t="s">
        <v>5177</v>
      </c>
      <c r="B64" s="2051" t="s">
        <v>4594</v>
      </c>
      <c r="C64" s="1540" t="s">
        <v>5178</v>
      </c>
      <c r="D64" s="476" t="s">
        <v>5179</v>
      </c>
      <c r="E64" s="476">
        <v>45819</v>
      </c>
      <c r="F64" s="476">
        <f t="shared" si="63"/>
        <v>45831</v>
      </c>
      <c r="G64" s="476">
        <f t="shared" si="69"/>
        <v>45832</v>
      </c>
      <c r="H64" s="2647" t="s">
        <v>5098</v>
      </c>
      <c r="I64" s="2647" t="s">
        <v>5098</v>
      </c>
      <c r="J64" s="476">
        <f t="shared" si="71"/>
        <v>45835</v>
      </c>
      <c r="K64" s="1611">
        <f>K63+7</f>
        <v>45810</v>
      </c>
      <c r="L64" s="1118">
        <v>45813</v>
      </c>
      <c r="M64" s="1118">
        <f>L64+1</f>
        <v>45814</v>
      </c>
      <c r="N64" s="1662" t="s">
        <v>5160</v>
      </c>
    </row>
    <row r="65" spans="1:14" s="209" customFormat="1" ht="12.75" customHeight="1">
      <c r="A65" s="570"/>
      <c r="B65" s="2051" t="s">
        <v>4598</v>
      </c>
      <c r="C65" s="3495" t="s">
        <v>2528</v>
      </c>
      <c r="D65" s="476" t="s">
        <v>5180</v>
      </c>
      <c r="E65" s="476">
        <v>45822</v>
      </c>
      <c r="F65" s="476">
        <f t="shared" si="63"/>
        <v>45834</v>
      </c>
      <c r="G65" s="476">
        <f t="shared" si="69"/>
        <v>45835</v>
      </c>
      <c r="H65" s="2647" t="s">
        <v>5098</v>
      </c>
      <c r="I65" s="2647" t="s">
        <v>5098</v>
      </c>
      <c r="J65" s="476">
        <f t="shared" si="71"/>
        <v>45838</v>
      </c>
      <c r="K65" s="1611">
        <f>K64+7</f>
        <v>45817</v>
      </c>
      <c r="L65" s="1118">
        <v>45820</v>
      </c>
      <c r="M65" s="1118">
        <f>L65+1</f>
        <v>45821</v>
      </c>
      <c r="N65" s="1662" t="s">
        <v>5160</v>
      </c>
    </row>
    <row r="66" spans="1:14" s="209" customFormat="1" ht="12.75" customHeight="1">
      <c r="A66" s="570" t="s">
        <v>5181</v>
      </c>
      <c r="B66" s="2051" t="s">
        <v>4602</v>
      </c>
      <c r="C66" s="1540" t="s">
        <v>5182</v>
      </c>
      <c r="D66" s="476" t="s">
        <v>5183</v>
      </c>
      <c r="E66" s="476">
        <v>45829</v>
      </c>
      <c r="F66" s="476">
        <f t="shared" si="63"/>
        <v>45841</v>
      </c>
      <c r="G66" s="476">
        <f t="shared" si="69"/>
        <v>45842</v>
      </c>
      <c r="H66" s="2647" t="s">
        <v>5098</v>
      </c>
      <c r="I66" s="2647" t="s">
        <v>5098</v>
      </c>
      <c r="J66" s="476">
        <f t="shared" si="71"/>
        <v>45845</v>
      </c>
      <c r="K66" s="1611">
        <f>K65+7</f>
        <v>45824</v>
      </c>
      <c r="L66" s="1118">
        <v>45827</v>
      </c>
      <c r="M66" s="1118">
        <f>L66+1</f>
        <v>45828</v>
      </c>
      <c r="N66" s="1662" t="s">
        <v>5160</v>
      </c>
    </row>
    <row r="67" spans="1:14" s="209" customFormat="1" ht="12.75" customHeight="1">
      <c r="A67" s="570" t="s">
        <v>5184</v>
      </c>
      <c r="B67" s="2051" t="s">
        <v>4607</v>
      </c>
      <c r="C67" s="4062" t="s">
        <v>5185</v>
      </c>
      <c r="D67" s="476" t="s">
        <v>5186</v>
      </c>
      <c r="E67" s="476">
        <v>45834</v>
      </c>
      <c r="F67" s="476">
        <f t="shared" ref="F67:F68" si="73">E67+12</f>
        <v>45846</v>
      </c>
      <c r="G67" s="476">
        <f t="shared" ref="G67:G68" si="74">E67+13</f>
        <v>45847</v>
      </c>
      <c r="H67" s="2647" t="s">
        <v>5098</v>
      </c>
      <c r="I67" s="2647" t="s">
        <v>5098</v>
      </c>
      <c r="J67" s="476">
        <f t="shared" ref="J67:J68" si="75">E67+16</f>
        <v>45850</v>
      </c>
      <c r="K67" s="1611">
        <f t="shared" ref="K67:K74" si="76">K66+7</f>
        <v>45831</v>
      </c>
      <c r="L67" s="1118">
        <v>45834</v>
      </c>
      <c r="M67" s="1118">
        <f t="shared" ref="M67:M68" si="77">L67+1</f>
        <v>45835</v>
      </c>
      <c r="N67" s="1662" t="s">
        <v>5160</v>
      </c>
    </row>
    <row r="68" spans="1:14" s="209" customFormat="1" ht="12.75" customHeight="1">
      <c r="A68" s="570"/>
      <c r="B68" s="2051" t="s">
        <v>4442</v>
      </c>
      <c r="C68" s="1541" t="s">
        <v>5163</v>
      </c>
      <c r="D68" s="568" t="s">
        <v>5187</v>
      </c>
      <c r="E68" s="568">
        <v>45841</v>
      </c>
      <c r="F68" s="568">
        <f t="shared" si="73"/>
        <v>45853</v>
      </c>
      <c r="G68" s="568">
        <f t="shared" si="74"/>
        <v>45854</v>
      </c>
      <c r="H68" s="2647" t="s">
        <v>5098</v>
      </c>
      <c r="I68" s="2647" t="s">
        <v>5098</v>
      </c>
      <c r="J68" s="568">
        <f t="shared" si="75"/>
        <v>45857</v>
      </c>
      <c r="K68" s="1611">
        <f t="shared" si="76"/>
        <v>45838</v>
      </c>
      <c r="L68" s="1118">
        <v>45841</v>
      </c>
      <c r="M68" s="1118">
        <f t="shared" si="77"/>
        <v>45842</v>
      </c>
      <c r="N68" s="1662" t="s">
        <v>5160</v>
      </c>
    </row>
    <row r="69" spans="1:14" s="209" customFormat="1" ht="12.75" customHeight="1">
      <c r="A69" s="570" t="s">
        <v>5188</v>
      </c>
      <c r="B69" s="2051" t="s">
        <v>4445</v>
      </c>
      <c r="C69" s="1541" t="s">
        <v>2019</v>
      </c>
      <c r="D69" s="568" t="s">
        <v>5189</v>
      </c>
      <c r="E69" s="568">
        <v>45848</v>
      </c>
      <c r="F69" s="568">
        <f t="shared" ref="F69:F70" si="78">E69+12</f>
        <v>45860</v>
      </c>
      <c r="G69" s="568">
        <f t="shared" ref="G69:G70" si="79">E69+13</f>
        <v>45861</v>
      </c>
      <c r="H69" s="2647" t="s">
        <v>5098</v>
      </c>
      <c r="I69" s="2647" t="s">
        <v>5098</v>
      </c>
      <c r="J69" s="568">
        <f t="shared" ref="J69:J70" si="80">E69+16</f>
        <v>45864</v>
      </c>
      <c r="K69" s="1611">
        <f t="shared" si="76"/>
        <v>45845</v>
      </c>
      <c r="L69" s="1118">
        <v>45848</v>
      </c>
      <c r="M69" s="1118">
        <f t="shared" ref="M69:M70" si="81">L69+1</f>
        <v>45849</v>
      </c>
      <c r="N69" s="1662" t="s">
        <v>5160</v>
      </c>
    </row>
    <row r="70" spans="1:14" s="209" customFormat="1" ht="12.75" customHeight="1">
      <c r="A70" s="570"/>
      <c r="B70" s="2051" t="s">
        <v>4449</v>
      </c>
      <c r="C70" s="1541" t="s">
        <v>5126</v>
      </c>
      <c r="D70" s="568" t="s">
        <v>5190</v>
      </c>
      <c r="E70" s="568">
        <v>45855</v>
      </c>
      <c r="F70" s="568">
        <f t="shared" si="78"/>
        <v>45867</v>
      </c>
      <c r="G70" s="568">
        <f t="shared" si="79"/>
        <v>45868</v>
      </c>
      <c r="H70" s="2647" t="s">
        <v>5098</v>
      </c>
      <c r="I70" s="2647" t="s">
        <v>5098</v>
      </c>
      <c r="J70" s="568">
        <f t="shared" si="80"/>
        <v>45871</v>
      </c>
      <c r="K70" s="1611">
        <f t="shared" si="76"/>
        <v>45852</v>
      </c>
      <c r="L70" s="1118">
        <v>45855</v>
      </c>
      <c r="M70" s="1118">
        <f t="shared" si="81"/>
        <v>45856</v>
      </c>
      <c r="N70" s="1662" t="s">
        <v>5160</v>
      </c>
    </row>
    <row r="71" spans="1:14" s="209" customFormat="1" ht="12.75" customHeight="1">
      <c r="A71" s="570"/>
      <c r="B71" s="2051" t="s">
        <v>4453</v>
      </c>
      <c r="C71" s="1541" t="s">
        <v>5101</v>
      </c>
      <c r="D71" s="568" t="s">
        <v>5191</v>
      </c>
      <c r="E71" s="568">
        <v>45862</v>
      </c>
      <c r="F71" s="568">
        <f t="shared" ref="F71:F73" si="82">E71+12</f>
        <v>45874</v>
      </c>
      <c r="G71" s="568">
        <f t="shared" ref="G71:G73" si="83">E71+13</f>
        <v>45875</v>
      </c>
      <c r="H71" s="2647" t="s">
        <v>5098</v>
      </c>
      <c r="I71" s="2647" t="s">
        <v>5098</v>
      </c>
      <c r="J71" s="568">
        <f t="shared" ref="J71:J73" si="84">E71+16</f>
        <v>45878</v>
      </c>
      <c r="K71" s="1611">
        <f t="shared" si="76"/>
        <v>45859</v>
      </c>
      <c r="L71" s="1118">
        <v>45862</v>
      </c>
      <c r="M71" s="1118">
        <f t="shared" ref="M71:M73" si="85">L71+1</f>
        <v>45863</v>
      </c>
      <c r="N71" s="1662" t="s">
        <v>5160</v>
      </c>
    </row>
    <row r="72" spans="1:14" s="209" customFormat="1" ht="12.75" customHeight="1">
      <c r="A72" s="570"/>
      <c r="B72" s="2051" t="s">
        <v>4457</v>
      </c>
      <c r="C72" s="1541" t="s">
        <v>440</v>
      </c>
      <c r="D72" s="568" t="s">
        <v>5192</v>
      </c>
      <c r="E72" s="568">
        <v>45869</v>
      </c>
      <c r="F72" s="568">
        <f t="shared" si="82"/>
        <v>45881</v>
      </c>
      <c r="G72" s="568">
        <f t="shared" si="83"/>
        <v>45882</v>
      </c>
      <c r="H72" s="2647" t="s">
        <v>5098</v>
      </c>
      <c r="I72" s="2647" t="s">
        <v>5098</v>
      </c>
      <c r="J72" s="568">
        <f t="shared" si="84"/>
        <v>45885</v>
      </c>
      <c r="K72" s="1611">
        <f t="shared" si="76"/>
        <v>45866</v>
      </c>
      <c r="L72" s="1118">
        <v>45869</v>
      </c>
      <c r="M72" s="1118">
        <f t="shared" si="85"/>
        <v>45870</v>
      </c>
      <c r="N72" s="1662" t="s">
        <v>5160</v>
      </c>
    </row>
    <row r="73" spans="1:14" s="209" customFormat="1" ht="12.75" customHeight="1">
      <c r="A73" s="570"/>
      <c r="B73" s="2051" t="s">
        <v>4461</v>
      </c>
      <c r="C73" s="1540" t="s">
        <v>5193</v>
      </c>
      <c r="D73" s="476" t="s">
        <v>5194</v>
      </c>
      <c r="E73" s="476">
        <v>45876</v>
      </c>
      <c r="F73" s="476">
        <f t="shared" si="82"/>
        <v>45888</v>
      </c>
      <c r="G73" s="476">
        <f t="shared" si="83"/>
        <v>45889</v>
      </c>
      <c r="H73" s="2647" t="s">
        <v>5098</v>
      </c>
      <c r="I73" s="2647" t="s">
        <v>5098</v>
      </c>
      <c r="J73" s="476">
        <f t="shared" si="84"/>
        <v>45892</v>
      </c>
      <c r="K73" s="1611">
        <f t="shared" si="76"/>
        <v>45873</v>
      </c>
      <c r="L73" s="1118">
        <v>45876</v>
      </c>
      <c r="M73" s="1118">
        <f t="shared" si="85"/>
        <v>45877</v>
      </c>
      <c r="N73" s="1662" t="s">
        <v>5160</v>
      </c>
    </row>
    <row r="74" spans="1:14" s="209" customFormat="1" ht="12.75" customHeight="1">
      <c r="A74" s="570"/>
      <c r="B74" s="2051" t="s">
        <v>4464</v>
      </c>
      <c r="C74" s="1540" t="s">
        <v>5178</v>
      </c>
      <c r="D74" s="476" t="s">
        <v>5195</v>
      </c>
      <c r="E74" s="476">
        <f t="shared" ref="E74" si="86">E73+7</f>
        <v>45883</v>
      </c>
      <c r="F74" s="476">
        <f t="shared" ref="F74" si="87">E74+12</f>
        <v>45895</v>
      </c>
      <c r="G74" s="476">
        <f t="shared" ref="G74" si="88">E74+13</f>
        <v>45896</v>
      </c>
      <c r="H74" s="2647" t="s">
        <v>5098</v>
      </c>
      <c r="I74" s="2647" t="s">
        <v>5098</v>
      </c>
      <c r="J74" s="476">
        <f t="shared" ref="J74" si="89">E74+16</f>
        <v>45899</v>
      </c>
      <c r="K74" s="1611">
        <f t="shared" si="76"/>
        <v>45880</v>
      </c>
      <c r="L74" s="1118">
        <v>45883</v>
      </c>
      <c r="M74" s="1118">
        <f t="shared" ref="M74" si="90">L74+1</f>
        <v>45884</v>
      </c>
      <c r="N74" s="1662" t="s">
        <v>5160</v>
      </c>
    </row>
    <row r="75" spans="1:14" s="209" customFormat="1" ht="12.75" customHeight="1">
      <c r="A75" s="339"/>
      <c r="B75" s="1614"/>
      <c r="C75" s="2923" t="s">
        <v>5196</v>
      </c>
      <c r="D75" s="216"/>
      <c r="E75" s="217"/>
      <c r="F75" s="217"/>
      <c r="G75" s="217"/>
      <c r="H75" s="217"/>
      <c r="I75" s="217"/>
      <c r="J75" s="218"/>
      <c r="K75" s="212"/>
      <c r="M75" s="220"/>
    </row>
    <row r="76" spans="1:14">
      <c r="C76"/>
    </row>
    <row r="77" spans="1:14">
      <c r="C77" s="270"/>
      <c r="E77" s="270"/>
    </row>
    <row r="78" spans="1:14" s="209" customFormat="1" ht="12">
      <c r="B78" s="1614"/>
      <c r="C78" s="253" t="s">
        <v>0</v>
      </c>
      <c r="D78" s="70"/>
      <c r="E78" s="1487" t="s">
        <v>2062</v>
      </c>
      <c r="F78" s="71"/>
      <c r="G78" s="71" t="s">
        <v>36</v>
      </c>
      <c r="H78" s="71"/>
      <c r="I78" s="70"/>
      <c r="J78" s="70"/>
      <c r="K78" s="71" t="s">
        <v>61</v>
      </c>
      <c r="L78" s="71" t="str">
        <f>'HOW TO-&gt;'!$B$134</f>
        <v>6011 2413</v>
      </c>
      <c r="M78" s="71"/>
      <c r="N78" s="61"/>
    </row>
    <row r="79" spans="1:14" s="209" customFormat="1" ht="12">
      <c r="B79" s="1614"/>
      <c r="C79" s="82" t="s">
        <v>1</v>
      </c>
      <c r="D79" s="70"/>
      <c r="E79" s="308" t="s">
        <v>612</v>
      </c>
      <c r="F79" s="71"/>
      <c r="G79" s="70" t="s">
        <v>613</v>
      </c>
      <c r="H79" s="70"/>
      <c r="I79" s="308" t="s">
        <v>39</v>
      </c>
      <c r="J79" s="70"/>
      <c r="K79" s="70" t="s">
        <v>63</v>
      </c>
      <c r="L79" s="70"/>
      <c r="M79" s="273" t="s">
        <v>64</v>
      </c>
      <c r="N79" s="61"/>
    </row>
    <row r="80" spans="1:14" s="209" customFormat="1" ht="12">
      <c r="B80" s="1614"/>
      <c r="C80" s="82"/>
      <c r="D80" s="70"/>
      <c r="E80" s="308"/>
      <c r="F80" s="61"/>
      <c r="G80" s="70"/>
      <c r="H80" s="70"/>
      <c r="I80" s="308"/>
      <c r="J80" s="70"/>
      <c r="K80" s="70" t="str">
        <f>'HOW TO-&gt;'!$A$136</f>
        <v>PERMIT</v>
      </c>
      <c r="L80" s="70"/>
      <c r="M80" s="3325" t="str">
        <f>'HOW TO-&gt;'!$C$136</f>
        <v>SG094-SinPermit@msc.com</v>
      </c>
      <c r="N80" s="61"/>
    </row>
    <row r="81" spans="2:14" s="209" customFormat="1" ht="12">
      <c r="B81" s="1614"/>
      <c r="C81" s="80" t="str">
        <f>'HOW TO-&gt;'!$A$105</f>
        <v>ZANT CHONG</v>
      </c>
      <c r="D81" s="80" t="str">
        <f>'HOW TO-&gt;'!$B$105</f>
        <v>6011 2429</v>
      </c>
      <c r="E81" s="65" t="str">
        <f>'HOW TO-&gt;'!$C$105</f>
        <v>zant.chong@msc.com</v>
      </c>
      <c r="F81" s="61"/>
      <c r="G81" s="80" t="str">
        <f>'HOW TO-&gt;'!$A$122</f>
        <v>ROBERT CHIA</v>
      </c>
      <c r="H81" s="80" t="str">
        <f>'HOW TO-&gt;'!$B$122</f>
        <v>6011 0564</v>
      </c>
      <c r="I81" s="65" t="str">
        <f>'HOW TO-&gt;'!$C$122</f>
        <v>robert.chia@msc.com</v>
      </c>
      <c r="J81" s="61"/>
      <c r="K81" s="80" t="str">
        <f>'HOW TO-&gt;'!$A$137</f>
        <v>RAYNAR ANG</v>
      </c>
      <c r="L81" s="80" t="str">
        <f>'HOW TO-&gt;'!$B$137</f>
        <v>6011 2358</v>
      </c>
      <c r="M81" s="65" t="str">
        <f>'HOW TO-&gt;'!$C$137</f>
        <v>raynar.ang@msc.com</v>
      </c>
      <c r="N81" s="61"/>
    </row>
    <row r="82" spans="2:14" s="209" customFormat="1" ht="12">
      <c r="B82" s="1614"/>
      <c r="C82" s="80" t="str">
        <f>'HOW TO-&gt;'!$A$106</f>
        <v>PHOEBE HUANG</v>
      </c>
      <c r="D82" s="80" t="str">
        <f>'HOW TO-&gt;'!$B$106</f>
        <v>6011 0562</v>
      </c>
      <c r="E82" s="65" t="str">
        <f>'HOW TO-&gt;'!$C$106</f>
        <v>phoebe.huang@msc.com</v>
      </c>
      <c r="F82" s="61"/>
      <c r="G82" s="80" t="str">
        <f>'HOW TO-&gt;'!$A$123</f>
        <v>S. Y. LIEW</v>
      </c>
      <c r="H82" s="80" t="str">
        <f>'HOW TO-&gt;'!$B$123</f>
        <v>6011 2348</v>
      </c>
      <c r="I82" s="65" t="str">
        <f>'HOW TO-&gt;'!$C$123</f>
        <v>seoyi.liew@msc.com</v>
      </c>
      <c r="J82" s="61"/>
      <c r="K82" s="80" t="str">
        <f>'HOW TO-&gt;'!$A$138</f>
        <v>KAI SIANG</v>
      </c>
      <c r="L82" s="80" t="str">
        <f>'HOW TO-&gt;'!$B$138</f>
        <v>6011 2356</v>
      </c>
      <c r="M82" s="65" t="str">
        <f>'HOW TO-&gt;'!$C$138</f>
        <v>kaisiang.lim@msc.com</v>
      </c>
      <c r="N82" s="61"/>
    </row>
    <row r="83" spans="2:14" s="209" customFormat="1" ht="12">
      <c r="B83" s="1614"/>
      <c r="C83" s="80" t="str">
        <f>'HOW TO-&gt;'!$A$107</f>
        <v>SHERWIN LIM</v>
      </c>
      <c r="D83" s="80" t="str">
        <f>'HOW TO-&gt;'!$B$107</f>
        <v>6011 2395</v>
      </c>
      <c r="E83" s="65" t="str">
        <f>'HOW TO-&gt;'!$C$107</f>
        <v>sherwin.lim@msc.com</v>
      </c>
      <c r="F83" s="61"/>
      <c r="G83" s="80" t="str">
        <f>'HOW TO-&gt;'!$A$124</f>
        <v>SHARON KOH</v>
      </c>
      <c r="H83" s="80" t="str">
        <f>'HOW TO-&gt;'!$B$124</f>
        <v>6011 2349</v>
      </c>
      <c r="I83" s="65" t="str">
        <f>'HOW TO-&gt;'!$C$124</f>
        <v>sharon.koh@msc.com</v>
      </c>
      <c r="J83" s="61"/>
      <c r="K83" s="80" t="str">
        <f>'HOW TO-&gt;'!$A$139</f>
        <v>DEWI</v>
      </c>
      <c r="L83" s="80" t="str">
        <f>'HOW TO-&gt;'!$B$139</f>
        <v>6011 2354</v>
      </c>
      <c r="M83" s="65" t="str">
        <f>'HOW TO-&gt;'!$C$139</f>
        <v>dewi.ratnah@msc.com</v>
      </c>
      <c r="N83" s="61"/>
    </row>
    <row r="84" spans="2:14" s="209" customFormat="1" ht="12">
      <c r="B84" s="1614"/>
      <c r="C84" s="80" t="str">
        <f>'HOW TO-&gt;'!$A$108</f>
        <v>NATALIE LEW</v>
      </c>
      <c r="D84" s="80" t="str">
        <f>'HOW TO-&gt;'!$B$108</f>
        <v>6011 2399</v>
      </c>
      <c r="E84" s="65" t="str">
        <f>'HOW TO-&gt;'!$C$108</f>
        <v>natalie.lew@msc.com</v>
      </c>
      <c r="F84" s="61"/>
      <c r="G84" s="80" t="str">
        <f>'HOW TO-&gt;'!$A$125</f>
        <v>ANGELIA LAU</v>
      </c>
      <c r="H84" s="80" t="str">
        <f>'HOW TO-&gt;'!$B$125</f>
        <v>6011 2346</v>
      </c>
      <c r="I84" s="65" t="str">
        <f>'HOW TO-&gt;'!$C$125</f>
        <v>angelia.lau@msc.com</v>
      </c>
      <c r="J84" s="61"/>
      <c r="K84" s="80" t="str">
        <f>'HOW TO-&gt;'!$A$140</f>
        <v>YU TING</v>
      </c>
      <c r="L84" s="80" t="str">
        <f>'HOW TO-&gt;'!$B$140</f>
        <v>6011 2359</v>
      </c>
      <c r="M84" s="65" t="str">
        <f>'HOW TO-&gt;'!$C$140</f>
        <v>yuting.luo@msc.com</v>
      </c>
      <c r="N84" s="61"/>
    </row>
    <row r="85" spans="2:14" s="209" customFormat="1" ht="12">
      <c r="B85" s="1614"/>
      <c r="C85" s="80">
        <f>'HOW TO-&gt;'!$A$109</f>
        <v>0</v>
      </c>
      <c r="D85" s="80" t="str">
        <f>'HOW TO-&gt;'!$B$109</f>
        <v>6011 2352</v>
      </c>
      <c r="E85" s="65">
        <f>'HOW TO-&gt;'!$C$109</f>
        <v>0</v>
      </c>
      <c r="F85" s="61"/>
      <c r="G85" s="80" t="str">
        <f>'HOW TO-&gt;'!$A$126</f>
        <v>NOOR AFNINDAH</v>
      </c>
      <c r="H85" s="80" t="str">
        <f>'HOW TO-&gt;'!$B$126</f>
        <v>6011 2347</v>
      </c>
      <c r="I85" s="65" t="str">
        <f>'HOW TO-&gt;'!$C$126</f>
        <v>noor.afnindah@msc.com</v>
      </c>
      <c r="J85" s="61"/>
      <c r="K85" s="80" t="str">
        <f>'HOW TO-&gt;'!$A$141</f>
        <v>-</v>
      </c>
      <c r="L85" s="80" t="str">
        <f>'HOW TO-&gt;'!$B$141</f>
        <v>6011 0567</v>
      </c>
      <c r="M85" s="65" t="str">
        <f>'HOW TO-&gt;'!$C$141</f>
        <v>-</v>
      </c>
      <c r="N85" s="61"/>
    </row>
    <row r="86" spans="2:14" s="209" customFormat="1" ht="12">
      <c r="B86" s="1614"/>
      <c r="C86" s="80" t="str">
        <f>'HOW TO-&gt;'!$A$110</f>
        <v>LIM AI PHEN</v>
      </c>
      <c r="D86" s="80" t="str">
        <f>'HOW TO-&gt;'!$B$110</f>
        <v>6011 9646</v>
      </c>
      <c r="E86" s="65" t="str">
        <f>'HOW TO-&gt;'!$C$110</f>
        <v>aiphen.lim@msc.com</v>
      </c>
      <c r="F86" s="61"/>
      <c r="G86" s="80" t="str">
        <f>'HOW TO-&gt;'!$A$127</f>
        <v>NG CHING WEI</v>
      </c>
      <c r="H86" s="80" t="str">
        <f>'HOW TO-&gt;'!$B$127</f>
        <v>6011 2404</v>
      </c>
      <c r="I86" s="65" t="str">
        <f>'HOW TO-&gt;'!$C$127</f>
        <v>chingwei.ng@msc.com</v>
      </c>
      <c r="J86" s="61"/>
      <c r="K86" s="80" t="str">
        <f>'HOW TO-&gt;'!$A$142</f>
        <v>SHAN SHAN</v>
      </c>
      <c r="L86" s="80" t="str">
        <f>'HOW TO-&gt;'!$B$142</f>
        <v>6011 2353</v>
      </c>
      <c r="M86" s="65" t="str">
        <f>'HOW TO-&gt;'!$C$142</f>
        <v>shanshan.chin@msc.com</v>
      </c>
      <c r="N86" s="61"/>
    </row>
    <row r="87" spans="2:14" s="209" customFormat="1" ht="12">
      <c r="B87" s="1614"/>
      <c r="C87" s="80" t="str">
        <f>'HOW TO-&gt;'!$A$111</f>
        <v>DARIUS ONG</v>
      </c>
      <c r="D87" s="80" t="str">
        <f>'HOW TO-&gt;'!$B$111</f>
        <v>6011 2396</v>
      </c>
      <c r="E87" s="65" t="str">
        <f>'HOW TO-&gt;'!$C$111</f>
        <v>darius.ong@msc.com</v>
      </c>
      <c r="F87" s="61"/>
      <c r="G87" s="80">
        <f>'HOW TO-&gt;'!$A$128</f>
        <v>0</v>
      </c>
      <c r="H87" s="80">
        <f>'HOW TO-&gt;'!$B$128</f>
        <v>0</v>
      </c>
      <c r="I87" s="65">
        <f>'HOW TO-&gt;'!$C$128</f>
        <v>0</v>
      </c>
      <c r="J87" s="61"/>
      <c r="K87" s="80" t="str">
        <f>'HOW TO-&gt;'!$A$143</f>
        <v>EUNICE</v>
      </c>
      <c r="L87" s="80" t="str">
        <f>'HOW TO-&gt;'!$B$143</f>
        <v>6011 2355</v>
      </c>
      <c r="M87" s="65" t="str">
        <f>'HOW TO-&gt;'!$C$143</f>
        <v>eunice.chan@msc.com</v>
      </c>
      <c r="N87" s="61"/>
    </row>
    <row r="88" spans="2:14" s="209" customFormat="1" ht="12">
      <c r="B88" s="1614"/>
      <c r="C88" s="80" t="str">
        <f>'HOW TO-&gt;'!$A$112</f>
        <v>LAWRENCE ANG (CROSS-TRADE)</v>
      </c>
      <c r="D88" s="80" t="str">
        <f>'HOW TO-&gt;'!$B$112</f>
        <v>6011 2400</v>
      </c>
      <c r="E88" s="65" t="str">
        <f>'HOW TO-&gt;'!$C$112</f>
        <v>lawrence.ang@msc.com</v>
      </c>
      <c r="F88" s="61"/>
      <c r="G88" s="80" t="str">
        <f>'HOW TO-&gt;'!$A$129</f>
        <v>.</v>
      </c>
      <c r="H88" s="80" t="str">
        <f>'HOW TO-&gt;'!$B$129</f>
        <v>.</v>
      </c>
      <c r="I88" s="65" t="str">
        <f>'HOW TO-&gt;'!$C$129</f>
        <v>.</v>
      </c>
      <c r="J88" s="61"/>
      <c r="K88" s="80" t="str">
        <f>'HOW TO-&gt;'!$A$144</f>
        <v>HAZEL</v>
      </c>
      <c r="L88" s="80" t="str">
        <f>'HOW TO-&gt;'!$B$144</f>
        <v>6011 2435</v>
      </c>
      <c r="M88" s="65" t="str">
        <f>'HOW TO-&gt;'!$C$144</f>
        <v>hazel.toh@msc.com</v>
      </c>
      <c r="N88" s="61"/>
    </row>
    <row r="89" spans="2:14" s="209" customFormat="1" ht="12">
      <c r="B89" s="1614"/>
      <c r="C89" s="80" t="str">
        <f>'HOW TO-&gt;'!$A$113</f>
        <v>ASHTON YAN</v>
      </c>
      <c r="D89" s="80" t="str">
        <f>'HOW TO-&gt;'!$B$113</f>
        <v>6011 2398</v>
      </c>
      <c r="E89" s="65" t="str">
        <f>'HOW TO-&gt;'!$C$113</f>
        <v>ashton.yan@msc.com</v>
      </c>
      <c r="F89" s="61"/>
      <c r="G89" s="80">
        <f>'HOW TO-&gt;'!$A$130</f>
        <v>0</v>
      </c>
      <c r="H89" s="80">
        <f>'HOW TO-&gt;'!$B$130</f>
        <v>0</v>
      </c>
      <c r="I89" s="65">
        <f>'HOW TO-&gt;'!$C$130</f>
        <v>0</v>
      </c>
      <c r="J89" s="61"/>
      <c r="K89" s="80">
        <f>'HOW TO-&gt;'!$A$145</f>
        <v>0</v>
      </c>
      <c r="L89" s="80">
        <f>'HOW TO-&gt;'!$B$145</f>
        <v>0</v>
      </c>
      <c r="M89" s="65">
        <f>'HOW TO-&gt;'!$C$145</f>
        <v>0</v>
      </c>
      <c r="N89" s="61"/>
    </row>
    <row r="90" spans="2:14" s="209" customFormat="1" ht="12">
      <c r="B90" s="1614"/>
      <c r="C90" s="80" t="str">
        <f>'HOW TO-&gt;'!$A$114</f>
        <v>LUIS LIM</v>
      </c>
      <c r="D90" s="80" t="str">
        <f>'HOW TO-&gt;'!$B$114</f>
        <v>6011 7900</v>
      </c>
      <c r="E90" s="65" t="str">
        <f>'HOW TO-&gt;'!$C$114</f>
        <v>luis.lim@msc.com</v>
      </c>
      <c r="F90" s="61"/>
      <c r="G90" s="61"/>
      <c r="H90" s="84"/>
      <c r="I90" s="273"/>
      <c r="J90" s="61"/>
      <c r="K90" s="80">
        <f>'HOW TO-&gt;'!$A$146</f>
        <v>0</v>
      </c>
      <c r="L90" s="80">
        <f>'HOW TO-&gt;'!$B$146</f>
        <v>0</v>
      </c>
      <c r="M90" s="65">
        <f>'HOW TO-&gt;'!$C$146</f>
        <v>0</v>
      </c>
      <c r="N90" s="61"/>
    </row>
    <row r="91" spans="2:14" s="209" customFormat="1" ht="12">
      <c r="B91" s="1614"/>
      <c r="C91" s="80" t="str">
        <f>'HOW TO-&gt;'!$A$115</f>
        <v>CHARMAINE LIM</v>
      </c>
      <c r="D91" s="80" t="str">
        <f>'HOW TO-&gt;'!$B$115</f>
        <v>6011 0561</v>
      </c>
      <c r="E91" s="65" t="str">
        <f>'HOW TO-&gt;'!$C$115</f>
        <v>charmaine.lim@msc.com</v>
      </c>
      <c r="F91" s="61"/>
      <c r="G91" s="61"/>
      <c r="H91" s="84"/>
      <c r="I91" s="84"/>
      <c r="J91" s="273"/>
      <c r="K91" s="80"/>
      <c r="L91" s="80"/>
      <c r="M91" s="65"/>
      <c r="N91" s="61"/>
    </row>
    <row r="92" spans="2:14">
      <c r="C92" s="80">
        <f>'HOW TO-&gt;'!$A$116</f>
        <v>0</v>
      </c>
      <c r="D92" s="80">
        <f>'HOW TO-&gt;'!$B$116</f>
        <v>0</v>
      </c>
      <c r="E92" s="65">
        <f>'HOW TO-&gt;'!$C$116</f>
        <v>0</v>
      </c>
      <c r="F92" s="61"/>
      <c r="G92" s="61"/>
      <c r="H92" s="61"/>
      <c r="I92" s="61"/>
      <c r="J92" s="61"/>
      <c r="K92" s="61"/>
      <c r="L92" s="61"/>
      <c r="M92" s="61"/>
      <c r="N92" s="61"/>
    </row>
    <row r="93" spans="2:14">
      <c r="C93" s="80" t="str">
        <f>'HOW TO-&gt;'!$A$117</f>
        <v xml:space="preserve">MAIN LINE  </v>
      </c>
      <c r="D93" s="80" t="str">
        <f>'HOW TO-&gt;'!$B$117</f>
        <v>6011 2424</v>
      </c>
      <c r="E93" s="65">
        <f>'HOW TO-&gt;'!$C$117</f>
        <v>0</v>
      </c>
      <c r="F93" s="61"/>
      <c r="G93" s="61"/>
      <c r="H93" s="61"/>
      <c r="I93" s="61"/>
      <c r="J93" s="61"/>
      <c r="K93" s="61"/>
      <c r="L93" s="61"/>
      <c r="M93" s="61"/>
      <c r="N93" s="61"/>
    </row>
    <row r="94" spans="2:14">
      <c r="C94" s="80">
        <f>'HOW TO-&gt;'!$A$118</f>
        <v>0</v>
      </c>
      <c r="D94" s="80">
        <f>'HOW TO-&gt;'!$B$118</f>
        <v>0</v>
      </c>
      <c r="E94" s="65">
        <f>'HOW TO-&gt;'!$C$118</f>
        <v>0</v>
      </c>
      <c r="F94" s="61"/>
      <c r="G94" s="61"/>
      <c r="H94" s="61"/>
      <c r="I94" s="61"/>
      <c r="J94" s="61"/>
      <c r="K94" s="61"/>
      <c r="L94" s="61"/>
      <c r="M94" s="61"/>
      <c r="N94" s="61"/>
    </row>
    <row r="95" spans="2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</sheetData>
  <phoneticPr fontId="30" type="noConversion"/>
  <hyperlinks>
    <hyperlink ref="E75" display="mktg-dept@msca.com.sg" xr:uid="{805A74BA-A003-43C2-9F7A-888B574B85BB}"/>
    <hyperlink ref="M75" display="sinexp@msca.com.sg" xr:uid="{4E4E6B7B-CE26-4D74-9060-E3744897BEC6}"/>
    <hyperlink ref="I75" display="custsvc@msca.com.sg" xr:uid="{70AC528D-4D67-4E2D-B6A3-0354A171D07A}"/>
    <hyperlink ref="I79" display="custsvc@msca.com.sg" xr:uid="{AE5E0239-8BA9-43B6-99CF-D0905139C1D8}"/>
    <hyperlink ref="M79" display="sinexp@msca.com.sg" xr:uid="{8784CACE-1BE4-4305-87D0-77FC94A6F719}"/>
    <hyperlink ref="E78" r:id="rId1" xr:uid="{C26A587E-2BAF-44AB-92E0-49500AF4A38B}"/>
    <hyperlink ref="E79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 codeName="Sheet48">
    <tabColor rgb="FF00B0F0"/>
    <pageSetUpPr fitToPage="1"/>
  </sheetPr>
  <dimension ref="A2:P91"/>
  <sheetViews>
    <sheetView zoomScaleNormal="100" workbookViewId="0">
      <selection activeCell="C58" sqref="C58:G60"/>
    </sheetView>
  </sheetViews>
  <sheetFormatPr defaultColWidth="9.42578125" defaultRowHeight="12.75"/>
  <cols>
    <col min="1" max="1" width="10.42578125" style="2901" customWidth="1"/>
    <col min="2" max="2" width="6.42578125" style="2879" customWidth="1"/>
    <col min="3" max="3" width="32.7109375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4.28515625" style="5" customWidth="1"/>
    <col min="12" max="12" width="19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899"/>
      <c r="B2" s="2877"/>
      <c r="C2" s="44" t="s">
        <v>95</v>
      </c>
      <c r="D2" s="45"/>
      <c r="M2" s="39"/>
    </row>
    <row r="3" spans="1:16" s="209" customFormat="1" ht="12">
      <c r="A3" s="2900"/>
      <c r="B3" s="2878"/>
      <c r="E3" s="291"/>
      <c r="F3" s="292"/>
      <c r="K3" s="293"/>
      <c r="M3" s="294"/>
    </row>
    <row r="4" spans="1:16" ht="19.5">
      <c r="C4" s="46"/>
      <c r="D4" s="46"/>
      <c r="E4" s="119" t="s">
        <v>5197</v>
      </c>
      <c r="F4" s="46"/>
      <c r="G4" s="46"/>
      <c r="H4" s="46"/>
      <c r="I4" s="37"/>
      <c r="J4" s="37"/>
      <c r="K4" s="37"/>
      <c r="M4" s="134"/>
      <c r="N4" s="1129"/>
      <c r="O4" s="14"/>
    </row>
    <row r="5" spans="1:16" ht="13.5" customHeight="1">
      <c r="C5" s="1217" t="s">
        <v>5062</v>
      </c>
      <c r="D5" s="47"/>
      <c r="E5" s="47"/>
      <c r="F5" s="47"/>
      <c r="G5" s="47"/>
      <c r="H5" s="47"/>
      <c r="I5" s="37"/>
      <c r="J5" s="37"/>
      <c r="K5" s="37"/>
      <c r="L5" s="270"/>
      <c r="M5" s="134"/>
      <c r="N5" s="134"/>
      <c r="O5" s="14"/>
    </row>
    <row r="6" spans="1:16" s="209" customFormat="1" ht="27" hidden="1" customHeight="1">
      <c r="A6" s="1160"/>
      <c r="B6" s="2051"/>
      <c r="C6" s="781" t="s">
        <v>5198</v>
      </c>
      <c r="D6" s="203"/>
      <c r="E6" s="1189" t="s">
        <v>98</v>
      </c>
      <c r="F6" s="204" t="s">
        <v>666</v>
      </c>
      <c r="G6" s="47"/>
      <c r="H6" s="47"/>
      <c r="I6" s="37"/>
      <c r="J6" s="37"/>
      <c r="M6" s="622"/>
      <c r="P6" s="219"/>
    </row>
    <row r="7" spans="1:16" s="209" customFormat="1" ht="33.75" hidden="1">
      <c r="A7" s="1160"/>
      <c r="B7" s="2051"/>
      <c r="C7" s="206"/>
      <c r="D7" s="207" t="s">
        <v>4092</v>
      </c>
      <c r="E7" s="777"/>
      <c r="F7" s="284" t="s">
        <v>4270</v>
      </c>
      <c r="G7" s="1117" t="s">
        <v>5199</v>
      </c>
      <c r="H7" s="1700" t="s">
        <v>4952</v>
      </c>
      <c r="I7" s="1526"/>
      <c r="J7" s="37"/>
      <c r="N7" s="1527"/>
      <c r="O7" s="1098"/>
      <c r="P7" s="219"/>
    </row>
    <row r="8" spans="1:16" s="209" customFormat="1" ht="18.75" hidden="1" customHeight="1">
      <c r="A8" s="1160" t="s">
        <v>5200</v>
      </c>
      <c r="B8" s="2051" t="s">
        <v>4927</v>
      </c>
      <c r="C8" s="1540" t="s">
        <v>5201</v>
      </c>
      <c r="D8" s="476" t="s">
        <v>5202</v>
      </c>
      <c r="E8" s="476">
        <v>45553</v>
      </c>
      <c r="F8" s="476">
        <f>E8+12</f>
        <v>45565</v>
      </c>
      <c r="G8" s="1118">
        <v>45545</v>
      </c>
      <c r="H8" s="1118">
        <f>G8+1</f>
        <v>45546</v>
      </c>
      <c r="I8" s="37"/>
      <c r="J8" s="37"/>
      <c r="N8" s="1099"/>
    </row>
    <row r="9" spans="1:16" s="209" customFormat="1" ht="18.75" hidden="1" customHeight="1">
      <c r="A9" s="1160" t="s">
        <v>5203</v>
      </c>
      <c r="B9" s="2051" t="s">
        <v>4928</v>
      </c>
      <c r="C9" s="2510" t="s">
        <v>5204</v>
      </c>
      <c r="D9" s="476" t="s">
        <v>5205</v>
      </c>
      <c r="E9" s="476">
        <v>45558</v>
      </c>
      <c r="F9" s="476">
        <f t="shared" ref="F9:F10" si="0">E9+12</f>
        <v>45570</v>
      </c>
      <c r="G9" s="1118">
        <v>45552</v>
      </c>
      <c r="H9" s="1118">
        <f t="shared" ref="H9:H14" si="1">G9+1</f>
        <v>45553</v>
      </c>
      <c r="I9" s="37"/>
      <c r="J9" s="37"/>
      <c r="N9" s="1099"/>
    </row>
    <row r="10" spans="1:16" s="209" customFormat="1" ht="18.75" hidden="1" customHeight="1">
      <c r="A10" s="1160"/>
      <c r="B10" s="2051" t="s">
        <v>4929</v>
      </c>
      <c r="C10" s="2510" t="s">
        <v>5206</v>
      </c>
      <c r="D10" s="476" t="s">
        <v>5207</v>
      </c>
      <c r="E10" s="476">
        <v>45565</v>
      </c>
      <c r="F10" s="476">
        <f t="shared" si="0"/>
        <v>45577</v>
      </c>
      <c r="G10" s="1118">
        <v>45559</v>
      </c>
      <c r="H10" s="1118">
        <f t="shared" si="1"/>
        <v>45560</v>
      </c>
      <c r="I10" s="37"/>
      <c r="J10" s="37"/>
      <c r="N10" s="1099"/>
    </row>
    <row r="11" spans="1:16" s="209" customFormat="1" ht="18.75" hidden="1" customHeight="1">
      <c r="A11" s="1160" t="s">
        <v>5208</v>
      </c>
      <c r="B11" s="2051" t="s">
        <v>4834</v>
      </c>
      <c r="C11" s="1867" t="s">
        <v>406</v>
      </c>
      <c r="D11" s="568" t="s">
        <v>5209</v>
      </c>
      <c r="E11" s="472">
        <v>45575</v>
      </c>
      <c r="F11" s="2647" t="s">
        <v>5210</v>
      </c>
      <c r="G11" s="1118">
        <v>45566</v>
      </c>
      <c r="H11" s="1118">
        <f t="shared" si="1"/>
        <v>45567</v>
      </c>
      <c r="I11" s="37"/>
      <c r="J11" s="37"/>
      <c r="N11" s="1099"/>
    </row>
    <row r="12" spans="1:16" s="209" customFormat="1" ht="18.75" hidden="1" customHeight="1">
      <c r="A12" s="1160" t="s">
        <v>5211</v>
      </c>
      <c r="B12" s="2051" t="s">
        <v>4835</v>
      </c>
      <c r="C12" s="1867" t="s">
        <v>406</v>
      </c>
      <c r="D12" s="568" t="s">
        <v>5212</v>
      </c>
      <c r="E12" s="472">
        <v>45573</v>
      </c>
      <c r="F12" s="2647" t="s">
        <v>5210</v>
      </c>
      <c r="G12" s="1118">
        <v>45573</v>
      </c>
      <c r="H12" s="1118">
        <f t="shared" si="1"/>
        <v>45574</v>
      </c>
      <c r="I12" s="37"/>
      <c r="J12" s="37"/>
      <c r="N12" s="1099"/>
    </row>
    <row r="13" spans="1:16" s="209" customFormat="1" ht="18.75" hidden="1" customHeight="1">
      <c r="A13" s="1160" t="s">
        <v>5213</v>
      </c>
      <c r="B13" s="2051" t="s">
        <v>4837</v>
      </c>
      <c r="C13" s="1867" t="s">
        <v>406</v>
      </c>
      <c r="D13" s="568" t="s">
        <v>5214</v>
      </c>
      <c r="E13" s="472">
        <v>45580</v>
      </c>
      <c r="F13" s="2647" t="s">
        <v>5210</v>
      </c>
      <c r="G13" s="1118">
        <v>45580</v>
      </c>
      <c r="H13" s="1118">
        <f t="shared" si="1"/>
        <v>45581</v>
      </c>
      <c r="I13" s="37"/>
      <c r="J13" s="37"/>
      <c r="N13" s="1099"/>
    </row>
    <row r="14" spans="1:16" s="209" customFormat="1" ht="18.75" hidden="1" customHeight="1">
      <c r="A14" s="1160" t="s">
        <v>5033</v>
      </c>
      <c r="B14" s="2051" t="s">
        <v>4840</v>
      </c>
      <c r="C14" s="1867" t="s">
        <v>406</v>
      </c>
      <c r="D14" s="568" t="s">
        <v>5215</v>
      </c>
      <c r="E14" s="472">
        <v>45587</v>
      </c>
      <c r="F14" s="2647" t="s">
        <v>5210</v>
      </c>
      <c r="G14" s="1118">
        <v>45587</v>
      </c>
      <c r="H14" s="1118">
        <f t="shared" si="1"/>
        <v>45588</v>
      </c>
      <c r="I14" s="37"/>
      <c r="J14" s="37"/>
      <c r="N14" s="1099"/>
    </row>
    <row r="15" spans="1:16" s="209" customFormat="1" ht="18.75" hidden="1" customHeight="1">
      <c r="A15" s="1160" t="s">
        <v>5216</v>
      </c>
      <c r="B15" s="2051" t="s">
        <v>4843</v>
      </c>
      <c r="C15" s="1867" t="s">
        <v>406</v>
      </c>
      <c r="D15" s="568" t="s">
        <v>5217</v>
      </c>
      <c r="E15" s="472">
        <v>45594</v>
      </c>
      <c r="F15" s="2647" t="s">
        <v>5210</v>
      </c>
      <c r="G15" s="1118">
        <v>45594</v>
      </c>
      <c r="H15" s="1118">
        <f>G15+1</f>
        <v>45595</v>
      </c>
      <c r="I15" s="37"/>
      <c r="J15" s="37"/>
      <c r="N15" s="1099"/>
    </row>
    <row r="16" spans="1:16" s="209" customFormat="1" ht="18.75" hidden="1" customHeight="1">
      <c r="A16" s="1160" t="s">
        <v>5218</v>
      </c>
      <c r="B16" s="2051" t="s">
        <v>4846</v>
      </c>
      <c r="C16" s="1540" t="s">
        <v>5206</v>
      </c>
      <c r="D16" s="476" t="s">
        <v>5219</v>
      </c>
      <c r="E16" s="476">
        <v>45612</v>
      </c>
      <c r="F16" s="476">
        <f>E16+12</f>
        <v>45624</v>
      </c>
      <c r="G16" s="1118">
        <v>45601</v>
      </c>
      <c r="H16" s="1118">
        <f>G16+1</f>
        <v>45602</v>
      </c>
      <c r="I16" s="37"/>
      <c r="J16" s="37"/>
      <c r="N16" s="1099"/>
    </row>
    <row r="17" spans="1:14" s="209" customFormat="1" ht="18.75" hidden="1" customHeight="1">
      <c r="A17" s="1160" t="s">
        <v>5220</v>
      </c>
      <c r="B17" s="2051" t="s">
        <v>4848</v>
      </c>
      <c r="C17" s="1540" t="s">
        <v>5221</v>
      </c>
      <c r="D17" s="476" t="s">
        <v>5222</v>
      </c>
      <c r="E17" s="476">
        <v>45616</v>
      </c>
      <c r="F17" s="476">
        <f t="shared" ref="F17:F19" si="2">E17+12</f>
        <v>45628</v>
      </c>
      <c r="G17" s="1118">
        <v>45608</v>
      </c>
      <c r="H17" s="1118">
        <f t="shared" ref="H17:H19" si="3">G17+1</f>
        <v>45609</v>
      </c>
      <c r="I17" s="37"/>
      <c r="J17" s="37"/>
      <c r="N17" s="1099"/>
    </row>
    <row r="18" spans="1:14" s="209" customFormat="1" ht="18.75" hidden="1" customHeight="1">
      <c r="A18" s="1160" t="s">
        <v>5223</v>
      </c>
      <c r="B18" s="2051" t="s">
        <v>4850</v>
      </c>
      <c r="C18" s="3068" t="s">
        <v>3929</v>
      </c>
      <c r="D18" s="476" t="s">
        <v>5224</v>
      </c>
      <c r="E18" s="472">
        <v>45619</v>
      </c>
      <c r="F18" s="472"/>
      <c r="G18" s="1118">
        <v>45615</v>
      </c>
      <c r="H18" s="1118">
        <f t="shared" si="3"/>
        <v>45616</v>
      </c>
      <c r="I18" s="37"/>
      <c r="J18" s="37"/>
      <c r="N18" s="1099"/>
    </row>
    <row r="19" spans="1:14" s="209" customFormat="1" ht="18.75" hidden="1" customHeight="1">
      <c r="A19" s="1160" t="s">
        <v>5225</v>
      </c>
      <c r="B19" s="2051" t="s">
        <v>4852</v>
      </c>
      <c r="C19" s="1540" t="s">
        <v>5226</v>
      </c>
      <c r="D19" s="476" t="s">
        <v>5227</v>
      </c>
      <c r="E19" s="476">
        <v>45628</v>
      </c>
      <c r="F19" s="476">
        <f t="shared" si="2"/>
        <v>45640</v>
      </c>
      <c r="G19" s="1118">
        <v>45622</v>
      </c>
      <c r="H19" s="1118">
        <f t="shared" si="3"/>
        <v>45623</v>
      </c>
      <c r="I19" s="37"/>
      <c r="J19" s="37"/>
      <c r="N19" s="1099"/>
    </row>
    <row r="20" spans="1:14" s="209" customFormat="1" ht="18.75" hidden="1" customHeight="1">
      <c r="A20" s="1160" t="s">
        <v>5228</v>
      </c>
      <c r="B20" s="2051" t="s">
        <v>4853</v>
      </c>
      <c r="C20" s="1867" t="s">
        <v>406</v>
      </c>
      <c r="D20" s="568" t="s">
        <v>5229</v>
      </c>
      <c r="E20" s="472">
        <v>45629</v>
      </c>
      <c r="F20" s="472"/>
      <c r="G20" s="1118">
        <v>45629</v>
      </c>
      <c r="H20" s="1118">
        <f t="shared" ref="H20" si="4">G20+1</f>
        <v>45630</v>
      </c>
      <c r="I20" s="37"/>
      <c r="J20" s="37"/>
      <c r="N20" s="1099"/>
    </row>
    <row r="21" spans="1:14" s="209" customFormat="1" ht="18.75" hidden="1" customHeight="1">
      <c r="A21" s="1160" t="s">
        <v>5230</v>
      </c>
      <c r="B21" s="2051" t="s">
        <v>4854</v>
      </c>
      <c r="C21" s="1867" t="s">
        <v>5231</v>
      </c>
      <c r="D21" s="568" t="s">
        <v>5232</v>
      </c>
      <c r="E21" s="472">
        <v>45639</v>
      </c>
      <c r="F21" s="472"/>
      <c r="G21" s="1118">
        <v>45636</v>
      </c>
      <c r="H21" s="1118">
        <f t="shared" ref="H21" si="5">G21+1</f>
        <v>45637</v>
      </c>
      <c r="I21" s="37"/>
      <c r="J21" s="37"/>
      <c r="N21" s="1099"/>
    </row>
    <row r="22" spans="1:14" s="209" customFormat="1" ht="18.75" hidden="1" customHeight="1">
      <c r="A22" s="1160" t="s">
        <v>5233</v>
      </c>
      <c r="B22" s="2051" t="s">
        <v>4856</v>
      </c>
      <c r="C22" s="1541" t="s">
        <v>5234</v>
      </c>
      <c r="D22" s="568" t="s">
        <v>5235</v>
      </c>
      <c r="E22" s="568">
        <v>45652</v>
      </c>
      <c r="F22" s="568">
        <f>E22+12</f>
        <v>45664</v>
      </c>
      <c r="G22" s="1118">
        <v>45643</v>
      </c>
      <c r="H22" s="1118">
        <f t="shared" ref="H22:H28" si="6">G22+1</f>
        <v>45644</v>
      </c>
      <c r="I22" s="37"/>
      <c r="J22" s="37"/>
      <c r="N22" s="1099"/>
    </row>
    <row r="23" spans="1:14" s="209" customFormat="1" ht="18.75" hidden="1" customHeight="1">
      <c r="A23" s="1160" t="s">
        <v>5236</v>
      </c>
      <c r="B23" s="2051" t="s">
        <v>4859</v>
      </c>
      <c r="C23" s="1541" t="s">
        <v>5237</v>
      </c>
      <c r="D23" s="568" t="s">
        <v>5238</v>
      </c>
      <c r="E23" s="568">
        <v>45656</v>
      </c>
      <c r="F23" s="568">
        <f>E23+12</f>
        <v>45668</v>
      </c>
      <c r="G23" s="1118">
        <v>45650</v>
      </c>
      <c r="H23" s="1118">
        <f t="shared" si="6"/>
        <v>45651</v>
      </c>
      <c r="I23" s="37"/>
      <c r="J23" s="37"/>
      <c r="N23" s="1099"/>
    </row>
    <row r="24" spans="1:14" s="209" customFormat="1" ht="18.75" hidden="1" customHeight="1">
      <c r="A24" s="1160"/>
      <c r="B24" s="2051" t="s">
        <v>5239</v>
      </c>
      <c r="C24" s="1541" t="s">
        <v>5240</v>
      </c>
      <c r="D24" s="568" t="s">
        <v>5241</v>
      </c>
      <c r="E24" s="568">
        <v>45661</v>
      </c>
      <c r="F24" s="568">
        <f>E24+12</f>
        <v>45673</v>
      </c>
      <c r="G24" s="1118">
        <v>45657</v>
      </c>
      <c r="H24" s="1118">
        <f t="shared" si="6"/>
        <v>45658</v>
      </c>
      <c r="I24" s="37"/>
      <c r="J24" s="37"/>
      <c r="N24" s="1099"/>
    </row>
    <row r="25" spans="1:14" s="209" customFormat="1" ht="18.75" hidden="1" customHeight="1">
      <c r="A25" s="1160" t="s">
        <v>5242</v>
      </c>
      <c r="B25" s="2051" t="s">
        <v>4861</v>
      </c>
      <c r="C25" s="1540" t="s">
        <v>5243</v>
      </c>
      <c r="D25" s="476" t="s">
        <v>5244</v>
      </c>
      <c r="E25" s="476">
        <v>45667</v>
      </c>
      <c r="F25" s="476">
        <f>E25+12</f>
        <v>45679</v>
      </c>
      <c r="G25" s="1118">
        <v>45664</v>
      </c>
      <c r="H25" s="1118">
        <f t="shared" si="6"/>
        <v>45665</v>
      </c>
      <c r="I25" s="37"/>
      <c r="J25" s="37"/>
      <c r="N25" s="1099"/>
    </row>
    <row r="26" spans="1:14" s="209" customFormat="1" ht="18.75" hidden="1" customHeight="1">
      <c r="A26" s="1160" t="s">
        <v>5245</v>
      </c>
      <c r="B26" s="2051" t="s">
        <v>4864</v>
      </c>
      <c r="C26" s="1540" t="s">
        <v>5246</v>
      </c>
      <c r="D26" s="476" t="s">
        <v>5247</v>
      </c>
      <c r="E26" s="472">
        <v>45674</v>
      </c>
      <c r="F26" s="472"/>
      <c r="G26" s="1118">
        <v>45671</v>
      </c>
      <c r="H26" s="1118">
        <f t="shared" si="6"/>
        <v>45672</v>
      </c>
      <c r="I26" s="37"/>
      <c r="J26" s="37"/>
      <c r="N26" s="1099"/>
    </row>
    <row r="27" spans="1:14" s="209" customFormat="1" ht="18.75" hidden="1" customHeight="1">
      <c r="A27" s="1160" t="s">
        <v>5248</v>
      </c>
      <c r="B27" s="2051" t="s">
        <v>4866</v>
      </c>
      <c r="C27" s="1540" t="s">
        <v>5249</v>
      </c>
      <c r="D27" s="476" t="s">
        <v>5250</v>
      </c>
      <c r="E27" s="476">
        <v>45685</v>
      </c>
      <c r="F27" s="476">
        <f t="shared" ref="F27" si="7">E27+12</f>
        <v>45697</v>
      </c>
      <c r="G27" s="1118">
        <v>45678</v>
      </c>
      <c r="H27" s="1118">
        <f t="shared" si="6"/>
        <v>45679</v>
      </c>
      <c r="I27" s="37"/>
      <c r="J27" s="37"/>
      <c r="N27" s="1099"/>
    </row>
    <row r="28" spans="1:14" s="209" customFormat="1" ht="18.75" hidden="1" customHeight="1">
      <c r="A28" s="1160" t="s">
        <v>5251</v>
      </c>
      <c r="B28" s="2051" t="s">
        <v>4868</v>
      </c>
      <c r="C28" s="3068" t="s">
        <v>5252</v>
      </c>
      <c r="D28" s="476" t="s">
        <v>5253</v>
      </c>
      <c r="E28" s="472">
        <v>45692</v>
      </c>
      <c r="F28" s="472"/>
      <c r="G28" s="1118">
        <v>45685</v>
      </c>
      <c r="H28" s="1118">
        <f t="shared" si="6"/>
        <v>45686</v>
      </c>
      <c r="I28" s="37"/>
      <c r="J28" s="37"/>
      <c r="N28" s="1099"/>
    </row>
    <row r="29" spans="1:14" s="209" customFormat="1" ht="18.75" hidden="1" customHeight="1">
      <c r="A29" s="1160" t="s">
        <v>5254</v>
      </c>
      <c r="B29" s="2051" t="s">
        <v>4870</v>
      </c>
      <c r="C29" s="1541" t="s">
        <v>553</v>
      </c>
      <c r="D29" s="568" t="s">
        <v>5255</v>
      </c>
      <c r="E29" s="568">
        <v>45693</v>
      </c>
      <c r="F29" s="568">
        <f t="shared" ref="F29" si="8">E29+12</f>
        <v>45705</v>
      </c>
      <c r="G29" s="1118">
        <v>45692</v>
      </c>
      <c r="H29" s="1118">
        <f t="shared" ref="H29" si="9">G29+1</f>
        <v>45693</v>
      </c>
      <c r="I29" s="37"/>
      <c r="J29" s="37"/>
      <c r="N29" s="1099"/>
    </row>
    <row r="30" spans="1:14" s="209" customFormat="1" ht="18.75" hidden="1" customHeight="1">
      <c r="A30" s="1160"/>
      <c r="B30" s="2051" t="s">
        <v>4873</v>
      </c>
      <c r="C30" s="1867" t="s">
        <v>406</v>
      </c>
      <c r="D30" s="568" t="s">
        <v>5256</v>
      </c>
      <c r="E30" s="472">
        <v>45699</v>
      </c>
      <c r="F30" s="472"/>
      <c r="G30" s="1118">
        <v>45699</v>
      </c>
      <c r="H30" s="1118">
        <f t="shared" ref="H30:H38" si="10">G30+1</f>
        <v>45700</v>
      </c>
      <c r="I30" s="37"/>
      <c r="J30" s="37"/>
      <c r="N30" s="1099"/>
    </row>
    <row r="31" spans="1:14" s="209" customFormat="1" ht="18.75" hidden="1" customHeight="1">
      <c r="A31" s="1160"/>
      <c r="B31" s="2051" t="s">
        <v>4874</v>
      </c>
      <c r="C31" s="1867" t="s">
        <v>406</v>
      </c>
      <c r="D31" s="568" t="s">
        <v>5257</v>
      </c>
      <c r="E31" s="472">
        <v>45706</v>
      </c>
      <c r="F31" s="472"/>
      <c r="G31" s="1118">
        <v>45706</v>
      </c>
      <c r="H31" s="1118">
        <f t="shared" si="10"/>
        <v>45707</v>
      </c>
      <c r="I31" s="37"/>
      <c r="J31" s="37"/>
      <c r="N31" s="1099"/>
    </row>
    <row r="32" spans="1:14" s="209" customFormat="1" ht="18.75" hidden="1" customHeight="1">
      <c r="A32" s="1160" t="s">
        <v>5258</v>
      </c>
      <c r="B32" s="2051" t="s">
        <v>4875</v>
      </c>
      <c r="C32" s="1867" t="s">
        <v>406</v>
      </c>
      <c r="D32" s="568" t="s">
        <v>5259</v>
      </c>
      <c r="E32" s="472">
        <v>45713</v>
      </c>
      <c r="F32" s="472"/>
      <c r="G32" s="1118">
        <v>45713</v>
      </c>
      <c r="H32" s="1118">
        <f t="shared" si="10"/>
        <v>45714</v>
      </c>
      <c r="I32" s="37"/>
      <c r="J32" s="37"/>
      <c r="N32" s="1099"/>
    </row>
    <row r="33" spans="1:14" s="209" customFormat="1" ht="18.75" hidden="1" customHeight="1">
      <c r="A33" s="1160"/>
      <c r="B33" s="2051"/>
      <c r="C33"/>
      <c r="D33"/>
      <c r="E33"/>
      <c r="F33"/>
      <c r="G33" s="1118"/>
      <c r="H33" s="1118"/>
      <c r="I33" s="37"/>
      <c r="J33" s="37"/>
      <c r="N33" s="1099"/>
    </row>
    <row r="34" spans="1:14" s="209" customFormat="1" ht="18.75" hidden="1" customHeight="1">
      <c r="A34" s="1160"/>
      <c r="B34" s="2051"/>
      <c r="C34"/>
      <c r="D34"/>
      <c r="E34"/>
      <c r="F34"/>
      <c r="G34" s="1118"/>
      <c r="H34" s="1118"/>
      <c r="I34" s="37"/>
      <c r="J34" s="37"/>
      <c r="N34" s="1099"/>
    </row>
    <row r="35" spans="1:14" s="209" customFormat="1" ht="18.75" hidden="1" customHeight="1">
      <c r="A35" s="1160"/>
      <c r="B35" s="2051"/>
      <c r="C35" s="781" t="s">
        <v>5260</v>
      </c>
      <c r="D35" s="203"/>
      <c r="E35" s="1189" t="s">
        <v>98</v>
      </c>
      <c r="F35" s="204" t="s">
        <v>666</v>
      </c>
      <c r="G35" s="47"/>
      <c r="H35" s="47"/>
      <c r="I35" s="37"/>
      <c r="J35" s="37"/>
      <c r="N35" s="1099"/>
    </row>
    <row r="36" spans="1:14" s="209" customFormat="1" ht="33.75" hidden="1">
      <c r="A36" s="1160"/>
      <c r="B36" s="2051"/>
      <c r="C36" s="206"/>
      <c r="D36" s="207" t="s">
        <v>3027</v>
      </c>
      <c r="E36" s="777"/>
      <c r="F36" s="284" t="s">
        <v>5261</v>
      </c>
      <c r="G36" s="1117" t="s">
        <v>5199</v>
      </c>
      <c r="H36" s="1700" t="s">
        <v>4952</v>
      </c>
      <c r="I36" s="37"/>
      <c r="J36" s="37"/>
      <c r="N36" s="1099"/>
    </row>
    <row r="37" spans="1:14" s="209" customFormat="1" ht="18.75" hidden="1" customHeight="1">
      <c r="A37" s="1160" t="s">
        <v>5262</v>
      </c>
      <c r="B37" s="2051" t="s">
        <v>4877</v>
      </c>
      <c r="C37" s="2510" t="s">
        <v>5204</v>
      </c>
      <c r="D37" s="476" t="s">
        <v>5263</v>
      </c>
      <c r="E37" s="476">
        <v>45735</v>
      </c>
      <c r="F37" s="476">
        <f>E37+11</f>
        <v>45746</v>
      </c>
      <c r="G37" s="1118">
        <v>45721</v>
      </c>
      <c r="H37" s="1118">
        <f t="shared" si="10"/>
        <v>45722</v>
      </c>
      <c r="I37" s="37"/>
      <c r="J37" s="37"/>
      <c r="N37" s="1099"/>
    </row>
    <row r="38" spans="1:14" s="209" customFormat="1" ht="18.75" hidden="1" customHeight="1">
      <c r="A38" s="1160" t="s">
        <v>5264</v>
      </c>
      <c r="B38" s="2051" t="s">
        <v>4879</v>
      </c>
      <c r="C38" s="3068" t="s">
        <v>406</v>
      </c>
      <c r="D38" s="476" t="s">
        <v>5265</v>
      </c>
      <c r="E38" s="472">
        <v>45727</v>
      </c>
      <c r="F38" s="472"/>
      <c r="G38" s="1118">
        <v>45728</v>
      </c>
      <c r="H38" s="1118">
        <f t="shared" si="10"/>
        <v>45729</v>
      </c>
      <c r="I38" s="37"/>
      <c r="J38" s="37"/>
      <c r="N38" s="1099"/>
    </row>
    <row r="39" spans="1:14" s="209" customFormat="1" ht="18.75" hidden="1" customHeight="1">
      <c r="A39" s="1160" t="s">
        <v>5264</v>
      </c>
      <c r="B39" s="2051" t="s">
        <v>4881</v>
      </c>
      <c r="C39" s="1540" t="s">
        <v>5266</v>
      </c>
      <c r="D39" s="476" t="s">
        <v>5267</v>
      </c>
      <c r="E39" s="476">
        <v>45740</v>
      </c>
      <c r="F39" s="476">
        <f>E39+11</f>
        <v>45751</v>
      </c>
      <c r="G39" s="1118">
        <v>45735</v>
      </c>
      <c r="H39" s="1118">
        <f t="shared" ref="H39" si="11">G39+1</f>
        <v>45736</v>
      </c>
      <c r="I39" s="37"/>
      <c r="J39" s="37"/>
      <c r="N39" s="1099"/>
    </row>
    <row r="40" spans="1:14" s="209" customFormat="1" ht="18.75" hidden="1" customHeight="1">
      <c r="A40" s="1160"/>
      <c r="B40" s="2051" t="s">
        <v>4882</v>
      </c>
      <c r="C40" s="3068" t="s">
        <v>406</v>
      </c>
      <c r="D40" s="476" t="s">
        <v>5268</v>
      </c>
      <c r="E40" s="472">
        <v>45741</v>
      </c>
      <c r="F40" s="472"/>
      <c r="G40" s="1118">
        <v>45742</v>
      </c>
      <c r="H40" s="1118">
        <f t="shared" ref="H40" si="12">G40+1</f>
        <v>45743</v>
      </c>
      <c r="I40" s="37"/>
      <c r="J40" s="37"/>
      <c r="N40" s="1099"/>
    </row>
    <row r="41" spans="1:14" s="209" customFormat="1" ht="18.75" hidden="1" customHeight="1">
      <c r="A41" s="1160" t="s">
        <v>5269</v>
      </c>
      <c r="B41" s="2051" t="s">
        <v>4883</v>
      </c>
      <c r="C41" s="1541" t="s">
        <v>588</v>
      </c>
      <c r="D41" s="568" t="s">
        <v>5270</v>
      </c>
      <c r="E41" s="568">
        <v>45753</v>
      </c>
      <c r="F41" s="568">
        <f>E41+11</f>
        <v>45764</v>
      </c>
      <c r="G41" s="1118">
        <v>45749</v>
      </c>
      <c r="H41" s="1118">
        <f t="shared" ref="H41:H46" si="13">G41+1</f>
        <v>45750</v>
      </c>
      <c r="I41" s="37"/>
      <c r="J41" s="37"/>
      <c r="N41" s="1099"/>
    </row>
    <row r="42" spans="1:14" s="209" customFormat="1" ht="18.75" hidden="1" customHeight="1">
      <c r="A42" s="1160" t="s">
        <v>5271</v>
      </c>
      <c r="B42" s="2051" t="s">
        <v>4885</v>
      </c>
      <c r="C42" s="1867" t="s">
        <v>406</v>
      </c>
      <c r="D42" s="568" t="s">
        <v>5272</v>
      </c>
      <c r="E42" s="472">
        <v>45756</v>
      </c>
      <c r="F42" s="472"/>
      <c r="G42" s="1118">
        <v>45756</v>
      </c>
      <c r="H42" s="1118">
        <f t="shared" si="13"/>
        <v>45757</v>
      </c>
      <c r="I42" s="37"/>
      <c r="J42" s="37"/>
      <c r="N42" s="1099"/>
    </row>
    <row r="43" spans="1:14" s="209" customFormat="1" ht="18.75" hidden="1" customHeight="1">
      <c r="A43" s="1160" t="s">
        <v>5273</v>
      </c>
      <c r="B43" s="2051" t="s">
        <v>4887</v>
      </c>
      <c r="C43" s="1867" t="s">
        <v>3957</v>
      </c>
      <c r="D43" s="568" t="s">
        <v>5274</v>
      </c>
      <c r="E43" s="472">
        <v>45763</v>
      </c>
      <c r="F43" s="472"/>
      <c r="G43" s="1118">
        <v>45763</v>
      </c>
      <c r="H43" s="1118">
        <f t="shared" si="13"/>
        <v>45764</v>
      </c>
      <c r="I43" s="37"/>
      <c r="J43" s="37"/>
      <c r="N43" s="1099"/>
    </row>
    <row r="44" spans="1:14" s="209" customFormat="1" ht="18.75" hidden="1" customHeight="1">
      <c r="A44" s="1160" t="s">
        <v>5264</v>
      </c>
      <c r="B44" s="2051" t="s">
        <v>4889</v>
      </c>
      <c r="C44" s="1867" t="s">
        <v>5275</v>
      </c>
      <c r="D44" s="568" t="s">
        <v>5276</v>
      </c>
      <c r="E44" s="472">
        <v>45770</v>
      </c>
      <c r="F44" s="472"/>
      <c r="G44" s="1118">
        <v>45770</v>
      </c>
      <c r="H44" s="1118">
        <f t="shared" si="13"/>
        <v>45771</v>
      </c>
      <c r="I44" s="37"/>
      <c r="J44" s="37"/>
      <c r="N44" s="1099"/>
    </row>
    <row r="45" spans="1:14" s="209" customFormat="1" ht="18.75" hidden="1" customHeight="1">
      <c r="A45" s="1160" t="s">
        <v>5277</v>
      </c>
      <c r="B45" s="2051" t="s">
        <v>4891</v>
      </c>
      <c r="C45" s="1867" t="s">
        <v>5278</v>
      </c>
      <c r="D45" s="568" t="s">
        <v>5279</v>
      </c>
      <c r="E45" s="472">
        <v>45778</v>
      </c>
      <c r="F45" s="472"/>
      <c r="G45" s="1118">
        <v>45777</v>
      </c>
      <c r="H45" s="1118">
        <f t="shared" si="13"/>
        <v>45778</v>
      </c>
      <c r="I45" s="37"/>
      <c r="J45" s="37"/>
      <c r="N45" s="1099"/>
    </row>
    <row r="46" spans="1:14" s="209" customFormat="1" ht="18.75" hidden="1" customHeight="1">
      <c r="A46" s="1160" t="s">
        <v>5271</v>
      </c>
      <c r="B46" s="2051" t="s">
        <v>4892</v>
      </c>
      <c r="C46" s="1540" t="s">
        <v>5280</v>
      </c>
      <c r="D46" s="476" t="s">
        <v>5281</v>
      </c>
      <c r="E46" s="476">
        <v>45785</v>
      </c>
      <c r="F46" s="476">
        <f t="shared" ref="F46" si="14">E46+11</f>
        <v>45796</v>
      </c>
      <c r="G46" s="1118">
        <f t="shared" ref="G46" si="15">G45+7</f>
        <v>45784</v>
      </c>
      <c r="H46" s="1118">
        <f t="shared" si="13"/>
        <v>45785</v>
      </c>
      <c r="I46" s="37"/>
      <c r="J46" s="37"/>
    </row>
    <row r="47" spans="1:14" s="209" customFormat="1" ht="18.75" hidden="1" customHeight="1">
      <c r="A47" s="1160" t="s">
        <v>5282</v>
      </c>
      <c r="B47" s="2051" t="s">
        <v>4894</v>
      </c>
      <c r="C47" s="1540" t="s">
        <v>5226</v>
      </c>
      <c r="D47" s="476" t="s">
        <v>5283</v>
      </c>
      <c r="E47" s="476">
        <v>45794</v>
      </c>
      <c r="F47" s="476">
        <f>E47+11</f>
        <v>45805</v>
      </c>
      <c r="G47" s="1118">
        <f>G46+7</f>
        <v>45791</v>
      </c>
      <c r="H47" s="1118">
        <f>G47+1</f>
        <v>45792</v>
      </c>
      <c r="I47" s="3540"/>
      <c r="J47" s="37"/>
      <c r="N47" s="1099"/>
    </row>
    <row r="48" spans="1:14" ht="18.75" hidden="1" customHeight="1"/>
    <row r="49" spans="1:16" ht="18.75" hidden="1" customHeight="1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4">
      <c r="B50" s="2051"/>
      <c r="C50" s="781" t="s">
        <v>5284</v>
      </c>
      <c r="D50" s="203"/>
      <c r="E50" s="1189" t="s">
        <v>98</v>
      </c>
      <c r="F50" s="1183" t="s">
        <v>5285</v>
      </c>
      <c r="G50" s="204" t="s">
        <v>666</v>
      </c>
      <c r="H50" s="204" t="s">
        <v>1074</v>
      </c>
      <c r="I50" s="204" t="s">
        <v>1142</v>
      </c>
      <c r="J50" s="204" t="s">
        <v>780</v>
      </c>
    </row>
    <row r="51" spans="1:16" ht="33.75">
      <c r="B51" s="2051"/>
      <c r="C51" s="3794" t="s">
        <v>5197</v>
      </c>
      <c r="D51" s="207" t="s">
        <v>3338</v>
      </c>
      <c r="E51" s="777"/>
      <c r="F51" s="284" t="s">
        <v>4412</v>
      </c>
      <c r="G51" s="284" t="s">
        <v>3028</v>
      </c>
      <c r="H51" s="284" t="s">
        <v>5286</v>
      </c>
      <c r="I51" s="284" t="s">
        <v>3029</v>
      </c>
      <c r="J51" s="284" t="s">
        <v>5287</v>
      </c>
      <c r="K51" s="1117" t="s">
        <v>5199</v>
      </c>
      <c r="L51" s="1700" t="s">
        <v>4952</v>
      </c>
    </row>
    <row r="52" spans="1:16" s="209" customFormat="1" ht="18.75" customHeight="1">
      <c r="A52" s="1160" t="s">
        <v>5288</v>
      </c>
      <c r="B52" s="2051" t="s">
        <v>4895</v>
      </c>
      <c r="C52" s="1540" t="s">
        <v>4838</v>
      </c>
      <c r="D52" s="476" t="s">
        <v>5289</v>
      </c>
      <c r="E52" s="476">
        <v>45803</v>
      </c>
      <c r="F52" s="476">
        <f>E52+9</f>
        <v>45812</v>
      </c>
      <c r="G52" s="476">
        <f>E52+15</f>
        <v>45818</v>
      </c>
      <c r="H52" s="476">
        <f>E52+18</f>
        <v>45821</v>
      </c>
      <c r="I52" s="476">
        <f>E52+19</f>
        <v>45822</v>
      </c>
      <c r="J52" s="476">
        <f>E52+21</f>
        <v>45824</v>
      </c>
      <c r="K52" s="1118">
        <v>45800</v>
      </c>
      <c r="L52" s="1118">
        <f>K52+2</f>
        <v>45802</v>
      </c>
    </row>
    <row r="53" spans="1:16" s="209" customFormat="1" ht="18.75" customHeight="1">
      <c r="A53" s="1160" t="s">
        <v>5290</v>
      </c>
      <c r="B53" s="2051" t="s">
        <v>4897</v>
      </c>
      <c r="C53" s="1540" t="s">
        <v>5291</v>
      </c>
      <c r="D53" s="476" t="s">
        <v>5292</v>
      </c>
      <c r="E53" s="476">
        <v>45811</v>
      </c>
      <c r="F53" s="476">
        <f t="shared" ref="F53:F54" si="16">E53+9</f>
        <v>45820</v>
      </c>
      <c r="G53" s="476">
        <f t="shared" ref="G53:G54" si="17">E53+15</f>
        <v>45826</v>
      </c>
      <c r="H53" s="476">
        <f t="shared" ref="H53:H54" si="18">E53+18</f>
        <v>45829</v>
      </c>
      <c r="I53" s="476">
        <f t="shared" ref="I53:I55" si="19">E53+19</f>
        <v>45830</v>
      </c>
      <c r="J53" s="476">
        <f t="shared" ref="J53" si="20">E53+21</f>
        <v>45832</v>
      </c>
      <c r="K53" s="1118">
        <v>45807</v>
      </c>
      <c r="L53" s="1118">
        <f>K53+2</f>
        <v>45809</v>
      </c>
    </row>
    <row r="54" spans="1:16" s="209" customFormat="1" ht="18.75" customHeight="1">
      <c r="A54" s="1160" t="s">
        <v>5293</v>
      </c>
      <c r="B54" s="2051" t="s">
        <v>4900</v>
      </c>
      <c r="C54" s="1541" t="s">
        <v>5294</v>
      </c>
      <c r="D54" s="568" t="s">
        <v>5295</v>
      </c>
      <c r="E54" s="568">
        <v>45818</v>
      </c>
      <c r="F54" s="568">
        <f t="shared" si="16"/>
        <v>45827</v>
      </c>
      <c r="G54" s="568">
        <f t="shared" si="17"/>
        <v>45833</v>
      </c>
      <c r="H54" s="568">
        <f t="shared" si="18"/>
        <v>45836</v>
      </c>
      <c r="I54" s="568">
        <f t="shared" si="19"/>
        <v>45837</v>
      </c>
      <c r="J54" s="472"/>
      <c r="K54" s="1118">
        <v>45814</v>
      </c>
      <c r="L54" s="1118">
        <f>K54+2</f>
        <v>45816</v>
      </c>
    </row>
    <row r="55" spans="1:16" s="209" customFormat="1" ht="18.75" customHeight="1">
      <c r="A55" s="1160" t="s">
        <v>5296</v>
      </c>
      <c r="B55" s="2051" t="s">
        <v>4902</v>
      </c>
      <c r="C55" s="1867" t="s">
        <v>3957</v>
      </c>
      <c r="D55" s="568" t="s">
        <v>5297</v>
      </c>
      <c r="E55" s="472">
        <v>45823</v>
      </c>
      <c r="F55" s="472"/>
      <c r="G55" s="472"/>
      <c r="H55" s="472"/>
      <c r="I55" s="472">
        <f t="shared" si="19"/>
        <v>45842</v>
      </c>
      <c r="J55" s="472"/>
      <c r="K55" s="1118">
        <v>45821</v>
      </c>
      <c r="L55" s="1118">
        <f t="shared" ref="L55:L65" si="21">K55+2</f>
        <v>45823</v>
      </c>
    </row>
    <row r="56" spans="1:16" s="209" customFormat="1" ht="18.75" customHeight="1">
      <c r="A56" s="1160"/>
      <c r="B56" s="2051"/>
      <c r="C56"/>
      <c r="D56"/>
      <c r="E56"/>
      <c r="F56"/>
      <c r="G56"/>
      <c r="H56"/>
      <c r="I56"/>
      <c r="J56"/>
      <c r="K56" s="1118"/>
      <c r="L56" s="1118"/>
    </row>
    <row r="57" spans="1:16" s="209" customFormat="1" ht="18.75" customHeight="1">
      <c r="A57" s="1160"/>
      <c r="B57" s="2051"/>
      <c r="C57"/>
      <c r="D57"/>
      <c r="E57"/>
      <c r="F57"/>
      <c r="G57"/>
      <c r="H57"/>
      <c r="I57"/>
      <c r="J57"/>
      <c r="K57" s="1118"/>
      <c r="L57" s="1118"/>
    </row>
    <row r="58" spans="1:16" s="209" customFormat="1" ht="25.5" customHeight="1">
      <c r="A58" s="1160"/>
      <c r="B58" s="2051"/>
      <c r="C58" s="781" t="s">
        <v>5284</v>
      </c>
      <c r="D58" s="203"/>
      <c r="E58" s="1189" t="s">
        <v>98</v>
      </c>
      <c r="F58" s="204" t="s">
        <v>1092</v>
      </c>
      <c r="G58" s="204" t="s">
        <v>666</v>
      </c>
      <c r="H58" s="204" t="s">
        <v>1074</v>
      </c>
      <c r="I58" s="204" t="s">
        <v>1142</v>
      </c>
      <c r="J58" s="204" t="s">
        <v>780</v>
      </c>
      <c r="K58" s="5"/>
      <c r="L58" s="5"/>
    </row>
    <row r="59" spans="1:16" s="209" customFormat="1" ht="33.75">
      <c r="A59" s="1160"/>
      <c r="B59" s="2051"/>
      <c r="C59" s="3794" t="s">
        <v>5298</v>
      </c>
      <c r="D59" s="207" t="s">
        <v>3338</v>
      </c>
      <c r="E59" s="777"/>
      <c r="F59" s="284" t="s">
        <v>5299</v>
      </c>
      <c r="G59" s="284" t="s">
        <v>4171</v>
      </c>
      <c r="H59" s="284" t="s">
        <v>5286</v>
      </c>
      <c r="I59" s="284" t="s">
        <v>3029</v>
      </c>
      <c r="J59" s="284" t="s">
        <v>5287</v>
      </c>
      <c r="K59" s="1117" t="s">
        <v>5199</v>
      </c>
      <c r="L59" s="1700" t="s">
        <v>4952</v>
      </c>
    </row>
    <row r="60" spans="1:16" s="209" customFormat="1" ht="18.75" customHeight="1">
      <c r="A60" s="1160" t="s">
        <v>5300</v>
      </c>
      <c r="B60" s="2051" t="s">
        <v>4902</v>
      </c>
      <c r="C60" s="3845" t="s">
        <v>3970</v>
      </c>
      <c r="D60" s="568" t="s">
        <v>5301</v>
      </c>
      <c r="E60" s="568">
        <v>45828</v>
      </c>
      <c r="F60" s="568">
        <f>E60+8</f>
        <v>45836</v>
      </c>
      <c r="G60" s="568">
        <f>E60+14</f>
        <v>45842</v>
      </c>
      <c r="H60" s="568">
        <f t="shared" ref="H60:H65" si="22">E60+18</f>
        <v>45846</v>
      </c>
      <c r="I60" s="568">
        <f t="shared" ref="I60:I65" si="23">E60+19</f>
        <v>45847</v>
      </c>
      <c r="J60" s="568">
        <f t="shared" ref="J60:J65" si="24">E60+21</f>
        <v>45849</v>
      </c>
      <c r="K60" s="1118">
        <v>45828</v>
      </c>
      <c r="L60" s="1118">
        <f t="shared" si="21"/>
        <v>45830</v>
      </c>
    </row>
    <row r="61" spans="1:16" s="209" customFormat="1" ht="18.75" customHeight="1">
      <c r="A61" s="1160" t="s">
        <v>5302</v>
      </c>
      <c r="B61" s="2051" t="s">
        <v>4905</v>
      </c>
      <c r="C61" s="1541" t="s">
        <v>5303</v>
      </c>
      <c r="D61" s="568" t="s">
        <v>5304</v>
      </c>
      <c r="E61" s="568">
        <v>45835</v>
      </c>
      <c r="F61" s="568">
        <f t="shared" ref="F61:F65" si="25">E61+8</f>
        <v>45843</v>
      </c>
      <c r="G61" s="568">
        <f t="shared" ref="G61:G65" si="26">E61+14</f>
        <v>45849</v>
      </c>
      <c r="H61" s="568">
        <f t="shared" si="22"/>
        <v>45853</v>
      </c>
      <c r="I61" s="568">
        <f t="shared" si="23"/>
        <v>45854</v>
      </c>
      <c r="J61" s="568">
        <f t="shared" si="24"/>
        <v>45856</v>
      </c>
      <c r="K61" s="1118">
        <v>45835</v>
      </c>
      <c r="L61" s="1118">
        <f t="shared" si="21"/>
        <v>45837</v>
      </c>
    </row>
    <row r="62" spans="1:16" s="209" customFormat="1" ht="18.75" customHeight="1">
      <c r="A62" s="1160"/>
      <c r="B62" s="2051" t="s">
        <v>4906</v>
      </c>
      <c r="C62" s="1540" t="s">
        <v>5305</v>
      </c>
      <c r="D62" s="476" t="s">
        <v>5306</v>
      </c>
      <c r="E62" s="476">
        <v>45842</v>
      </c>
      <c r="F62" s="476">
        <f t="shared" si="25"/>
        <v>45850</v>
      </c>
      <c r="G62" s="476">
        <f t="shared" si="26"/>
        <v>45856</v>
      </c>
      <c r="H62" s="476">
        <f t="shared" si="22"/>
        <v>45860</v>
      </c>
      <c r="I62" s="476">
        <f t="shared" si="23"/>
        <v>45861</v>
      </c>
      <c r="J62" s="476">
        <f t="shared" si="24"/>
        <v>45863</v>
      </c>
      <c r="K62" s="1118">
        <v>45842</v>
      </c>
      <c r="L62" s="1118">
        <f t="shared" si="21"/>
        <v>45844</v>
      </c>
    </row>
    <row r="63" spans="1:16" s="209" customFormat="1" ht="18.75" customHeight="1">
      <c r="A63" s="1160" t="s">
        <v>5307</v>
      </c>
      <c r="B63" s="2051" t="s">
        <v>4908</v>
      </c>
      <c r="C63" s="1540" t="s">
        <v>208</v>
      </c>
      <c r="D63" s="476" t="s">
        <v>5308</v>
      </c>
      <c r="E63" s="476">
        <v>45849</v>
      </c>
      <c r="F63" s="476">
        <f t="shared" si="25"/>
        <v>45857</v>
      </c>
      <c r="G63" s="476">
        <f t="shared" si="26"/>
        <v>45863</v>
      </c>
      <c r="H63" s="476">
        <f t="shared" si="22"/>
        <v>45867</v>
      </c>
      <c r="I63" s="476">
        <f t="shared" si="23"/>
        <v>45868</v>
      </c>
      <c r="J63" s="476">
        <f t="shared" si="24"/>
        <v>45870</v>
      </c>
      <c r="K63" s="1118">
        <v>45849</v>
      </c>
      <c r="L63" s="1118">
        <f t="shared" si="21"/>
        <v>45851</v>
      </c>
    </row>
    <row r="64" spans="1:16" s="209" customFormat="1" ht="18.75" customHeight="1">
      <c r="A64" s="1160" t="s">
        <v>5309</v>
      </c>
      <c r="B64" s="2051" t="s">
        <v>4910</v>
      </c>
      <c r="C64" s="1540" t="s">
        <v>2418</v>
      </c>
      <c r="D64" s="476" t="s">
        <v>5310</v>
      </c>
      <c r="E64" s="476">
        <v>45856</v>
      </c>
      <c r="F64" s="476">
        <f t="shared" si="25"/>
        <v>45864</v>
      </c>
      <c r="G64" s="476">
        <f t="shared" si="26"/>
        <v>45870</v>
      </c>
      <c r="H64" s="476">
        <f t="shared" si="22"/>
        <v>45874</v>
      </c>
      <c r="I64" s="476">
        <f t="shared" si="23"/>
        <v>45875</v>
      </c>
      <c r="J64" s="476">
        <f t="shared" si="24"/>
        <v>45877</v>
      </c>
      <c r="K64" s="1118">
        <v>45856</v>
      </c>
      <c r="L64" s="1118">
        <f t="shared" si="21"/>
        <v>45858</v>
      </c>
    </row>
    <row r="65" spans="1:14" s="209" customFormat="1" ht="24">
      <c r="A65" s="1160" t="s">
        <v>5311</v>
      </c>
      <c r="B65" s="2051" t="s">
        <v>4912</v>
      </c>
      <c r="C65" s="1540" t="s">
        <v>5312</v>
      </c>
      <c r="D65" s="476" t="s">
        <v>5313</v>
      </c>
      <c r="E65" s="476">
        <v>45863</v>
      </c>
      <c r="F65" s="4064" t="s">
        <v>8050</v>
      </c>
      <c r="G65" s="476">
        <f t="shared" si="26"/>
        <v>45877</v>
      </c>
      <c r="H65" s="476">
        <f t="shared" si="22"/>
        <v>45881</v>
      </c>
      <c r="I65" s="476">
        <f t="shared" si="23"/>
        <v>45882</v>
      </c>
      <c r="J65" s="476">
        <f t="shared" si="24"/>
        <v>45884</v>
      </c>
      <c r="K65" s="1118">
        <f>K64+7</f>
        <v>45863</v>
      </c>
      <c r="L65" s="1118">
        <f t="shared" si="21"/>
        <v>45865</v>
      </c>
    </row>
    <row r="66" spans="1:14" s="209" customFormat="1" ht="18.75" customHeight="1">
      <c r="A66" s="1160"/>
      <c r="B66" s="2051" t="s">
        <v>4914</v>
      </c>
      <c r="C66" s="1541" t="s">
        <v>5314</v>
      </c>
      <c r="D66" s="568" t="s">
        <v>5315</v>
      </c>
      <c r="E66" s="568">
        <v>45870</v>
      </c>
      <c r="F66" s="568">
        <f t="shared" ref="F66:F70" si="27">E66+8</f>
        <v>45878</v>
      </c>
      <c r="G66" s="568">
        <f t="shared" ref="G66:G70" si="28">E66+14</f>
        <v>45884</v>
      </c>
      <c r="H66" s="568">
        <f t="shared" ref="H66:H70" si="29">E66+18</f>
        <v>45888</v>
      </c>
      <c r="I66" s="568">
        <f t="shared" ref="I66:I70" si="30">E66+19</f>
        <v>45889</v>
      </c>
      <c r="J66" s="568">
        <f t="shared" ref="J66:J70" si="31">E66+21</f>
        <v>45891</v>
      </c>
      <c r="K66" s="1118">
        <f t="shared" ref="K66:K70" si="32">K65+7</f>
        <v>45870</v>
      </c>
      <c r="L66" s="1118">
        <f t="shared" ref="L66:L70" si="33">K66+2</f>
        <v>45872</v>
      </c>
    </row>
    <row r="67" spans="1:14" s="209" customFormat="1" ht="18.75" customHeight="1">
      <c r="A67" s="1160"/>
      <c r="B67" s="2051" t="s">
        <v>4916</v>
      </c>
      <c r="C67" s="1541" t="s">
        <v>250</v>
      </c>
      <c r="D67" s="568" t="s">
        <v>5316</v>
      </c>
      <c r="E67" s="568">
        <v>45877</v>
      </c>
      <c r="F67" s="568">
        <f t="shared" si="27"/>
        <v>45885</v>
      </c>
      <c r="G67" s="568">
        <f t="shared" si="28"/>
        <v>45891</v>
      </c>
      <c r="H67" s="568">
        <f t="shared" si="29"/>
        <v>45895</v>
      </c>
      <c r="I67" s="568">
        <f t="shared" si="30"/>
        <v>45896</v>
      </c>
      <c r="J67" s="568">
        <f t="shared" si="31"/>
        <v>45898</v>
      </c>
      <c r="K67" s="1118">
        <f t="shared" si="32"/>
        <v>45877</v>
      </c>
      <c r="L67" s="1118">
        <f t="shared" si="33"/>
        <v>45879</v>
      </c>
    </row>
    <row r="68" spans="1:14" s="209" customFormat="1" ht="18.75" customHeight="1">
      <c r="A68" s="1160"/>
      <c r="B68" s="2051" t="s">
        <v>4917</v>
      </c>
      <c r="C68" s="1541" t="s">
        <v>5317</v>
      </c>
      <c r="D68" s="568" t="s">
        <v>5318</v>
      </c>
      <c r="E68" s="568">
        <v>45884</v>
      </c>
      <c r="F68" s="568">
        <f t="shared" si="27"/>
        <v>45892</v>
      </c>
      <c r="G68" s="568">
        <f t="shared" si="28"/>
        <v>45898</v>
      </c>
      <c r="H68" s="568">
        <f t="shared" si="29"/>
        <v>45902</v>
      </c>
      <c r="I68" s="568">
        <f t="shared" si="30"/>
        <v>45903</v>
      </c>
      <c r="J68" s="568">
        <f t="shared" si="31"/>
        <v>45905</v>
      </c>
      <c r="K68" s="1118">
        <f t="shared" si="32"/>
        <v>45884</v>
      </c>
      <c r="L68" s="1118">
        <f t="shared" si="33"/>
        <v>45886</v>
      </c>
    </row>
    <row r="69" spans="1:14" s="209" customFormat="1" ht="18.75" customHeight="1">
      <c r="A69" s="1160"/>
      <c r="B69" s="2051" t="s">
        <v>4919</v>
      </c>
      <c r="C69" s="1541" t="s">
        <v>3949</v>
      </c>
      <c r="D69" s="568" t="s">
        <v>5319</v>
      </c>
      <c r="E69" s="568">
        <v>45891</v>
      </c>
      <c r="F69" s="568">
        <f t="shared" si="27"/>
        <v>45899</v>
      </c>
      <c r="G69" s="568">
        <f t="shared" si="28"/>
        <v>45905</v>
      </c>
      <c r="H69" s="568">
        <f t="shared" si="29"/>
        <v>45909</v>
      </c>
      <c r="I69" s="568">
        <f t="shared" si="30"/>
        <v>45910</v>
      </c>
      <c r="J69" s="568">
        <f t="shared" si="31"/>
        <v>45912</v>
      </c>
      <c r="K69" s="1118">
        <f t="shared" si="32"/>
        <v>45891</v>
      </c>
      <c r="L69" s="1118">
        <f t="shared" si="33"/>
        <v>45893</v>
      </c>
    </row>
    <row r="70" spans="1:14" s="209" customFormat="1" ht="18.75" customHeight="1">
      <c r="A70" s="1160"/>
      <c r="B70" s="2051" t="s">
        <v>4921</v>
      </c>
      <c r="C70" s="1541" t="s">
        <v>2366</v>
      </c>
      <c r="D70" s="568" t="s">
        <v>5320</v>
      </c>
      <c r="E70" s="568">
        <v>45898</v>
      </c>
      <c r="F70" s="568">
        <f t="shared" si="27"/>
        <v>45906</v>
      </c>
      <c r="G70" s="568">
        <f t="shared" si="28"/>
        <v>45912</v>
      </c>
      <c r="H70" s="568">
        <f t="shared" si="29"/>
        <v>45916</v>
      </c>
      <c r="I70" s="568">
        <f t="shared" si="30"/>
        <v>45917</v>
      </c>
      <c r="J70" s="568">
        <f t="shared" si="31"/>
        <v>45919</v>
      </c>
      <c r="K70" s="1118">
        <f t="shared" si="32"/>
        <v>45898</v>
      </c>
      <c r="L70" s="1118">
        <f t="shared" si="33"/>
        <v>45900</v>
      </c>
    </row>
    <row r="71" spans="1:14" s="209" customFormat="1" ht="12.75" customHeight="1">
      <c r="A71" s="2902"/>
      <c r="B71" s="1614"/>
      <c r="C71" s="215" t="s">
        <v>5196</v>
      </c>
      <c r="D71" s="216"/>
      <c r="E71" s="217"/>
      <c r="F71" s="217"/>
      <c r="G71" s="47"/>
      <c r="H71" s="47"/>
      <c r="I71" s="37"/>
      <c r="J71" s="37"/>
      <c r="M71" s="220"/>
    </row>
    <row r="72" spans="1:14">
      <c r="K72" s="209"/>
    </row>
    <row r="73" spans="1:14">
      <c r="C73" s="270"/>
      <c r="E73" s="270"/>
    </row>
    <row r="74" spans="1:14" s="209" customFormat="1" ht="12">
      <c r="A74" s="2903"/>
      <c r="B74" s="1614"/>
      <c r="C74" s="253" t="s">
        <v>0</v>
      </c>
      <c r="D74" s="70"/>
      <c r="E74" s="1487" t="s">
        <v>2062</v>
      </c>
      <c r="F74" s="71"/>
      <c r="G74" s="71" t="s">
        <v>36</v>
      </c>
      <c r="H74" s="71"/>
      <c r="I74" s="70"/>
      <c r="J74" s="70"/>
      <c r="K74" s="71" t="s">
        <v>61</v>
      </c>
      <c r="L74" s="71" t="str">
        <f>'HOW TO-&gt;'!$B$134</f>
        <v>6011 2413</v>
      </c>
      <c r="M74" s="71"/>
      <c r="N74" s="61"/>
    </row>
    <row r="75" spans="1:14" s="209" customFormat="1" ht="12">
      <c r="A75" s="2903"/>
      <c r="B75" s="1614"/>
      <c r="C75" s="82" t="s">
        <v>1</v>
      </c>
      <c r="D75" s="70"/>
      <c r="E75" s="308" t="s">
        <v>612</v>
      </c>
      <c r="F75" s="71"/>
      <c r="G75" s="70" t="s">
        <v>613</v>
      </c>
      <c r="H75" s="70"/>
      <c r="I75" s="308" t="s">
        <v>39</v>
      </c>
      <c r="J75" s="70"/>
      <c r="K75" s="70" t="s">
        <v>63</v>
      </c>
      <c r="L75" s="70"/>
      <c r="M75" s="273" t="s">
        <v>64</v>
      </c>
      <c r="N75" s="61"/>
    </row>
    <row r="76" spans="1:14" s="209" customFormat="1" ht="12">
      <c r="A76" s="2903"/>
      <c r="B76" s="1614"/>
      <c r="C76" s="82"/>
      <c r="D76" s="70"/>
      <c r="E76" s="308"/>
      <c r="F76" s="61"/>
      <c r="G76" s="70"/>
      <c r="H76" s="70"/>
      <c r="I76" s="308"/>
      <c r="J76" s="70"/>
      <c r="K76" s="70" t="str">
        <f>'HOW TO-&gt;'!$A$136</f>
        <v>PERMIT</v>
      </c>
      <c r="L76" s="70"/>
      <c r="M76" s="3325" t="str">
        <f>'HOW TO-&gt;'!$C$136</f>
        <v>SG094-SinPermit@msc.com</v>
      </c>
      <c r="N76" s="61"/>
    </row>
    <row r="77" spans="1:14" s="209" customFormat="1" ht="12">
      <c r="A77" s="2903"/>
      <c r="B77" s="1614"/>
      <c r="C77" s="80" t="str">
        <f>'HOW TO-&gt;'!$A$105</f>
        <v>ZANT CHONG</v>
      </c>
      <c r="D77" s="80" t="str">
        <f>'HOW TO-&gt;'!$B$105</f>
        <v>6011 2429</v>
      </c>
      <c r="E77" s="65" t="str">
        <f>'HOW TO-&gt;'!$C$105</f>
        <v>zant.chong@msc.com</v>
      </c>
      <c r="F77" s="61"/>
      <c r="G77" s="80" t="str">
        <f>'HOW TO-&gt;'!$A$122</f>
        <v>ROBERT CHIA</v>
      </c>
      <c r="H77" s="80" t="str">
        <f>'HOW TO-&gt;'!$B$122</f>
        <v>6011 0564</v>
      </c>
      <c r="I77" s="65" t="str">
        <f>'HOW TO-&gt;'!$C$122</f>
        <v>robert.chia@msc.com</v>
      </c>
      <c r="J77" s="61"/>
      <c r="K77" s="80" t="str">
        <f>'HOW TO-&gt;'!$A$137</f>
        <v>RAYNAR ANG</v>
      </c>
      <c r="L77" s="80" t="str">
        <f>'HOW TO-&gt;'!$B$137</f>
        <v>6011 2358</v>
      </c>
      <c r="M77" s="65" t="str">
        <f>'HOW TO-&gt;'!$C$137</f>
        <v>raynar.ang@msc.com</v>
      </c>
      <c r="N77" s="61"/>
    </row>
    <row r="78" spans="1:14" s="209" customFormat="1" ht="12">
      <c r="A78" s="2903"/>
      <c r="B78" s="1614"/>
      <c r="C78" s="80" t="str">
        <f>'HOW TO-&gt;'!$A$106</f>
        <v>PHOEBE HUANG</v>
      </c>
      <c r="D78" s="80" t="str">
        <f>'HOW TO-&gt;'!$B$106</f>
        <v>6011 0562</v>
      </c>
      <c r="E78" s="65" t="str">
        <f>'HOW TO-&gt;'!$C$106</f>
        <v>phoebe.huang@msc.com</v>
      </c>
      <c r="F78" s="61"/>
      <c r="G78" s="80" t="str">
        <f>'HOW TO-&gt;'!$A$123</f>
        <v>S. Y. LIEW</v>
      </c>
      <c r="H78" s="80" t="str">
        <f>'HOW TO-&gt;'!$B$123</f>
        <v>6011 2348</v>
      </c>
      <c r="I78" s="65" t="str">
        <f>'HOW TO-&gt;'!$C$123</f>
        <v>seoyi.liew@msc.com</v>
      </c>
      <c r="J78" s="61"/>
      <c r="K78" s="80" t="str">
        <f>'HOW TO-&gt;'!$A$138</f>
        <v>KAI SIANG</v>
      </c>
      <c r="L78" s="80" t="str">
        <f>'HOW TO-&gt;'!$B$138</f>
        <v>6011 2356</v>
      </c>
      <c r="M78" s="65" t="str">
        <f>'HOW TO-&gt;'!$C$138</f>
        <v>kaisiang.lim@msc.com</v>
      </c>
      <c r="N78" s="61"/>
    </row>
    <row r="79" spans="1:14" s="209" customFormat="1" ht="12">
      <c r="A79" s="2903"/>
      <c r="B79" s="1614"/>
      <c r="C79" s="80" t="str">
        <f>'HOW TO-&gt;'!$A$107</f>
        <v>SHERWIN LIM</v>
      </c>
      <c r="D79" s="80" t="str">
        <f>'HOW TO-&gt;'!$B$107</f>
        <v>6011 2395</v>
      </c>
      <c r="E79" s="65" t="str">
        <f>'HOW TO-&gt;'!$C$107</f>
        <v>sherwin.lim@msc.com</v>
      </c>
      <c r="F79" s="61"/>
      <c r="G79" s="80" t="str">
        <f>'HOW TO-&gt;'!$A$124</f>
        <v>SHARON KOH</v>
      </c>
      <c r="H79" s="80" t="str">
        <f>'HOW TO-&gt;'!$B$124</f>
        <v>6011 2349</v>
      </c>
      <c r="I79" s="65" t="str">
        <f>'HOW TO-&gt;'!$C$124</f>
        <v>sharon.koh@msc.com</v>
      </c>
      <c r="J79" s="61"/>
      <c r="K79" s="80" t="str">
        <f>'HOW TO-&gt;'!$A$139</f>
        <v>DEWI</v>
      </c>
      <c r="L79" s="80" t="str">
        <f>'HOW TO-&gt;'!$B$139</f>
        <v>6011 2354</v>
      </c>
      <c r="M79" s="65" t="str">
        <f>'HOW TO-&gt;'!$C$139</f>
        <v>dewi.ratnah@msc.com</v>
      </c>
      <c r="N79" s="61"/>
    </row>
    <row r="80" spans="1:14" s="209" customFormat="1" ht="12">
      <c r="A80" s="2903"/>
      <c r="B80" s="1614"/>
      <c r="C80" s="80" t="str">
        <f>'HOW TO-&gt;'!$A$108</f>
        <v>NATALIE LEW</v>
      </c>
      <c r="D80" s="80" t="str">
        <f>'HOW TO-&gt;'!$B$108</f>
        <v>6011 2399</v>
      </c>
      <c r="E80" s="65" t="str">
        <f>'HOW TO-&gt;'!$C$108</f>
        <v>natalie.lew@msc.com</v>
      </c>
      <c r="F80" s="61"/>
      <c r="G80" s="80" t="str">
        <f>'HOW TO-&gt;'!$A$125</f>
        <v>ANGELIA LAU</v>
      </c>
      <c r="H80" s="80" t="str">
        <f>'HOW TO-&gt;'!$B$125</f>
        <v>6011 2346</v>
      </c>
      <c r="I80" s="65" t="str">
        <f>'HOW TO-&gt;'!$C$125</f>
        <v>angelia.lau@msc.com</v>
      </c>
      <c r="J80" s="61"/>
      <c r="K80" s="80" t="str">
        <f>'HOW TO-&gt;'!$A$140</f>
        <v>YU TING</v>
      </c>
      <c r="L80" s="80" t="str">
        <f>'HOW TO-&gt;'!$B$140</f>
        <v>6011 2359</v>
      </c>
      <c r="M80" s="65" t="str">
        <f>'HOW TO-&gt;'!$C$140</f>
        <v>yuting.luo@msc.com</v>
      </c>
      <c r="N80" s="61"/>
    </row>
    <row r="81" spans="1:14" s="209" customFormat="1" ht="12">
      <c r="A81" s="2903"/>
      <c r="B81" s="1614"/>
      <c r="C81" s="80">
        <f>'HOW TO-&gt;'!$A$109</f>
        <v>0</v>
      </c>
      <c r="D81" s="80" t="str">
        <f>'HOW TO-&gt;'!$B$109</f>
        <v>6011 2352</v>
      </c>
      <c r="E81" s="65">
        <f>'HOW TO-&gt;'!$C$109</f>
        <v>0</v>
      </c>
      <c r="F81" s="61"/>
      <c r="G81" s="80" t="str">
        <f>'HOW TO-&gt;'!$A$126</f>
        <v>NOOR AFNINDAH</v>
      </c>
      <c r="H81" s="80" t="str">
        <f>'HOW TO-&gt;'!$B$126</f>
        <v>6011 2347</v>
      </c>
      <c r="I81" s="65" t="str">
        <f>'HOW TO-&gt;'!$C$126</f>
        <v>noor.afnindah@msc.com</v>
      </c>
      <c r="J81" s="61"/>
      <c r="K81" s="80" t="str">
        <f>'HOW TO-&gt;'!$A$141</f>
        <v>-</v>
      </c>
      <c r="L81" s="80" t="str">
        <f>'HOW TO-&gt;'!$B$141</f>
        <v>6011 0567</v>
      </c>
      <c r="M81" s="65" t="str">
        <f>'HOW TO-&gt;'!$C$141</f>
        <v>-</v>
      </c>
      <c r="N81" s="61"/>
    </row>
    <row r="82" spans="1:14" s="209" customFormat="1" ht="12">
      <c r="A82" s="2903"/>
      <c r="B82" s="1614"/>
      <c r="C82" s="80" t="str">
        <f>'HOW TO-&gt;'!$A$110</f>
        <v>LIM AI PHEN</v>
      </c>
      <c r="D82" s="80" t="str">
        <f>'HOW TO-&gt;'!$B$110</f>
        <v>6011 9646</v>
      </c>
      <c r="E82" s="65" t="str">
        <f>'HOW TO-&gt;'!$C$110</f>
        <v>aiphen.lim@msc.com</v>
      </c>
      <c r="F82" s="61"/>
      <c r="G82" s="80" t="str">
        <f>'HOW TO-&gt;'!$A$127</f>
        <v>NG CHING WEI</v>
      </c>
      <c r="H82" s="80" t="str">
        <f>'HOW TO-&gt;'!$B$127</f>
        <v>6011 2404</v>
      </c>
      <c r="I82" s="65" t="str">
        <f>'HOW TO-&gt;'!$C$127</f>
        <v>chingwei.ng@msc.com</v>
      </c>
      <c r="J82" s="61"/>
      <c r="K82" s="80" t="str">
        <f>'HOW TO-&gt;'!$A$142</f>
        <v>SHAN SHAN</v>
      </c>
      <c r="L82" s="80" t="str">
        <f>'HOW TO-&gt;'!$B$142</f>
        <v>6011 2353</v>
      </c>
      <c r="M82" s="65" t="str">
        <f>'HOW TO-&gt;'!$C$142</f>
        <v>shanshan.chin@msc.com</v>
      </c>
      <c r="N82" s="61"/>
    </row>
    <row r="83" spans="1:14" s="209" customFormat="1" ht="12">
      <c r="A83" s="2903"/>
      <c r="B83" s="1614"/>
      <c r="C83" s="80" t="str">
        <f>'HOW TO-&gt;'!$A$111</f>
        <v>DARIUS ONG</v>
      </c>
      <c r="D83" s="80" t="str">
        <f>'HOW TO-&gt;'!$B$111</f>
        <v>6011 2396</v>
      </c>
      <c r="E83" s="65" t="str">
        <f>'HOW TO-&gt;'!$C$111</f>
        <v>darius.ong@msc.com</v>
      </c>
      <c r="F83" s="61"/>
      <c r="G83" s="80">
        <f>'HOW TO-&gt;'!$A$128</f>
        <v>0</v>
      </c>
      <c r="H83" s="80">
        <f>'HOW TO-&gt;'!$B$128</f>
        <v>0</v>
      </c>
      <c r="I83" s="65">
        <f>'HOW TO-&gt;'!$C$128</f>
        <v>0</v>
      </c>
      <c r="J83" s="61"/>
      <c r="K83" s="80" t="str">
        <f>'HOW TO-&gt;'!$A$143</f>
        <v>EUNICE</v>
      </c>
      <c r="L83" s="80" t="str">
        <f>'HOW TO-&gt;'!$B$143</f>
        <v>6011 2355</v>
      </c>
      <c r="M83" s="65" t="str">
        <f>'HOW TO-&gt;'!$C$143</f>
        <v>eunice.chan@msc.com</v>
      </c>
      <c r="N83" s="61"/>
    </row>
    <row r="84" spans="1:14" s="209" customFormat="1" ht="12">
      <c r="A84" s="2903"/>
      <c r="B84" s="1614"/>
      <c r="C84" s="80" t="str">
        <f>'HOW TO-&gt;'!$A$112</f>
        <v>LAWRENCE ANG (CROSS-TRADE)</v>
      </c>
      <c r="D84" s="80" t="str">
        <f>'HOW TO-&gt;'!$B$112</f>
        <v>6011 2400</v>
      </c>
      <c r="E84" s="65" t="str">
        <f>'HOW TO-&gt;'!$C$112</f>
        <v>lawrence.ang@msc.com</v>
      </c>
      <c r="F84" s="61"/>
      <c r="G84" s="80" t="str">
        <f>'HOW TO-&gt;'!$A$129</f>
        <v>.</v>
      </c>
      <c r="H84" s="80" t="str">
        <f>'HOW TO-&gt;'!$B$129</f>
        <v>.</v>
      </c>
      <c r="I84" s="65" t="str">
        <f>'HOW TO-&gt;'!$C$129</f>
        <v>.</v>
      </c>
      <c r="J84" s="61"/>
      <c r="K84" s="80" t="str">
        <f>'HOW TO-&gt;'!$A$144</f>
        <v>HAZEL</v>
      </c>
      <c r="L84" s="80" t="str">
        <f>'HOW TO-&gt;'!$B$144</f>
        <v>6011 2435</v>
      </c>
      <c r="M84" s="65" t="str">
        <f>'HOW TO-&gt;'!$C$144</f>
        <v>hazel.toh@msc.com</v>
      </c>
      <c r="N84" s="61"/>
    </row>
    <row r="85" spans="1:14" s="209" customFormat="1" ht="12">
      <c r="A85" s="2903"/>
      <c r="B85" s="1614"/>
      <c r="C85" s="80" t="str">
        <f>'HOW TO-&gt;'!$A$113</f>
        <v>ASHTON YAN</v>
      </c>
      <c r="D85" s="80" t="str">
        <f>'HOW TO-&gt;'!$B$113</f>
        <v>6011 2398</v>
      </c>
      <c r="E85" s="65" t="str">
        <f>'HOW TO-&gt;'!$C$113</f>
        <v>ashton.yan@msc.com</v>
      </c>
      <c r="F85" s="61"/>
      <c r="G85" s="80">
        <f>'HOW TO-&gt;'!$A$130</f>
        <v>0</v>
      </c>
      <c r="H85" s="80">
        <f>'HOW TO-&gt;'!$B$130</f>
        <v>0</v>
      </c>
      <c r="I85" s="65">
        <f>'HOW TO-&gt;'!$C$130</f>
        <v>0</v>
      </c>
      <c r="J85" s="61"/>
      <c r="K85" s="80">
        <f>'HOW TO-&gt;'!$A$145</f>
        <v>0</v>
      </c>
      <c r="L85" s="80">
        <f>'HOW TO-&gt;'!$B$145</f>
        <v>0</v>
      </c>
      <c r="M85" s="65">
        <f>'HOW TO-&gt;'!$C$145</f>
        <v>0</v>
      </c>
      <c r="N85" s="61"/>
    </row>
    <row r="86" spans="1:14" s="209" customFormat="1" ht="12">
      <c r="A86" s="2903"/>
      <c r="B86" s="1614"/>
      <c r="C86" s="80" t="str">
        <f>'HOW TO-&gt;'!$A$114</f>
        <v>LUIS LIM</v>
      </c>
      <c r="D86" s="80" t="str">
        <f>'HOW TO-&gt;'!$B$114</f>
        <v>6011 7900</v>
      </c>
      <c r="E86" s="65" t="str">
        <f>'HOW TO-&gt;'!$C$114</f>
        <v>luis.lim@msc.com</v>
      </c>
      <c r="F86" s="61"/>
      <c r="G86" s="61"/>
      <c r="H86" s="84"/>
      <c r="I86" s="273"/>
      <c r="J86" s="61"/>
      <c r="K86" s="80">
        <f>'HOW TO-&gt;'!$A$146</f>
        <v>0</v>
      </c>
      <c r="L86" s="80">
        <f>'HOW TO-&gt;'!$B$146</f>
        <v>0</v>
      </c>
      <c r="M86" s="65">
        <f>'HOW TO-&gt;'!$C$146</f>
        <v>0</v>
      </c>
      <c r="N86" s="61"/>
    </row>
    <row r="87" spans="1:14" s="209" customFormat="1" ht="12">
      <c r="A87" s="2903"/>
      <c r="B87" s="1614"/>
      <c r="C87" s="80" t="str">
        <f>'HOW TO-&gt;'!$A$115</f>
        <v>CHARMAINE LIM</v>
      </c>
      <c r="D87" s="80" t="str">
        <f>'HOW TO-&gt;'!$B$115</f>
        <v>6011 0561</v>
      </c>
      <c r="E87" s="65" t="str">
        <f>'HOW TO-&gt;'!$C$115</f>
        <v>charmaine.lim@msc.com</v>
      </c>
      <c r="F87" s="61"/>
      <c r="G87" s="61"/>
      <c r="H87" s="84"/>
      <c r="I87" s="84"/>
      <c r="J87" s="273"/>
      <c r="K87" s="80"/>
      <c r="L87" s="80"/>
      <c r="M87" s="65"/>
      <c r="N87" s="61"/>
    </row>
    <row r="88" spans="1:14">
      <c r="C88" s="80">
        <f>'HOW TO-&gt;'!$A$116</f>
        <v>0</v>
      </c>
      <c r="D88" s="80">
        <f>'HOW TO-&gt;'!$B$116</f>
        <v>0</v>
      </c>
      <c r="E88" s="65">
        <f>'HOW TO-&gt;'!$C$116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1:14">
      <c r="C89" s="80" t="str">
        <f>'HOW TO-&gt;'!$A$117</f>
        <v xml:space="preserve">MAIN LINE  </v>
      </c>
      <c r="D89" s="80" t="str">
        <f>'HOW TO-&gt;'!$B$117</f>
        <v>6011 2424</v>
      </c>
      <c r="E89" s="65">
        <f>'HOW TO-&gt;'!$C$117</f>
        <v>0</v>
      </c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C90" s="80">
        <f>'HOW TO-&gt;'!$A$118</f>
        <v>0</v>
      </c>
      <c r="D90" s="80">
        <f>'HOW TO-&gt;'!$B$118</f>
        <v>0</v>
      </c>
      <c r="E90" s="65">
        <f>'HOW TO-&gt;'!$C$118</f>
        <v>0</v>
      </c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</sheetData>
  <phoneticPr fontId="30" type="noConversion"/>
  <hyperlinks>
    <hyperlink ref="E71" display="mktg-dept@msca.com.sg" xr:uid="{6AF61C82-F109-4C06-946F-7FBB785456F5}"/>
    <hyperlink ref="M71" display="sinexp@msca.com.sg" xr:uid="{8D88858C-3E82-4F49-B96B-56C8DFBBDE22}"/>
    <hyperlink ref="I71" display="custsvc@msca.com.sg" xr:uid="{A3BA8394-F1FA-47C6-8C22-E4D315FB9882}"/>
    <hyperlink ref="I75" display="custsvc@msca.com.sg" xr:uid="{46CD7B83-0319-4E00-A2EA-1C9AB7908194}"/>
    <hyperlink ref="M75" display="sinexp@msca.com.sg" xr:uid="{AFBB1A58-7A3A-48A0-B835-086443E59312}"/>
    <hyperlink ref="E74" r:id="rId1" xr:uid="{C876F13A-FA77-4DAB-BC06-C248D012E4DA}"/>
    <hyperlink ref="E75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2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00B0F0"/>
    <pageSetUpPr fitToPage="1"/>
  </sheetPr>
  <dimension ref="A1:N78"/>
  <sheetViews>
    <sheetView topLeftCell="A38" zoomScaleNormal="100" workbookViewId="0">
      <selection activeCell="C53" sqref="C53"/>
    </sheetView>
  </sheetViews>
  <sheetFormatPr defaultColWidth="9.42578125" defaultRowHeight="12.75"/>
  <cols>
    <col min="1" max="1" width="10.42578125" style="1624" customWidth="1"/>
    <col min="2" max="2" width="7.7109375" style="336" customWidth="1"/>
    <col min="3" max="3" width="32.71093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/>
    </row>
    <row r="2" spans="1:14" s="6" customFormat="1" ht="33">
      <c r="A2" s="1624"/>
      <c r="B2" s="337"/>
      <c r="C2" s="44" t="s">
        <v>95</v>
      </c>
      <c r="D2" s="45"/>
    </row>
    <row r="3" spans="1:14" s="209" customFormat="1" ht="12">
      <c r="A3" s="1625"/>
      <c r="B3" s="338"/>
      <c r="E3" s="291"/>
      <c r="F3" s="291"/>
      <c r="G3" s="292"/>
      <c r="L3" s="293"/>
    </row>
    <row r="4" spans="1:14" s="209" customFormat="1" ht="12">
      <c r="A4" s="1625"/>
      <c r="B4" s="338"/>
      <c r="E4" s="291"/>
      <c r="F4" s="291"/>
      <c r="G4" s="292"/>
      <c r="L4" s="293"/>
    </row>
    <row r="5" spans="1:14" s="209" customFormat="1" ht="15">
      <c r="A5" s="570"/>
      <c r="B5" s="570"/>
      <c r="C5" s="292"/>
      <c r="E5" s="4051" t="s">
        <v>5321</v>
      </c>
      <c r="F5" s="4051"/>
      <c r="G5" s="4051"/>
      <c r="H5" s="292"/>
      <c r="I5" s="292"/>
      <c r="J5" s="1099"/>
      <c r="K5" s="1101"/>
      <c r="L5" s="219"/>
    </row>
    <row r="6" spans="1:14" s="209" customFormat="1" ht="12.75" customHeight="1">
      <c r="A6" s="570"/>
      <c r="B6" s="570"/>
      <c r="C6" s="292"/>
      <c r="E6" s="1369"/>
      <c r="F6" s="1369"/>
      <c r="G6" s="292"/>
      <c r="H6" s="292"/>
      <c r="I6" s="292"/>
      <c r="J6" s="1099"/>
      <c r="K6" s="1101"/>
      <c r="L6" s="219"/>
    </row>
    <row r="7" spans="1:14" s="209" customFormat="1" ht="12.75" customHeight="1">
      <c r="A7" s="570"/>
      <c r="B7" s="570"/>
      <c r="E7" s="1369"/>
      <c r="F7" s="1369"/>
      <c r="G7" s="1096"/>
      <c r="M7" s="219"/>
      <c r="N7" s="1096"/>
    </row>
    <row r="8" spans="1:14" s="209" customFormat="1" ht="17.25" customHeight="1">
      <c r="A8" s="570"/>
      <c r="B8" s="2872"/>
      <c r="C8" s="137"/>
      <c r="D8" s="1616"/>
      <c r="E8" s="2312"/>
      <c r="F8" s="2312"/>
      <c r="G8" s="217"/>
      <c r="H8" s="217"/>
      <c r="I8" s="217"/>
      <c r="J8" s="2962"/>
      <c r="K8" s="2958"/>
      <c r="L8" s="1101"/>
      <c r="M8" s="219"/>
      <c r="N8" s="1096"/>
    </row>
    <row r="9" spans="1:14" s="209" customFormat="1" ht="32.25" hidden="1" customHeight="1">
      <c r="A9" s="570"/>
      <c r="B9" s="2873"/>
      <c r="C9" s="781" t="s">
        <v>5322</v>
      </c>
      <c r="D9" s="203"/>
      <c r="E9" s="1863" t="s">
        <v>98</v>
      </c>
      <c r="F9" s="204" t="s">
        <v>1089</v>
      </c>
      <c r="G9" s="1183" t="s">
        <v>5285</v>
      </c>
      <c r="H9" s="204" t="s">
        <v>1092</v>
      </c>
      <c r="I9" s="2958"/>
      <c r="J9" s="2958" t="s">
        <v>1720</v>
      </c>
      <c r="K9" s="2959" t="s">
        <v>4831</v>
      </c>
      <c r="L9" s="1096"/>
    </row>
    <row r="10" spans="1:14" s="209" customFormat="1" ht="25.5" hidden="1" customHeight="1">
      <c r="A10" s="570"/>
      <c r="B10" s="2873"/>
      <c r="C10" s="206"/>
      <c r="D10" s="207" t="s">
        <v>3116</v>
      </c>
      <c r="E10" s="777"/>
      <c r="F10" s="284" t="s">
        <v>4412</v>
      </c>
      <c r="G10" s="284" t="s">
        <v>5261</v>
      </c>
      <c r="H10" s="284" t="s">
        <v>4171</v>
      </c>
      <c r="I10" s="2957"/>
      <c r="J10" s="2957"/>
      <c r="K10" s="2960"/>
      <c r="L10" s="1096"/>
    </row>
    <row r="11" spans="1:14" s="209" customFormat="1" ht="17.25" hidden="1" customHeight="1">
      <c r="A11" s="570" t="s">
        <v>5323</v>
      </c>
      <c r="B11" s="2872" t="s">
        <v>5324</v>
      </c>
      <c r="C11" s="755" t="s">
        <v>5325</v>
      </c>
      <c r="D11" s="1714" t="s">
        <v>5326</v>
      </c>
      <c r="E11" s="1718">
        <v>45667</v>
      </c>
      <c r="F11" s="476">
        <f t="shared" ref="F11" si="0">E11+9</f>
        <v>45676</v>
      </c>
      <c r="G11" s="476">
        <f t="shared" ref="G11" si="1">E11+11</f>
        <v>45678</v>
      </c>
      <c r="H11" s="476">
        <f t="shared" ref="H11" si="2">E11+14</f>
        <v>45681</v>
      </c>
      <c r="I11" s="2958"/>
      <c r="J11" s="2958">
        <v>45656</v>
      </c>
      <c r="K11" s="2961">
        <f t="shared" ref="K11" si="3">J11+1</f>
        <v>45657</v>
      </c>
      <c r="L11" s="1096"/>
    </row>
    <row r="12" spans="1:14" s="209" customFormat="1" ht="17.25" hidden="1" customHeight="1">
      <c r="A12" s="570"/>
      <c r="B12" s="2872" t="s">
        <v>5327</v>
      </c>
      <c r="C12" s="3177" t="s">
        <v>5201</v>
      </c>
      <c r="D12" s="3178" t="s">
        <v>5328</v>
      </c>
      <c r="E12" s="3167">
        <v>45666</v>
      </c>
      <c r="F12" s="472">
        <f t="shared" ref="F12:F21" si="4">E12+9</f>
        <v>45675</v>
      </c>
      <c r="G12" s="472">
        <f t="shared" ref="G12:G21" si="5">E12+11</f>
        <v>45677</v>
      </c>
      <c r="H12" s="472">
        <f t="shared" ref="H12:H21" si="6">E12+14</f>
        <v>45680</v>
      </c>
      <c r="I12" s="2958"/>
      <c r="J12" s="2958">
        <v>45663</v>
      </c>
      <c r="K12" s="2961">
        <f t="shared" ref="K12:K22" si="7">J12+1</f>
        <v>45664</v>
      </c>
      <c r="L12" s="1096"/>
    </row>
    <row r="13" spans="1:14" s="209" customFormat="1" ht="17.25" hidden="1" customHeight="1">
      <c r="A13" s="570" t="s">
        <v>5170</v>
      </c>
      <c r="B13" s="2872" t="s">
        <v>5329</v>
      </c>
      <c r="C13" s="3177" t="s">
        <v>4078</v>
      </c>
      <c r="D13" s="3178" t="s">
        <v>5330</v>
      </c>
      <c r="E13" s="3179">
        <v>45670</v>
      </c>
      <c r="F13" s="3180">
        <f t="shared" si="4"/>
        <v>45679</v>
      </c>
      <c r="G13" s="3180">
        <f t="shared" si="5"/>
        <v>45681</v>
      </c>
      <c r="H13" s="3180">
        <f t="shared" si="6"/>
        <v>45684</v>
      </c>
      <c r="I13" s="2958"/>
      <c r="J13" s="2958">
        <v>45670</v>
      </c>
      <c r="K13" s="2961">
        <f t="shared" si="7"/>
        <v>45671</v>
      </c>
      <c r="L13" s="1096"/>
    </row>
    <row r="14" spans="1:14" s="209" customFormat="1" ht="17.25" hidden="1" customHeight="1">
      <c r="A14" s="570"/>
      <c r="B14" s="2872" t="s">
        <v>5331</v>
      </c>
      <c r="C14" s="3177" t="s">
        <v>4386</v>
      </c>
      <c r="D14" s="3178" t="s">
        <v>5332</v>
      </c>
      <c r="E14" s="3179">
        <v>45677</v>
      </c>
      <c r="F14" s="3180">
        <f t="shared" si="4"/>
        <v>45686</v>
      </c>
      <c r="G14" s="3180">
        <f t="shared" si="5"/>
        <v>45688</v>
      </c>
      <c r="H14" s="3180">
        <f t="shared" si="6"/>
        <v>45691</v>
      </c>
      <c r="I14" s="2958"/>
      <c r="J14" s="2958">
        <v>45677</v>
      </c>
      <c r="K14" s="2961">
        <f t="shared" si="7"/>
        <v>45678</v>
      </c>
      <c r="L14" s="1096"/>
    </row>
    <row r="15" spans="1:14" s="209" customFormat="1" ht="17.25" hidden="1" customHeight="1">
      <c r="A15" s="570"/>
      <c r="B15" s="2872" t="s">
        <v>5333</v>
      </c>
      <c r="C15" s="3177" t="s">
        <v>5334</v>
      </c>
      <c r="D15" s="3181" t="s">
        <v>5335</v>
      </c>
      <c r="E15" s="3307">
        <v>45690</v>
      </c>
      <c r="F15" s="3182">
        <f t="shared" si="4"/>
        <v>45699</v>
      </c>
      <c r="G15" s="3182">
        <f t="shared" si="5"/>
        <v>45701</v>
      </c>
      <c r="H15" s="3182">
        <f t="shared" si="6"/>
        <v>45704</v>
      </c>
      <c r="I15" s="2958"/>
      <c r="J15" s="2958">
        <v>45684</v>
      </c>
      <c r="K15" s="2961">
        <f t="shared" si="7"/>
        <v>45685</v>
      </c>
      <c r="L15" s="1096"/>
    </row>
    <row r="16" spans="1:14" s="209" customFormat="1" ht="17.25" hidden="1" customHeight="1">
      <c r="A16" s="570"/>
      <c r="B16" s="2872" t="s">
        <v>5336</v>
      </c>
      <c r="C16" s="755" t="s">
        <v>2380</v>
      </c>
      <c r="D16" s="1714" t="s">
        <v>5337</v>
      </c>
      <c r="E16" s="1715">
        <v>45691</v>
      </c>
      <c r="F16" s="476">
        <f t="shared" si="4"/>
        <v>45700</v>
      </c>
      <c r="G16" s="476">
        <f t="shared" si="5"/>
        <v>45702</v>
      </c>
      <c r="H16" s="476">
        <f t="shared" si="6"/>
        <v>45705</v>
      </c>
      <c r="I16" s="2958"/>
      <c r="J16" s="2958">
        <v>45691</v>
      </c>
      <c r="K16" s="2961">
        <f t="shared" si="7"/>
        <v>45692</v>
      </c>
      <c r="L16" s="1096"/>
    </row>
    <row r="17" spans="1:12" s="209" customFormat="1" ht="17.25" hidden="1" customHeight="1">
      <c r="A17" s="570"/>
      <c r="B17" s="2872" t="s">
        <v>5338</v>
      </c>
      <c r="C17" s="928" t="s">
        <v>406</v>
      </c>
      <c r="D17" s="2956" t="s">
        <v>5339</v>
      </c>
      <c r="E17" s="1716">
        <v>45698</v>
      </c>
      <c r="F17" s="472">
        <f t="shared" si="4"/>
        <v>45707</v>
      </c>
      <c r="G17" s="472">
        <f t="shared" si="5"/>
        <v>45709</v>
      </c>
      <c r="H17" s="472">
        <f t="shared" si="6"/>
        <v>45712</v>
      </c>
      <c r="I17" s="2958"/>
      <c r="J17" s="2958">
        <v>45698</v>
      </c>
      <c r="K17" s="2961">
        <f t="shared" si="7"/>
        <v>45699</v>
      </c>
      <c r="L17" s="1096"/>
    </row>
    <row r="18" spans="1:12" s="209" customFormat="1" ht="17.25" hidden="1" customHeight="1">
      <c r="A18" s="570"/>
      <c r="B18" s="2872" t="s">
        <v>5340</v>
      </c>
      <c r="C18" s="928" t="s">
        <v>406</v>
      </c>
      <c r="D18" s="2956" t="s">
        <v>5341</v>
      </c>
      <c r="E18" s="1716">
        <v>45705</v>
      </c>
      <c r="F18" s="472">
        <f t="shared" si="4"/>
        <v>45714</v>
      </c>
      <c r="G18" s="472">
        <f t="shared" si="5"/>
        <v>45716</v>
      </c>
      <c r="H18" s="472">
        <f t="shared" si="6"/>
        <v>45719</v>
      </c>
      <c r="I18" s="2958"/>
      <c r="J18" s="2958">
        <v>45705</v>
      </c>
      <c r="K18" s="2961">
        <f t="shared" si="7"/>
        <v>45706</v>
      </c>
      <c r="L18" s="1096"/>
    </row>
    <row r="19" spans="1:12" s="209" customFormat="1" ht="17.25" hidden="1" customHeight="1">
      <c r="A19" s="570"/>
      <c r="B19" s="2872" t="s">
        <v>5342</v>
      </c>
      <c r="C19" s="3305" t="s">
        <v>406</v>
      </c>
      <c r="D19" s="3306" t="s">
        <v>5343</v>
      </c>
      <c r="E19" s="3303">
        <v>45712</v>
      </c>
      <c r="F19" s="3065">
        <f t="shared" si="4"/>
        <v>45721</v>
      </c>
      <c r="G19" s="3065">
        <f t="shared" si="5"/>
        <v>45723</v>
      </c>
      <c r="H19" s="3065">
        <f t="shared" si="6"/>
        <v>45726</v>
      </c>
      <c r="I19" s="2958"/>
      <c r="J19" s="2958">
        <v>45712</v>
      </c>
      <c r="K19" s="2961">
        <f t="shared" si="7"/>
        <v>45713</v>
      </c>
      <c r="L19" s="1096"/>
    </row>
    <row r="20" spans="1:12" s="209" customFormat="1" ht="17.25" hidden="1" customHeight="1">
      <c r="A20" s="570"/>
      <c r="B20" s="2872" t="s">
        <v>5344</v>
      </c>
      <c r="C20" s="3177" t="s">
        <v>5345</v>
      </c>
      <c r="D20" s="3178" t="s">
        <v>5346</v>
      </c>
      <c r="E20" s="3434">
        <v>45721</v>
      </c>
      <c r="F20" s="3180">
        <f t="shared" si="4"/>
        <v>45730</v>
      </c>
      <c r="G20" s="3180">
        <f t="shared" si="5"/>
        <v>45732</v>
      </c>
      <c r="H20" s="3180">
        <f t="shared" si="6"/>
        <v>45735</v>
      </c>
      <c r="I20" s="2958"/>
      <c r="J20" s="2958">
        <v>45719</v>
      </c>
      <c r="K20" s="2961">
        <f t="shared" si="7"/>
        <v>45720</v>
      </c>
      <c r="L20" s="1096"/>
    </row>
    <row r="21" spans="1:12" s="209" customFormat="1" ht="17.25" hidden="1" customHeight="1">
      <c r="A21" s="570"/>
      <c r="B21" s="2872" t="s">
        <v>5347</v>
      </c>
      <c r="C21" s="3177" t="s">
        <v>5348</v>
      </c>
      <c r="D21" s="3178" t="s">
        <v>5349</v>
      </c>
      <c r="E21" s="3434">
        <v>45740</v>
      </c>
      <c r="F21" s="3180">
        <f t="shared" si="4"/>
        <v>45749</v>
      </c>
      <c r="G21" s="3180">
        <f t="shared" si="5"/>
        <v>45751</v>
      </c>
      <c r="H21" s="3180">
        <f t="shared" si="6"/>
        <v>45754</v>
      </c>
      <c r="I21" s="2958"/>
      <c r="J21" s="2958">
        <v>45726</v>
      </c>
      <c r="K21" s="2961">
        <f t="shared" si="7"/>
        <v>45727</v>
      </c>
      <c r="L21" s="1096"/>
    </row>
    <row r="22" spans="1:12" s="209" customFormat="1" ht="17.25" hidden="1" customHeight="1">
      <c r="A22" s="570"/>
      <c r="B22" s="2872" t="s">
        <v>5350</v>
      </c>
      <c r="C22" s="3364" t="s">
        <v>406</v>
      </c>
      <c r="D22" s="3398" t="s">
        <v>5351</v>
      </c>
      <c r="E22" s="3303">
        <v>45368</v>
      </c>
      <c r="F22" s="3399" t="s">
        <v>5154</v>
      </c>
      <c r="G22" s="3399" t="s">
        <v>5154</v>
      </c>
      <c r="H22" s="3399" t="s">
        <v>5154</v>
      </c>
      <c r="I22" s="2958"/>
      <c r="J22" s="2958">
        <v>45733</v>
      </c>
      <c r="K22" s="2961">
        <f t="shared" si="7"/>
        <v>45734</v>
      </c>
      <c r="L22" s="1096"/>
    </row>
    <row r="23" spans="1:12" s="209" customFormat="1" ht="17.25" hidden="1" customHeight="1">
      <c r="A23" s="570"/>
      <c r="B23" s="2872" t="s">
        <v>5352</v>
      </c>
      <c r="C23" s="3195" t="s">
        <v>5101</v>
      </c>
      <c r="D23" s="3178" t="s">
        <v>5353</v>
      </c>
      <c r="E23" s="3434">
        <v>45745</v>
      </c>
      <c r="F23" s="3180">
        <f t="shared" ref="F23:F24" si="8">E23+9</f>
        <v>45754</v>
      </c>
      <c r="G23" s="3183">
        <f t="shared" ref="G23:G24" si="9">E23+11</f>
        <v>45756</v>
      </c>
      <c r="H23" s="3180">
        <f t="shared" ref="H23:H24" si="10">E23+14</f>
        <v>45759</v>
      </c>
      <c r="I23" s="2958"/>
      <c r="J23" s="2958">
        <v>45740</v>
      </c>
      <c r="K23" s="2961">
        <f t="shared" ref="K23:K32" si="11">J23+1</f>
        <v>45741</v>
      </c>
      <c r="L23" s="1096"/>
    </row>
    <row r="24" spans="1:12" s="209" customFormat="1" ht="17.25" hidden="1" customHeight="1">
      <c r="A24" s="570"/>
      <c r="B24" s="2872" t="s">
        <v>5354</v>
      </c>
      <c r="C24" s="3481" t="s">
        <v>406</v>
      </c>
      <c r="D24" s="3480" t="s">
        <v>5355</v>
      </c>
      <c r="E24" s="1716">
        <v>45747</v>
      </c>
      <c r="F24" s="472">
        <f t="shared" si="8"/>
        <v>45756</v>
      </c>
      <c r="G24" s="3479">
        <f t="shared" si="9"/>
        <v>45758</v>
      </c>
      <c r="H24" s="472">
        <f t="shared" si="10"/>
        <v>45761</v>
      </c>
      <c r="I24" s="2958"/>
      <c r="J24" s="2958">
        <v>45747</v>
      </c>
      <c r="K24" s="2961">
        <f t="shared" si="11"/>
        <v>45748</v>
      </c>
      <c r="L24" s="1096"/>
    </row>
    <row r="25" spans="1:12" s="209" customFormat="1" ht="17.25" hidden="1" customHeight="1">
      <c r="A25" s="570"/>
      <c r="B25" s="2872"/>
      <c r="C25" s="137"/>
      <c r="D25" s="1616"/>
      <c r="E25" s="3176"/>
      <c r="F25" s="3176"/>
      <c r="G25" s="217"/>
      <c r="H25" s="217"/>
      <c r="I25" s="2958"/>
      <c r="J25" s="2958"/>
      <c r="K25" s="2961"/>
      <c r="L25" s="1096"/>
    </row>
    <row r="26" spans="1:12" s="209" customFormat="1" ht="17.25" hidden="1" customHeight="1">
      <c r="A26" s="570"/>
      <c r="B26" s="2872"/>
      <c r="C26" s="137"/>
      <c r="D26" s="1616"/>
      <c r="E26" s="3176"/>
      <c r="F26" s="3176"/>
      <c r="G26" s="217"/>
      <c r="H26" s="217"/>
      <c r="I26" s="2958"/>
      <c r="J26" s="2958"/>
      <c r="K26" s="2961"/>
      <c r="L26" s="1096"/>
    </row>
    <row r="27" spans="1:12" s="209" customFormat="1" ht="29.25" hidden="1" customHeight="1">
      <c r="A27" s="570"/>
      <c r="B27" s="2872"/>
      <c r="C27" s="781" t="s">
        <v>5322</v>
      </c>
      <c r="D27" s="203"/>
      <c r="E27" s="1863" t="s">
        <v>98</v>
      </c>
      <c r="F27" s="204" t="s">
        <v>1092</v>
      </c>
      <c r="G27" s="204" t="s">
        <v>1089</v>
      </c>
      <c r="H27" s="1183" t="s">
        <v>5285</v>
      </c>
      <c r="I27" s="2958"/>
      <c r="J27" s="2958" t="s">
        <v>1720</v>
      </c>
      <c r="K27" s="2959" t="s">
        <v>4831</v>
      </c>
      <c r="L27" s="1096"/>
    </row>
    <row r="28" spans="1:12" s="209" customFormat="1" ht="22.5" hidden="1" customHeight="1">
      <c r="A28" s="570"/>
      <c r="B28" s="2872"/>
      <c r="C28" s="206"/>
      <c r="D28" s="207" t="s">
        <v>3116</v>
      </c>
      <c r="E28" s="777"/>
      <c r="F28" s="284" t="s">
        <v>5299</v>
      </c>
      <c r="G28" s="284" t="s">
        <v>4290</v>
      </c>
      <c r="H28" s="284" t="s">
        <v>4270</v>
      </c>
      <c r="I28" s="2958"/>
      <c r="J28" s="2958"/>
      <c r="K28" s="2961"/>
      <c r="L28" s="1096"/>
    </row>
    <row r="29" spans="1:12" s="209" customFormat="1" ht="17.25" hidden="1" customHeight="1">
      <c r="A29" s="570"/>
      <c r="B29" s="2872" t="s">
        <v>5356</v>
      </c>
      <c r="C29" s="755" t="s">
        <v>5357</v>
      </c>
      <c r="D29" s="1714" t="s">
        <v>5358</v>
      </c>
      <c r="E29" s="1718">
        <v>45759</v>
      </c>
      <c r="F29" s="476">
        <f t="shared" ref="F29:F34" si="12">E29+8</f>
        <v>45767</v>
      </c>
      <c r="G29" s="476">
        <f t="shared" ref="G29:G34" si="13">E29+10</f>
        <v>45769</v>
      </c>
      <c r="H29" s="476">
        <f t="shared" ref="H29:H34" si="14">E29+12</f>
        <v>45771</v>
      </c>
      <c r="I29" s="2958"/>
      <c r="J29" s="2958">
        <v>45754</v>
      </c>
      <c r="K29" s="2961">
        <f t="shared" si="11"/>
        <v>45755</v>
      </c>
      <c r="L29" s="1096"/>
    </row>
    <row r="30" spans="1:12" s="209" customFormat="1" ht="17.25" hidden="1" customHeight="1">
      <c r="A30" s="570"/>
      <c r="B30" s="2872" t="s">
        <v>5359</v>
      </c>
      <c r="C30" s="3529" t="s">
        <v>5360</v>
      </c>
      <c r="D30" s="1714" t="s">
        <v>5361</v>
      </c>
      <c r="E30" s="1718">
        <v>45769</v>
      </c>
      <c r="F30" s="476">
        <f t="shared" si="12"/>
        <v>45777</v>
      </c>
      <c r="G30" s="476">
        <f t="shared" si="13"/>
        <v>45779</v>
      </c>
      <c r="H30" s="476">
        <f t="shared" si="14"/>
        <v>45781</v>
      </c>
      <c r="I30" s="2958"/>
      <c r="J30" s="2958">
        <v>45761</v>
      </c>
      <c r="K30" s="2961">
        <f t="shared" si="11"/>
        <v>45762</v>
      </c>
      <c r="L30" s="1096"/>
    </row>
    <row r="31" spans="1:12" s="209" customFormat="1" ht="17.25" hidden="1" customHeight="1">
      <c r="A31" s="570"/>
      <c r="B31" s="2872" t="s">
        <v>5362</v>
      </c>
      <c r="C31" s="755" t="s">
        <v>4080</v>
      </c>
      <c r="D31" s="1714" t="s">
        <v>5363</v>
      </c>
      <c r="E31" s="1718">
        <v>45775</v>
      </c>
      <c r="F31" s="476">
        <f t="shared" si="12"/>
        <v>45783</v>
      </c>
      <c r="G31" s="476">
        <f t="shared" si="13"/>
        <v>45785</v>
      </c>
      <c r="H31" s="476">
        <f t="shared" si="14"/>
        <v>45787</v>
      </c>
      <c r="I31" s="2958"/>
      <c r="J31" s="2958">
        <v>45768</v>
      </c>
      <c r="K31" s="2961">
        <f t="shared" si="11"/>
        <v>45769</v>
      </c>
      <c r="L31" s="1096"/>
    </row>
    <row r="32" spans="1:12" s="209" customFormat="1" ht="17.25" hidden="1" customHeight="1">
      <c r="A32" s="570" t="s">
        <v>5364</v>
      </c>
      <c r="B32" s="2872" t="s">
        <v>5365</v>
      </c>
      <c r="C32" s="3616" t="s">
        <v>5366</v>
      </c>
      <c r="D32" s="3617" t="s">
        <v>5367</v>
      </c>
      <c r="E32" s="3618"/>
      <c r="F32" s="2647"/>
      <c r="G32" s="2647"/>
      <c r="H32" s="2647"/>
      <c r="I32" s="2958"/>
      <c r="J32" s="2958">
        <v>45775</v>
      </c>
      <c r="K32" s="2961">
        <f t="shared" si="11"/>
        <v>45776</v>
      </c>
      <c r="L32" s="1096"/>
    </row>
    <row r="33" spans="1:12" s="209" customFormat="1" ht="17.25" hidden="1" customHeight="1">
      <c r="A33" s="570"/>
      <c r="B33" s="2872" t="s">
        <v>5368</v>
      </c>
      <c r="C33" s="3177" t="s">
        <v>5369</v>
      </c>
      <c r="D33" s="3178" t="s">
        <v>5370</v>
      </c>
      <c r="E33" s="3434">
        <v>45788</v>
      </c>
      <c r="F33" s="3180">
        <f t="shared" si="12"/>
        <v>45796</v>
      </c>
      <c r="G33" s="3180">
        <f t="shared" si="13"/>
        <v>45798</v>
      </c>
      <c r="H33" s="3180">
        <f t="shared" si="14"/>
        <v>45800</v>
      </c>
      <c r="I33" s="2958"/>
      <c r="J33" s="2958">
        <v>45782</v>
      </c>
      <c r="K33" s="2961">
        <f t="shared" ref="K33:K52" si="15">J33+1</f>
        <v>45783</v>
      </c>
      <c r="L33" s="1096"/>
    </row>
    <row r="34" spans="1:12" s="209" customFormat="1" ht="17.25" hidden="1" customHeight="1">
      <c r="A34" s="570" t="s">
        <v>5371</v>
      </c>
      <c r="B34" s="2872" t="s">
        <v>5372</v>
      </c>
      <c r="C34" s="3177" t="s">
        <v>5373</v>
      </c>
      <c r="D34" s="3178" t="s">
        <v>5374</v>
      </c>
      <c r="E34" s="3434">
        <v>45793</v>
      </c>
      <c r="F34" s="3180">
        <f t="shared" si="12"/>
        <v>45801</v>
      </c>
      <c r="G34" s="3180">
        <f t="shared" si="13"/>
        <v>45803</v>
      </c>
      <c r="H34" s="3180">
        <f t="shared" si="14"/>
        <v>45805</v>
      </c>
      <c r="I34" s="2958"/>
      <c r="J34" s="2958">
        <v>45789</v>
      </c>
      <c r="K34" s="2961">
        <f t="shared" si="15"/>
        <v>45790</v>
      </c>
      <c r="L34" s="1096"/>
    </row>
    <row r="35" spans="1:12" s="209" customFormat="1" ht="17.25" hidden="1" customHeight="1">
      <c r="A35" s="570"/>
      <c r="B35" s="2872"/>
      <c r="C35" s="137"/>
      <c r="D35" s="1616"/>
      <c r="E35" s="3787"/>
      <c r="F35" s="217"/>
      <c r="G35" s="217"/>
      <c r="H35" s="217"/>
      <c r="I35" s="2958"/>
      <c r="J35" s="2958"/>
      <c r="K35" s="2961"/>
      <c r="L35" s="1096"/>
    </row>
    <row r="36" spans="1:12" s="209" customFormat="1" ht="17.25" hidden="1" customHeight="1">
      <c r="A36" s="570"/>
      <c r="B36" s="2872"/>
      <c r="C36" s="2958"/>
      <c r="D36" s="2958"/>
      <c r="E36" s="2961"/>
      <c r="F36" s="1096"/>
      <c r="H36" s="2958"/>
      <c r="I36" s="2958"/>
      <c r="J36" s="2961"/>
      <c r="K36" s="1096"/>
    </row>
    <row r="37" spans="1:12" s="209" customFormat="1" ht="39.75" customHeight="1">
      <c r="A37" s="570"/>
      <c r="B37" s="2872"/>
      <c r="C37" s="781" t="s">
        <v>5375</v>
      </c>
      <c r="D37" s="203"/>
      <c r="E37" s="1863" t="s">
        <v>98</v>
      </c>
      <c r="F37" s="204" t="s">
        <v>1092</v>
      </c>
      <c r="G37" s="204" t="s">
        <v>1089</v>
      </c>
      <c r="H37" s="2958"/>
      <c r="I37" s="2958"/>
      <c r="J37" s="2958" t="s">
        <v>1720</v>
      </c>
      <c r="K37" s="2959" t="s">
        <v>4831</v>
      </c>
      <c r="L37" s="1096"/>
    </row>
    <row r="38" spans="1:12" s="209" customFormat="1" ht="17.25" customHeight="1">
      <c r="A38" s="570"/>
      <c r="B38" s="2872"/>
      <c r="C38" s="206"/>
      <c r="D38" s="207" t="s">
        <v>3338</v>
      </c>
      <c r="E38" s="777"/>
      <c r="F38" s="284" t="s">
        <v>4270</v>
      </c>
      <c r="G38" s="284" t="s">
        <v>3040</v>
      </c>
      <c r="H38" s="2958"/>
      <c r="I38" s="2958"/>
      <c r="J38" s="2958"/>
      <c r="K38" s="2961"/>
      <c r="L38" s="1096"/>
    </row>
    <row r="39" spans="1:12" s="209" customFormat="1" ht="17.25" customHeight="1">
      <c r="A39" s="570"/>
      <c r="B39" s="2872" t="s">
        <v>5372</v>
      </c>
      <c r="C39" s="3195" t="s">
        <v>5101</v>
      </c>
      <c r="D39" s="3178" t="s">
        <v>5376</v>
      </c>
      <c r="E39" s="3179">
        <v>45805</v>
      </c>
      <c r="F39" s="3180">
        <f>E39+6</f>
        <v>45811</v>
      </c>
      <c r="G39" s="3180">
        <f>E39+9</f>
        <v>45814</v>
      </c>
      <c r="H39" s="2958"/>
      <c r="I39" s="2958"/>
      <c r="J39" s="2958">
        <v>45793</v>
      </c>
      <c r="K39" s="2961">
        <f>J39+1</f>
        <v>45794</v>
      </c>
      <c r="L39" s="1096"/>
    </row>
    <row r="40" spans="1:12" s="209" customFormat="1" ht="17.25" customHeight="1">
      <c r="A40" s="570" t="s">
        <v>5377</v>
      </c>
      <c r="B40" s="2872" t="s">
        <v>5378</v>
      </c>
      <c r="C40" s="3177" t="s">
        <v>3120</v>
      </c>
      <c r="D40" s="3178" t="s">
        <v>5379</v>
      </c>
      <c r="E40" s="3434">
        <v>45806</v>
      </c>
      <c r="F40" s="3180">
        <f>E40+6</f>
        <v>45812</v>
      </c>
      <c r="G40" s="3180">
        <f>E40+9</f>
        <v>45815</v>
      </c>
      <c r="H40" s="2958"/>
      <c r="I40" s="2958"/>
      <c r="J40" s="2958">
        <v>45800</v>
      </c>
      <c r="K40" s="2961">
        <f t="shared" si="15"/>
        <v>45801</v>
      </c>
      <c r="L40" s="1096"/>
    </row>
    <row r="41" spans="1:12" s="209" customFormat="1" ht="17.25" customHeight="1">
      <c r="A41" s="570" t="s">
        <v>5380</v>
      </c>
      <c r="B41" s="2872" t="s">
        <v>5381</v>
      </c>
      <c r="C41" s="3481" t="s">
        <v>406</v>
      </c>
      <c r="D41" s="3480" t="s">
        <v>5382</v>
      </c>
      <c r="E41" s="1716">
        <v>45807</v>
      </c>
      <c r="F41" s="472"/>
      <c r="G41" s="472"/>
      <c r="H41" s="2958"/>
      <c r="I41" s="2958"/>
      <c r="J41" s="2958">
        <v>45807</v>
      </c>
      <c r="K41" s="2961">
        <f t="shared" si="15"/>
        <v>45808</v>
      </c>
      <c r="L41" s="1096"/>
    </row>
    <row r="42" spans="1:12" s="209" customFormat="1" ht="17.25" customHeight="1">
      <c r="A42" s="570" t="s">
        <v>5383</v>
      </c>
      <c r="B42" s="2872" t="s">
        <v>5384</v>
      </c>
      <c r="C42" s="755" t="s">
        <v>5385</v>
      </c>
      <c r="D42" s="1714" t="s">
        <v>5386</v>
      </c>
      <c r="E42" s="3538">
        <v>45821</v>
      </c>
      <c r="F42" s="476">
        <f>E42+6</f>
        <v>45827</v>
      </c>
      <c r="G42" s="476">
        <f>E42+9</f>
        <v>45830</v>
      </c>
      <c r="H42" s="2958"/>
      <c r="I42" s="2958"/>
      <c r="J42" s="2958">
        <v>45814</v>
      </c>
      <c r="K42" s="2961">
        <f t="shared" si="15"/>
        <v>45815</v>
      </c>
      <c r="L42" s="1096"/>
    </row>
    <row r="43" spans="1:12" s="209" customFormat="1" ht="17.25" customHeight="1">
      <c r="A43" s="570"/>
      <c r="B43" s="2872"/>
      <c r="C43" s="137"/>
      <c r="D43" s="1616"/>
      <c r="E43" s="3176"/>
      <c r="F43" s="3176"/>
      <c r="G43" s="217"/>
      <c r="H43" s="2958"/>
      <c r="I43" s="2958"/>
      <c r="J43" s="2958"/>
      <c r="K43" s="2961"/>
      <c r="L43" s="1096"/>
    </row>
    <row r="44" spans="1:12" s="209" customFormat="1" ht="39.75" customHeight="1">
      <c r="A44" s="570"/>
      <c r="B44" s="2872"/>
      <c r="C44" s="781" t="s">
        <v>5375</v>
      </c>
      <c r="D44" s="203"/>
      <c r="E44" s="1863" t="s">
        <v>98</v>
      </c>
      <c r="F44" s="204" t="s">
        <v>1089</v>
      </c>
      <c r="G44" s="1183" t="s">
        <v>5285</v>
      </c>
      <c r="H44" s="2958"/>
      <c r="I44" s="2958"/>
      <c r="J44" s="2958" t="s">
        <v>1720</v>
      </c>
      <c r="K44" s="2959" t="s">
        <v>4831</v>
      </c>
      <c r="L44" s="1096"/>
    </row>
    <row r="45" spans="1:12" s="209" customFormat="1" ht="17.25" customHeight="1">
      <c r="A45" s="570"/>
      <c r="B45" s="2872"/>
      <c r="C45" s="206"/>
      <c r="D45" s="207" t="s">
        <v>3338</v>
      </c>
      <c r="E45" s="777"/>
      <c r="F45" s="284" t="s">
        <v>5299</v>
      </c>
      <c r="G45" s="284" t="s">
        <v>5261</v>
      </c>
      <c r="H45" s="2958"/>
      <c r="I45" s="2958"/>
      <c r="J45" s="2958"/>
      <c r="K45" s="2961"/>
      <c r="L45" s="1096"/>
    </row>
    <row r="46" spans="1:12" s="209" customFormat="1" ht="17.25" customHeight="1">
      <c r="A46" s="570" t="s">
        <v>5387</v>
      </c>
      <c r="B46" s="2872" t="s">
        <v>5388</v>
      </c>
      <c r="C46" s="755" t="s">
        <v>5389</v>
      </c>
      <c r="D46" s="1714" t="s">
        <v>5390</v>
      </c>
      <c r="E46" s="3538">
        <v>45828</v>
      </c>
      <c r="F46" s="476">
        <f>E46+8</f>
        <v>45836</v>
      </c>
      <c r="G46" s="476">
        <f>E46+11</f>
        <v>45839</v>
      </c>
      <c r="H46" s="2958"/>
      <c r="I46" s="2958"/>
      <c r="J46" s="2958">
        <v>45821</v>
      </c>
      <c r="K46" s="2961">
        <f t="shared" si="15"/>
        <v>45822</v>
      </c>
      <c r="L46" s="1096"/>
    </row>
    <row r="47" spans="1:12" s="209" customFormat="1" ht="17.25" customHeight="1">
      <c r="A47" s="570" t="s">
        <v>5391</v>
      </c>
      <c r="B47" s="2872" t="s">
        <v>5392</v>
      </c>
      <c r="C47" s="755" t="s">
        <v>5393</v>
      </c>
      <c r="D47" s="1714" t="s">
        <v>5394</v>
      </c>
      <c r="E47" s="3538">
        <v>45830</v>
      </c>
      <c r="F47" s="476">
        <f>E47+8</f>
        <v>45838</v>
      </c>
      <c r="G47" s="476">
        <f>E47+11</f>
        <v>45841</v>
      </c>
      <c r="H47" s="2958"/>
      <c r="I47" s="2958"/>
      <c r="J47" s="2958">
        <v>45828</v>
      </c>
      <c r="K47" s="2961">
        <f>J47+1</f>
        <v>45829</v>
      </c>
      <c r="L47" s="1096"/>
    </row>
    <row r="48" spans="1:12" s="209" customFormat="1" ht="17.25" customHeight="1">
      <c r="A48" s="570" t="s">
        <v>5395</v>
      </c>
      <c r="B48" s="2872" t="s">
        <v>5396</v>
      </c>
      <c r="C48" s="755" t="s">
        <v>5397</v>
      </c>
      <c r="D48" s="1714" t="s">
        <v>5398</v>
      </c>
      <c r="E48" s="3538">
        <v>45835</v>
      </c>
      <c r="F48" s="476">
        <f t="shared" ref="F48:F52" si="16">E48+8</f>
        <v>45843</v>
      </c>
      <c r="G48" s="476">
        <f t="shared" ref="G48:G52" si="17">E48+11</f>
        <v>45846</v>
      </c>
      <c r="H48" s="2958"/>
      <c r="I48" s="2958"/>
      <c r="J48" s="2958">
        <v>45865</v>
      </c>
      <c r="K48" s="2961">
        <f t="shared" si="15"/>
        <v>45866</v>
      </c>
      <c r="L48" s="1096"/>
    </row>
    <row r="49" spans="1:14" s="209" customFormat="1" ht="17.25" customHeight="1">
      <c r="A49" s="570"/>
      <c r="B49" s="2872" t="s">
        <v>5399</v>
      </c>
      <c r="C49" s="3177" t="s">
        <v>5400</v>
      </c>
      <c r="D49" s="3178" t="s">
        <v>5401</v>
      </c>
      <c r="E49" s="3179">
        <v>45842</v>
      </c>
      <c r="F49" s="3180">
        <f t="shared" si="16"/>
        <v>45850</v>
      </c>
      <c r="G49" s="3180">
        <f t="shared" si="17"/>
        <v>45853</v>
      </c>
      <c r="H49" s="2958"/>
      <c r="I49" s="2958"/>
      <c r="J49" s="2958">
        <v>45842</v>
      </c>
      <c r="K49" s="2961">
        <f t="shared" si="15"/>
        <v>45843</v>
      </c>
      <c r="L49" s="1096"/>
    </row>
    <row r="50" spans="1:14" s="209" customFormat="1" ht="17.25" customHeight="1">
      <c r="A50" s="570" t="s">
        <v>5402</v>
      </c>
      <c r="B50" s="2872" t="s">
        <v>5403</v>
      </c>
      <c r="C50" s="3481" t="s">
        <v>5404</v>
      </c>
      <c r="D50" s="3178" t="s">
        <v>5405</v>
      </c>
      <c r="E50" s="3179">
        <v>45849</v>
      </c>
      <c r="F50" s="3180">
        <f t="shared" si="16"/>
        <v>45857</v>
      </c>
      <c r="G50" s="3180">
        <f t="shared" si="17"/>
        <v>45860</v>
      </c>
      <c r="H50" s="2958"/>
      <c r="I50" s="2958"/>
      <c r="J50" s="2958">
        <v>45849</v>
      </c>
      <c r="K50" s="2961">
        <f t="shared" si="15"/>
        <v>45850</v>
      </c>
      <c r="L50" s="1096"/>
    </row>
    <row r="51" spans="1:14" s="209" customFormat="1" ht="17.25" customHeight="1">
      <c r="A51" s="570"/>
      <c r="B51" s="2872" t="s">
        <v>5406</v>
      </c>
      <c r="C51" s="3177" t="s">
        <v>5407</v>
      </c>
      <c r="D51" s="3178" t="s">
        <v>5408</v>
      </c>
      <c r="E51" s="3179">
        <v>45856</v>
      </c>
      <c r="F51" s="3180">
        <f t="shared" si="16"/>
        <v>45864</v>
      </c>
      <c r="G51" s="3180">
        <f t="shared" si="17"/>
        <v>45867</v>
      </c>
      <c r="H51" s="2958"/>
      <c r="I51" s="2958"/>
      <c r="J51" s="2958">
        <v>45856</v>
      </c>
      <c r="K51" s="2961">
        <f t="shared" si="15"/>
        <v>45857</v>
      </c>
      <c r="L51" s="1096"/>
    </row>
    <row r="52" spans="1:14" s="209" customFormat="1" ht="17.25" customHeight="1">
      <c r="A52" s="570" t="s">
        <v>5380</v>
      </c>
      <c r="B52" s="2872" t="s">
        <v>5409</v>
      </c>
      <c r="C52" s="3177" t="s">
        <v>5410</v>
      </c>
      <c r="D52" s="3178" t="s">
        <v>5411</v>
      </c>
      <c r="E52" s="3179">
        <v>45863</v>
      </c>
      <c r="F52" s="3180">
        <f t="shared" si="16"/>
        <v>45871</v>
      </c>
      <c r="G52" s="3180">
        <f t="shared" si="17"/>
        <v>45874</v>
      </c>
      <c r="H52" s="2958"/>
      <c r="I52" s="2958"/>
      <c r="J52" s="2958">
        <v>45863</v>
      </c>
      <c r="K52" s="2961">
        <f t="shared" si="15"/>
        <v>45864</v>
      </c>
      <c r="L52" s="1096"/>
    </row>
    <row r="53" spans="1:14" s="209" customFormat="1" ht="18" customHeight="1">
      <c r="A53" s="570" t="s">
        <v>5412</v>
      </c>
      <c r="B53" s="2872" t="s">
        <v>5413</v>
      </c>
      <c r="C53" s="928" t="s">
        <v>5414</v>
      </c>
      <c r="D53" s="1714" t="s">
        <v>5415</v>
      </c>
      <c r="E53" s="3538">
        <v>45870</v>
      </c>
      <c r="F53" s="476">
        <f t="shared" ref="F53:F56" si="18">E53+8</f>
        <v>45878</v>
      </c>
      <c r="G53" s="476">
        <f t="shared" ref="G53:G56" si="19">E53+11</f>
        <v>45881</v>
      </c>
      <c r="H53" s="2958"/>
      <c r="I53" s="2958"/>
      <c r="J53" s="2958">
        <v>45870</v>
      </c>
      <c r="K53" s="2961">
        <f t="shared" ref="K53:K56" si="20">J53+1</f>
        <v>45871</v>
      </c>
      <c r="L53" s="1101"/>
      <c r="M53" s="1369"/>
      <c r="N53" s="1096"/>
    </row>
    <row r="54" spans="1:14" s="209" customFormat="1" ht="18" customHeight="1">
      <c r="A54" s="570"/>
      <c r="B54" s="2872" t="s">
        <v>5416</v>
      </c>
      <c r="C54" s="928" t="s">
        <v>5417</v>
      </c>
      <c r="D54" s="1714" t="s">
        <v>5418</v>
      </c>
      <c r="E54" s="3538">
        <v>45877</v>
      </c>
      <c r="F54" s="476">
        <f t="shared" si="18"/>
        <v>45885</v>
      </c>
      <c r="G54" s="476">
        <f t="shared" si="19"/>
        <v>45888</v>
      </c>
      <c r="H54" s="2958"/>
      <c r="I54" s="2958"/>
      <c r="J54" s="2958">
        <v>45877</v>
      </c>
      <c r="K54" s="2961">
        <f t="shared" si="20"/>
        <v>45878</v>
      </c>
      <c r="L54" s="1101"/>
      <c r="M54" s="1369"/>
      <c r="N54" s="1096"/>
    </row>
    <row r="55" spans="1:14" s="209" customFormat="1" ht="18" customHeight="1">
      <c r="A55" s="570"/>
      <c r="B55" s="2872" t="s">
        <v>5419</v>
      </c>
      <c r="C55" s="755" t="s">
        <v>5420</v>
      </c>
      <c r="D55" s="1714" t="s">
        <v>5421</v>
      </c>
      <c r="E55" s="3538">
        <v>45884</v>
      </c>
      <c r="F55" s="476">
        <f t="shared" si="18"/>
        <v>45892</v>
      </c>
      <c r="G55" s="476">
        <f t="shared" si="19"/>
        <v>45895</v>
      </c>
      <c r="H55" s="2958"/>
      <c r="I55" s="2958"/>
      <c r="J55" s="2958">
        <v>45884</v>
      </c>
      <c r="K55" s="2961">
        <f t="shared" si="20"/>
        <v>45885</v>
      </c>
      <c r="L55" s="1101"/>
      <c r="M55" s="1369"/>
      <c r="N55" s="1096"/>
    </row>
    <row r="56" spans="1:14" s="209" customFormat="1" ht="18" customHeight="1">
      <c r="A56" s="570"/>
      <c r="B56" s="2872" t="s">
        <v>5422</v>
      </c>
      <c r="C56" s="755" t="s">
        <v>5423</v>
      </c>
      <c r="D56" s="1714" t="s">
        <v>5424</v>
      </c>
      <c r="E56" s="3538">
        <v>45891</v>
      </c>
      <c r="F56" s="476">
        <f t="shared" si="18"/>
        <v>45899</v>
      </c>
      <c r="G56" s="476">
        <f t="shared" si="19"/>
        <v>45902</v>
      </c>
      <c r="H56" s="2958"/>
      <c r="I56" s="2958"/>
      <c r="J56" s="2958">
        <v>45891</v>
      </c>
      <c r="K56" s="2961">
        <f t="shared" si="20"/>
        <v>45892</v>
      </c>
      <c r="L56" s="1101"/>
      <c r="M56" s="1369"/>
      <c r="N56" s="1096"/>
    </row>
    <row r="57" spans="1:14" s="209" customFormat="1" ht="18" customHeight="1">
      <c r="A57" s="570"/>
      <c r="B57" s="2872" t="s">
        <v>5425</v>
      </c>
      <c r="C57" s="928" t="s">
        <v>5426</v>
      </c>
      <c r="D57" s="1714" t="s">
        <v>5427</v>
      </c>
      <c r="E57" s="3538">
        <v>45898</v>
      </c>
      <c r="F57" s="476">
        <f t="shared" ref="F57" si="21">E57+8</f>
        <v>45906</v>
      </c>
      <c r="G57" s="476">
        <f t="shared" ref="G57" si="22">E57+11</f>
        <v>45909</v>
      </c>
      <c r="H57" s="2958"/>
      <c r="I57" s="2958"/>
      <c r="J57" s="2958">
        <f>J56+7</f>
        <v>45898</v>
      </c>
      <c r="K57" s="2961">
        <f t="shared" ref="K57" si="23">J57+1</f>
        <v>45899</v>
      </c>
      <c r="L57" s="1101"/>
      <c r="M57" s="219"/>
      <c r="N57" s="1096"/>
    </row>
    <row r="58" spans="1:14" s="209" customFormat="1" ht="12.75" customHeight="1">
      <c r="A58" s="570"/>
      <c r="B58" s="570"/>
      <c r="C58" s="215" t="s">
        <v>5196</v>
      </c>
      <c r="E58" s="219"/>
      <c r="F58" s="219"/>
      <c r="G58" s="292"/>
      <c r="H58" s="292"/>
      <c r="I58" s="292"/>
      <c r="J58" s="292"/>
      <c r="K58" s="292"/>
      <c r="L58" s="219"/>
      <c r="M58" s="292"/>
      <c r="N58" s="1096"/>
    </row>
    <row r="59" spans="1:14" s="209" customFormat="1" ht="12.75" customHeight="1">
      <c r="A59" s="570"/>
      <c r="B59" s="570"/>
      <c r="C59" s="215"/>
      <c r="E59" s="219"/>
      <c r="F59" s="219"/>
      <c r="G59" s="292"/>
      <c r="H59" s="292"/>
      <c r="I59" s="292"/>
      <c r="J59" s="292"/>
      <c r="K59" s="292"/>
      <c r="L59" s="219"/>
      <c r="M59" s="292"/>
      <c r="N59" s="1096"/>
    </row>
    <row r="60" spans="1:14" s="209" customFormat="1" ht="12">
      <c r="A60" s="570"/>
      <c r="B60" s="339"/>
      <c r="C60" s="292"/>
      <c r="E60" s="1369"/>
      <c r="F60" s="1369"/>
      <c r="G60" s="292"/>
      <c r="H60" s="292"/>
      <c r="I60" s="292"/>
      <c r="J60" s="292"/>
      <c r="L60" s="219"/>
      <c r="N60" s="220"/>
    </row>
    <row r="61" spans="1:14" s="209" customFormat="1" ht="12">
      <c r="A61" s="570"/>
      <c r="B61" s="339"/>
      <c r="C61" s="253" t="s">
        <v>0</v>
      </c>
      <c r="D61" s="70"/>
      <c r="E61" s="1487" t="s">
        <v>2062</v>
      </c>
      <c r="F61" s="71"/>
      <c r="G61" s="71" t="s">
        <v>36</v>
      </c>
      <c r="H61" s="71"/>
      <c r="I61" s="70"/>
      <c r="J61" s="70"/>
      <c r="K61" s="71" t="s">
        <v>61</v>
      </c>
      <c r="L61" s="71" t="str">
        <f>'HOW TO-&gt;'!$B$134</f>
        <v>6011 2413</v>
      </c>
      <c r="M61" s="71"/>
      <c r="N61" s="61"/>
    </row>
    <row r="62" spans="1:14" s="209" customFormat="1" ht="12">
      <c r="A62" s="570"/>
      <c r="B62" s="339"/>
      <c r="C62" s="82" t="s">
        <v>1</v>
      </c>
      <c r="D62" s="70"/>
      <c r="E62" s="308" t="s">
        <v>612</v>
      </c>
      <c r="F62" s="71"/>
      <c r="G62" s="70" t="s">
        <v>613</v>
      </c>
      <c r="H62" s="70"/>
      <c r="I62" s="308" t="s">
        <v>39</v>
      </c>
      <c r="J62" s="70"/>
      <c r="K62" s="70" t="s">
        <v>63</v>
      </c>
      <c r="L62" s="70"/>
      <c r="M62" s="273" t="s">
        <v>64</v>
      </c>
      <c r="N62" s="61"/>
    </row>
    <row r="63" spans="1:14" s="209" customFormat="1" ht="12">
      <c r="A63" s="570"/>
      <c r="B63" s="339"/>
      <c r="C63" s="82"/>
      <c r="D63" s="70"/>
      <c r="E63" s="308"/>
      <c r="F63" s="61"/>
      <c r="G63" s="70"/>
      <c r="H63" s="70"/>
      <c r="I63" s="308"/>
      <c r="J63" s="70"/>
      <c r="K63" s="70" t="str">
        <f>'HOW TO-&gt;'!$A$136</f>
        <v>PERMIT</v>
      </c>
      <c r="L63" s="70"/>
      <c r="M63" s="3325" t="str">
        <f>'HOW TO-&gt;'!$C$136</f>
        <v>SG094-SinPermit@msc.com</v>
      </c>
      <c r="N63" s="61"/>
    </row>
    <row r="64" spans="1:14" s="61" customFormat="1" ht="11.25">
      <c r="A64" s="1626"/>
      <c r="B64" s="1618"/>
      <c r="C64" s="80" t="str">
        <f>'HOW TO-&gt;'!$A$105</f>
        <v>ZANT CHONG</v>
      </c>
      <c r="D64" s="80" t="str">
        <f>'HOW TO-&gt;'!$B$105</f>
        <v>6011 2429</v>
      </c>
      <c r="E64" s="65" t="str">
        <f>'HOW TO-&gt;'!$C$105</f>
        <v>zant.chong@msc.com</v>
      </c>
      <c r="G64" s="80" t="str">
        <f>'HOW TO-&gt;'!$A$122</f>
        <v>ROBERT CHIA</v>
      </c>
      <c r="H64" s="80" t="str">
        <f>'HOW TO-&gt;'!$B$122</f>
        <v>6011 0564</v>
      </c>
      <c r="I64" s="65" t="str">
        <f>'HOW TO-&gt;'!$C$122</f>
        <v>robert.chia@msc.com</v>
      </c>
      <c r="K64" s="80" t="str">
        <f>'HOW TO-&gt;'!$A$137</f>
        <v>RAYNAR ANG</v>
      </c>
      <c r="L64" s="80" t="str">
        <f>'HOW TO-&gt;'!$B$137</f>
        <v>6011 2358</v>
      </c>
      <c r="M64" s="65" t="str">
        <f>'HOW TO-&gt;'!$C$137</f>
        <v>raynar.ang@msc.com</v>
      </c>
    </row>
    <row r="65" spans="1:14" s="61" customFormat="1" ht="11.25">
      <c r="A65" s="1626"/>
      <c r="B65" s="1618"/>
      <c r="C65" s="80" t="str">
        <f>'HOW TO-&gt;'!$A$106</f>
        <v>PHOEBE HUANG</v>
      </c>
      <c r="D65" s="80" t="str">
        <f>'HOW TO-&gt;'!$B$106</f>
        <v>6011 0562</v>
      </c>
      <c r="E65" s="65" t="str">
        <f>'HOW TO-&gt;'!$C$106</f>
        <v>phoebe.huang@msc.com</v>
      </c>
      <c r="G65" s="80" t="str">
        <f>'HOW TO-&gt;'!$A$123</f>
        <v>S. Y. LIEW</v>
      </c>
      <c r="H65" s="80" t="str">
        <f>'HOW TO-&gt;'!$B$123</f>
        <v>6011 2348</v>
      </c>
      <c r="I65" s="65" t="str">
        <f>'HOW TO-&gt;'!$C$123</f>
        <v>seoyi.liew@msc.com</v>
      </c>
      <c r="K65" s="80" t="str">
        <f>'HOW TO-&gt;'!$A$138</f>
        <v>KAI SIANG</v>
      </c>
      <c r="L65" s="80" t="str">
        <f>'HOW TO-&gt;'!$B$138</f>
        <v>6011 2356</v>
      </c>
      <c r="M65" s="65" t="str">
        <f>'HOW TO-&gt;'!$C$138</f>
        <v>kaisiang.lim@msc.com</v>
      </c>
    </row>
    <row r="66" spans="1:14" s="61" customFormat="1" ht="11.25">
      <c r="A66" s="1626"/>
      <c r="B66" s="1618"/>
      <c r="C66" s="80" t="str">
        <f>'HOW TO-&gt;'!$A$107</f>
        <v>SHERWIN LIM</v>
      </c>
      <c r="D66" s="80" t="str">
        <f>'HOW TO-&gt;'!$B$107</f>
        <v>6011 2395</v>
      </c>
      <c r="E66" s="65" t="str">
        <f>'HOW TO-&gt;'!$C$107</f>
        <v>sherwin.lim@msc.com</v>
      </c>
      <c r="G66" s="80" t="str">
        <f>'HOW TO-&gt;'!$A$124</f>
        <v>SHARON KOH</v>
      </c>
      <c r="H66" s="80" t="str">
        <f>'HOW TO-&gt;'!$B$124</f>
        <v>6011 2349</v>
      </c>
      <c r="I66" s="65" t="str">
        <f>'HOW TO-&gt;'!$C$124</f>
        <v>sharon.koh@msc.com</v>
      </c>
      <c r="K66" s="80" t="str">
        <f>'HOW TO-&gt;'!$A$139</f>
        <v>DEWI</v>
      </c>
      <c r="L66" s="80" t="str">
        <f>'HOW TO-&gt;'!$B$139</f>
        <v>6011 2354</v>
      </c>
      <c r="M66" s="65" t="str">
        <f>'HOW TO-&gt;'!$C$139</f>
        <v>dewi.ratnah@msc.com</v>
      </c>
    </row>
    <row r="67" spans="1:14" s="61" customFormat="1" ht="11.25">
      <c r="C67" s="80" t="str">
        <f>'HOW TO-&gt;'!$A$108</f>
        <v>NATALIE LEW</v>
      </c>
      <c r="D67" s="80" t="str">
        <f>'HOW TO-&gt;'!$B$108</f>
        <v>6011 2399</v>
      </c>
      <c r="E67" s="65" t="str">
        <f>'HOW TO-&gt;'!$C$108</f>
        <v>natalie.lew@msc.com</v>
      </c>
      <c r="G67" s="80" t="str">
        <f>'HOW TO-&gt;'!$A$125</f>
        <v>ANGELIA LAU</v>
      </c>
      <c r="H67" s="80" t="str">
        <f>'HOW TO-&gt;'!$B$125</f>
        <v>6011 2346</v>
      </c>
      <c r="I67" s="65" t="str">
        <f>'HOW TO-&gt;'!$C$125</f>
        <v>angelia.lau@msc.com</v>
      </c>
      <c r="K67" s="80" t="str">
        <f>'HOW TO-&gt;'!$A$140</f>
        <v>YU TING</v>
      </c>
      <c r="L67" s="80" t="str">
        <f>'HOW TO-&gt;'!$B$140</f>
        <v>6011 2359</v>
      </c>
      <c r="M67" s="65" t="str">
        <f>'HOW TO-&gt;'!$C$140</f>
        <v>yuting.luo@msc.com</v>
      </c>
    </row>
    <row r="68" spans="1:14" s="61" customFormat="1" ht="11.25">
      <c r="C68" s="80">
        <f>'HOW TO-&gt;'!$A$109</f>
        <v>0</v>
      </c>
      <c r="D68" s="80" t="str">
        <f>'HOW TO-&gt;'!$B$109</f>
        <v>6011 2352</v>
      </c>
      <c r="E68" s="65">
        <f>'HOW TO-&gt;'!$C$109</f>
        <v>0</v>
      </c>
      <c r="G68" s="80" t="str">
        <f>'HOW TO-&gt;'!$A$126</f>
        <v>NOOR AFNINDAH</v>
      </c>
      <c r="H68" s="80" t="str">
        <f>'HOW TO-&gt;'!$B$126</f>
        <v>6011 2347</v>
      </c>
      <c r="I68" s="65" t="str">
        <f>'HOW TO-&gt;'!$C$126</f>
        <v>noor.afnindah@msc.com</v>
      </c>
      <c r="K68" s="80" t="str">
        <f>'HOW TO-&gt;'!$A$141</f>
        <v>-</v>
      </c>
      <c r="L68" s="80" t="str">
        <f>'HOW TO-&gt;'!$B$141</f>
        <v>6011 0567</v>
      </c>
      <c r="M68" s="65" t="str">
        <f>'HOW TO-&gt;'!$C$141</f>
        <v>-</v>
      </c>
    </row>
    <row r="69" spans="1:14" s="61" customFormat="1" ht="11.25">
      <c r="C69" s="80" t="str">
        <f>'HOW TO-&gt;'!$A$110</f>
        <v>LIM AI PHEN</v>
      </c>
      <c r="D69" s="80" t="str">
        <f>'HOW TO-&gt;'!$B$110</f>
        <v>6011 9646</v>
      </c>
      <c r="E69" s="65" t="str">
        <f>'HOW TO-&gt;'!$C$110</f>
        <v>aiphen.lim@msc.com</v>
      </c>
      <c r="G69" s="80" t="str">
        <f>'HOW TO-&gt;'!$A$127</f>
        <v>NG CHING WEI</v>
      </c>
      <c r="H69" s="80" t="str">
        <f>'HOW TO-&gt;'!$B$127</f>
        <v>6011 2404</v>
      </c>
      <c r="I69" s="65" t="str">
        <f>'HOW TO-&gt;'!$C$127</f>
        <v>chingwei.ng@msc.com</v>
      </c>
      <c r="K69" s="80" t="str">
        <f>'HOW TO-&gt;'!$A$142</f>
        <v>SHAN SHAN</v>
      </c>
      <c r="L69" s="80" t="str">
        <f>'HOW TO-&gt;'!$B$142</f>
        <v>6011 2353</v>
      </c>
      <c r="M69" s="65" t="str">
        <f>'HOW TO-&gt;'!$C$142</f>
        <v>shanshan.chin@msc.com</v>
      </c>
    </row>
    <row r="70" spans="1:14" s="61" customFormat="1" ht="11.25">
      <c r="C70" s="80" t="str">
        <f>'HOW TO-&gt;'!$A$111</f>
        <v>DARIUS ONG</v>
      </c>
      <c r="D70" s="80" t="str">
        <f>'HOW TO-&gt;'!$B$111</f>
        <v>6011 2396</v>
      </c>
      <c r="E70" s="65" t="str">
        <f>'HOW TO-&gt;'!$C$111</f>
        <v>darius.ong@msc.com</v>
      </c>
      <c r="G70" s="80">
        <f>'HOW TO-&gt;'!$A$128</f>
        <v>0</v>
      </c>
      <c r="H70" s="80">
        <f>'HOW TO-&gt;'!$B$128</f>
        <v>0</v>
      </c>
      <c r="I70" s="65">
        <f>'HOW TO-&gt;'!$C$128</f>
        <v>0</v>
      </c>
      <c r="K70" s="80" t="str">
        <f>'HOW TO-&gt;'!$A$143</f>
        <v>EUNICE</v>
      </c>
      <c r="L70" s="80" t="str">
        <f>'HOW TO-&gt;'!$B$143</f>
        <v>6011 2355</v>
      </c>
      <c r="M70" s="65" t="str">
        <f>'HOW TO-&gt;'!$C$143</f>
        <v>eunice.chan@msc.com</v>
      </c>
    </row>
    <row r="71" spans="1:14" s="61" customFormat="1" ht="11.25">
      <c r="C71" s="80" t="str">
        <f>'HOW TO-&gt;'!$A$112</f>
        <v>LAWRENCE ANG (CROSS-TRADE)</v>
      </c>
      <c r="D71" s="80" t="str">
        <f>'HOW TO-&gt;'!$B$112</f>
        <v>6011 2400</v>
      </c>
      <c r="E71" s="65" t="str">
        <f>'HOW TO-&gt;'!$C$112</f>
        <v>lawrence.ang@msc.com</v>
      </c>
      <c r="G71" s="80" t="str">
        <f>'HOW TO-&gt;'!$A$129</f>
        <v>.</v>
      </c>
      <c r="H71" s="80" t="str">
        <f>'HOW TO-&gt;'!$B$129</f>
        <v>.</v>
      </c>
      <c r="I71" s="65" t="str">
        <f>'HOW TO-&gt;'!$C$129</f>
        <v>.</v>
      </c>
      <c r="K71" s="80" t="str">
        <f>'HOW TO-&gt;'!$A$144</f>
        <v>HAZEL</v>
      </c>
      <c r="L71" s="80" t="str">
        <f>'HOW TO-&gt;'!$B$144</f>
        <v>6011 2435</v>
      </c>
      <c r="M71" s="65" t="str">
        <f>'HOW TO-&gt;'!$C$144</f>
        <v>hazel.toh@msc.com</v>
      </c>
    </row>
    <row r="72" spans="1:14" s="61" customFormat="1" ht="11.25">
      <c r="C72" s="80" t="str">
        <f>'HOW TO-&gt;'!$A$113</f>
        <v>ASHTON YAN</v>
      </c>
      <c r="D72" s="80" t="str">
        <f>'HOW TO-&gt;'!$B$113</f>
        <v>6011 2398</v>
      </c>
      <c r="E72" s="65" t="str">
        <f>'HOW TO-&gt;'!$C$113</f>
        <v>ashton.yan@msc.com</v>
      </c>
      <c r="G72" s="80">
        <f>'HOW TO-&gt;'!$A$130</f>
        <v>0</v>
      </c>
      <c r="H72" s="80">
        <f>'HOW TO-&gt;'!$B$130</f>
        <v>0</v>
      </c>
      <c r="I72" s="65">
        <f>'HOW TO-&gt;'!$C$130</f>
        <v>0</v>
      </c>
      <c r="K72" s="80">
        <f>'HOW TO-&gt;'!$A$145</f>
        <v>0</v>
      </c>
      <c r="L72" s="80">
        <f>'HOW TO-&gt;'!$B$145</f>
        <v>0</v>
      </c>
      <c r="M72" s="65">
        <f>'HOW TO-&gt;'!$C$145</f>
        <v>0</v>
      </c>
    </row>
    <row r="73" spans="1:14" s="209" customFormat="1" ht="12">
      <c r="C73" s="80" t="str">
        <f>'HOW TO-&gt;'!$A$114</f>
        <v>LUIS LIM</v>
      </c>
      <c r="D73" s="80" t="str">
        <f>'HOW TO-&gt;'!$B$114</f>
        <v>6011 7900</v>
      </c>
      <c r="E73" s="65" t="str">
        <f>'HOW TO-&gt;'!$C$114</f>
        <v>luis.lim@msc.com</v>
      </c>
      <c r="F73" s="61"/>
      <c r="G73" s="61"/>
      <c r="H73" s="84"/>
      <c r="I73" s="273"/>
      <c r="J73" s="61"/>
      <c r="K73" s="80">
        <f>'HOW TO-&gt;'!$A$146</f>
        <v>0</v>
      </c>
      <c r="L73" s="80">
        <f>'HOW TO-&gt;'!$B$146</f>
        <v>0</v>
      </c>
      <c r="M73" s="65">
        <f>'HOW TO-&gt;'!$C$146</f>
        <v>0</v>
      </c>
      <c r="N73" s="61"/>
    </row>
    <row r="74" spans="1:14" s="209" customFormat="1" ht="12">
      <c r="C74" s="80" t="str">
        <f>'HOW TO-&gt;'!$A$115</f>
        <v>CHARMAINE LIM</v>
      </c>
      <c r="D74" s="80" t="str">
        <f>'HOW TO-&gt;'!$B$115</f>
        <v>6011 0561</v>
      </c>
      <c r="E74" s="65" t="str">
        <f>'HOW TO-&gt;'!$C$115</f>
        <v>charmaine.lim@msc.com</v>
      </c>
      <c r="F74" s="61"/>
      <c r="G74" s="61"/>
      <c r="H74" s="84"/>
      <c r="I74" s="84"/>
      <c r="J74" s="273"/>
      <c r="K74" s="80"/>
      <c r="L74" s="80"/>
      <c r="M74" s="65"/>
      <c r="N74" s="61"/>
    </row>
    <row r="75" spans="1:14">
      <c r="C75" s="80">
        <f>'HOW TO-&gt;'!$A$116</f>
        <v>0</v>
      </c>
      <c r="D75" s="80">
        <f>'HOW TO-&gt;'!$B$116</f>
        <v>0</v>
      </c>
      <c r="E75" s="65">
        <f>'HOW TO-&gt;'!$C$116</f>
        <v>0</v>
      </c>
      <c r="F75" s="61"/>
      <c r="G75" s="61"/>
      <c r="H75" s="61"/>
      <c r="I75" s="61"/>
      <c r="J75" s="61"/>
      <c r="K75" s="61"/>
      <c r="L75" s="61"/>
      <c r="M75" s="61"/>
      <c r="N75" s="61"/>
    </row>
    <row r="76" spans="1:14">
      <c r="C76" s="80" t="str">
        <f>'HOW TO-&gt;'!$A$117</f>
        <v xml:space="preserve">MAIN LINE  </v>
      </c>
      <c r="D76" s="80" t="str">
        <f>'HOW TO-&gt;'!$B$117</f>
        <v>6011 2424</v>
      </c>
      <c r="E76" s="65">
        <f>'HOW TO-&gt;'!$C$117</f>
        <v>0</v>
      </c>
      <c r="F76" s="61"/>
      <c r="G76" s="61"/>
      <c r="H76" s="61"/>
      <c r="I76" s="61"/>
      <c r="J76" s="61"/>
      <c r="K76" s="61"/>
      <c r="L76" s="61"/>
      <c r="M76" s="61"/>
      <c r="N76" s="61"/>
    </row>
    <row r="77" spans="1:14">
      <c r="C77" s="80">
        <f>'HOW TO-&gt;'!$A$118</f>
        <v>0</v>
      </c>
      <c r="D77" s="80">
        <f>'HOW TO-&gt;'!$B$118</f>
        <v>0</v>
      </c>
      <c r="E77" s="65">
        <f>'HOW TO-&gt;'!$C$118</f>
        <v>0</v>
      </c>
      <c r="F77" s="61"/>
      <c r="G77" s="61"/>
      <c r="H77" s="61"/>
      <c r="I77" s="61"/>
      <c r="J77" s="61"/>
      <c r="K77" s="61"/>
      <c r="L77" s="61"/>
      <c r="M77" s="61"/>
      <c r="N77" s="61"/>
    </row>
    <row r="78" spans="1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</sheetData>
  <customSheetViews>
    <customSheetView guid="{25211047-2AA7-431D-8637-AA6183637E8E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30" type="noConversion"/>
  <hyperlinks>
    <hyperlink ref="I62" display="custsvc@msca.com.sg" xr:uid="{71ED2C83-EDB0-4A29-8D30-748004F7738D}"/>
    <hyperlink ref="M62" display="sinexp@msca.com.sg" xr:uid="{62409A36-9178-492C-B4B8-1A70F5767009}"/>
    <hyperlink ref="E61" r:id="rId21" xr:uid="{33F4F9D8-828D-4E0A-BF11-F220D390153F}"/>
    <hyperlink ref="E62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N130"/>
  <sheetViews>
    <sheetView zoomScale="160" zoomScaleNormal="160" workbookViewId="0">
      <selection activeCell="H97" sqref="H97"/>
    </sheetView>
  </sheetViews>
  <sheetFormatPr defaultColWidth="9.42578125" defaultRowHeight="12.75"/>
  <cols>
    <col min="1" max="1" width="16.5703125" style="60" customWidth="1"/>
    <col min="2" max="2" width="8" style="60" customWidth="1"/>
    <col min="3" max="3" width="28" style="5" customWidth="1"/>
    <col min="4" max="4" width="14" style="546" customWidth="1"/>
    <col min="5" max="5" width="16.42578125" style="546" customWidth="1"/>
    <col min="6" max="6" width="13.7109375" style="546" hidden="1" customWidth="1"/>
    <col min="7" max="7" width="15.5703125" style="546" customWidth="1"/>
    <col min="8" max="8" width="15.7109375" style="546" customWidth="1"/>
    <col min="9" max="9" width="15.5703125" style="546" customWidth="1"/>
    <col min="10" max="10" width="9.5703125" style="546" customWidth="1"/>
    <col min="11" max="11" width="7.5703125" style="5" customWidth="1"/>
    <col min="12" max="12" width="11.7109375" style="60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8"/>
      <c r="B2" s="138"/>
      <c r="C2" s="44" t="s">
        <v>95</v>
      </c>
      <c r="D2" s="822"/>
      <c r="E2" s="823"/>
      <c r="F2" s="823"/>
      <c r="G2" s="823"/>
      <c r="H2" s="824"/>
    </row>
    <row r="3" spans="1:13" ht="15.75">
      <c r="A3" s="825"/>
      <c r="B3" s="825"/>
      <c r="C3" s="46"/>
      <c r="F3" s="1190"/>
    </row>
    <row r="4" spans="1:13" ht="15.75">
      <c r="A4" s="825"/>
      <c r="B4" s="825"/>
      <c r="C4" s="46"/>
      <c r="D4" s="1190"/>
      <c r="E4" s="1190"/>
      <c r="F4" s="1190"/>
    </row>
    <row r="5" spans="1:13" s="23" customFormat="1" ht="33" hidden="1" customHeight="1">
      <c r="A5" s="31"/>
      <c r="B5" s="31"/>
      <c r="C5" s="827" t="s">
        <v>5428</v>
      </c>
      <c r="D5" s="828"/>
      <c r="E5" s="406" t="s">
        <v>98</v>
      </c>
      <c r="F5" s="829" t="s">
        <v>103</v>
      </c>
      <c r="G5" s="829" t="s">
        <v>704</v>
      </c>
      <c r="H5" s="829" t="s">
        <v>654</v>
      </c>
      <c r="I5" s="829" t="s">
        <v>729</v>
      </c>
      <c r="J5" s="406" t="s">
        <v>1233</v>
      </c>
      <c r="K5"/>
      <c r="L5" s="1782" t="s">
        <v>4990</v>
      </c>
      <c r="M5" s="1782" t="s">
        <v>5429</v>
      </c>
    </row>
    <row r="6" spans="1:13" s="23" customFormat="1" ht="18" hidden="1" customHeight="1" thickBot="1">
      <c r="A6" s="31"/>
      <c r="B6" s="31"/>
      <c r="C6" s="830" t="s">
        <v>5430</v>
      </c>
      <c r="D6" s="831" t="s">
        <v>2979</v>
      </c>
      <c r="E6" s="832"/>
      <c r="F6" s="833" t="s">
        <v>5431</v>
      </c>
      <c r="G6" s="833" t="s">
        <v>2844</v>
      </c>
      <c r="H6" s="834" t="s">
        <v>2906</v>
      </c>
      <c r="I6" s="834" t="s">
        <v>2845</v>
      </c>
      <c r="J6" s="833" t="s">
        <v>3250</v>
      </c>
      <c r="K6"/>
      <c r="L6" s="1783"/>
      <c r="M6" s="1784"/>
    </row>
    <row r="7" spans="1:13" s="23" customFormat="1" ht="16.149999999999999" hidden="1" customHeight="1" thickTop="1">
      <c r="A7" s="31"/>
      <c r="B7" s="1597" t="s">
        <v>5396</v>
      </c>
      <c r="C7" s="1417" t="s">
        <v>2371</v>
      </c>
      <c r="D7" s="1418" t="s">
        <v>5432</v>
      </c>
      <c r="E7" s="1439">
        <v>45109</v>
      </c>
      <c r="F7" s="1534"/>
      <c r="G7" s="1418">
        <f t="shared" ref="G7:G11" si="0">E7+20</f>
        <v>45129</v>
      </c>
      <c r="H7" s="1418">
        <f t="shared" ref="H7:H11" si="1">E7+22</f>
        <v>45131</v>
      </c>
      <c r="I7" s="1418">
        <f t="shared" ref="I7:I10" si="2">E7+25</f>
        <v>45134</v>
      </c>
      <c r="J7" s="1396">
        <f t="shared" ref="J7:J11" si="3">E7+30</f>
        <v>45139</v>
      </c>
      <c r="K7"/>
      <c r="L7" s="1785">
        <v>45111</v>
      </c>
      <c r="M7" s="1783" t="s">
        <v>5433</v>
      </c>
    </row>
    <row r="8" spans="1:13" s="23" customFormat="1" ht="16.149999999999999" hidden="1" customHeight="1">
      <c r="A8" s="31"/>
      <c r="B8" s="1597" t="s">
        <v>5399</v>
      </c>
      <c r="C8" s="1417" t="s">
        <v>5434</v>
      </c>
      <c r="D8" s="1418" t="s">
        <v>5435</v>
      </c>
      <c r="E8" s="1439">
        <v>45122</v>
      </c>
      <c r="F8" s="1534"/>
      <c r="G8" s="1418">
        <f t="shared" si="0"/>
        <v>45142</v>
      </c>
      <c r="H8" s="1418">
        <f t="shared" si="1"/>
        <v>45144</v>
      </c>
      <c r="I8" s="1418">
        <f t="shared" si="2"/>
        <v>45147</v>
      </c>
      <c r="J8" s="1396">
        <f t="shared" si="3"/>
        <v>45152</v>
      </c>
      <c r="K8"/>
      <c r="L8" s="1785">
        <v>45118</v>
      </c>
      <c r="M8" s="1784"/>
    </row>
    <row r="9" spans="1:13" s="23" customFormat="1" ht="16.149999999999999" hidden="1" customHeight="1">
      <c r="A9" s="31"/>
      <c r="B9" s="1597" t="s">
        <v>5403</v>
      </c>
      <c r="C9" s="1417" t="s">
        <v>5436</v>
      </c>
      <c r="D9" s="1418" t="s">
        <v>5437</v>
      </c>
      <c r="E9" s="1439">
        <v>45126</v>
      </c>
      <c r="F9" s="1534"/>
      <c r="G9" s="1418">
        <f t="shared" si="0"/>
        <v>45146</v>
      </c>
      <c r="H9" s="1418">
        <f t="shared" si="1"/>
        <v>45148</v>
      </c>
      <c r="I9" s="1418">
        <f t="shared" si="2"/>
        <v>45151</v>
      </c>
      <c r="J9" s="1396">
        <f t="shared" si="3"/>
        <v>45156</v>
      </c>
      <c r="K9"/>
      <c r="L9" s="1785">
        <v>45125</v>
      </c>
      <c r="M9" s="1784"/>
    </row>
    <row r="10" spans="1:13" s="23" customFormat="1" ht="16.149999999999999" hidden="1" customHeight="1">
      <c r="A10" s="31"/>
      <c r="B10" s="1597" t="s">
        <v>5406</v>
      </c>
      <c r="C10" s="1417" t="s">
        <v>5438</v>
      </c>
      <c r="D10" s="1418" t="s">
        <v>5439</v>
      </c>
      <c r="E10" s="1439">
        <v>45129</v>
      </c>
      <c r="F10" s="1534"/>
      <c r="G10" s="1418">
        <f t="shared" si="0"/>
        <v>45149</v>
      </c>
      <c r="H10" s="1418">
        <f t="shared" si="1"/>
        <v>45151</v>
      </c>
      <c r="I10" s="1418">
        <f t="shared" si="2"/>
        <v>45154</v>
      </c>
      <c r="J10" s="1396">
        <f t="shared" si="3"/>
        <v>45159</v>
      </c>
      <c r="K10"/>
      <c r="L10" s="1785">
        <v>45132</v>
      </c>
      <c r="M10" s="1784"/>
    </row>
    <row r="11" spans="1:13" s="23" customFormat="1" hidden="1">
      <c r="A11" s="31"/>
      <c r="B11" s="1597" t="s">
        <v>5409</v>
      </c>
      <c r="C11" s="1593" t="s">
        <v>5440</v>
      </c>
      <c r="D11" s="1594" t="s">
        <v>5441</v>
      </c>
      <c r="E11" s="1669">
        <v>45135</v>
      </c>
      <c r="F11" s="1595"/>
      <c r="G11" s="1594">
        <f t="shared" si="0"/>
        <v>45155</v>
      </c>
      <c r="H11" s="1594">
        <f t="shared" si="1"/>
        <v>45157</v>
      </c>
      <c r="I11" s="1594">
        <f>E11+30</f>
        <v>45165</v>
      </c>
      <c r="J11" s="1596">
        <f t="shared" si="3"/>
        <v>45165</v>
      </c>
      <c r="K11"/>
      <c r="L11" s="1785">
        <v>45139</v>
      </c>
      <c r="M11" s="1784"/>
    </row>
    <row r="12" spans="1:13" s="23" customFormat="1" ht="16.149999999999999" hidden="1" customHeight="1">
      <c r="A12" s="31"/>
      <c r="B12" s="1597" t="s">
        <v>5413</v>
      </c>
      <c r="C12" s="1532" t="s">
        <v>847</v>
      </c>
      <c r="D12" s="1533" t="s">
        <v>5442</v>
      </c>
      <c r="E12" s="1542">
        <v>45146</v>
      </c>
      <c r="F12" s="1535"/>
      <c r="G12" s="1533">
        <f t="shared" ref="G12:G20" si="4">E12+20</f>
        <v>45166</v>
      </c>
      <c r="H12" s="1533">
        <f t="shared" ref="H12:H20" si="5">E12+22</f>
        <v>45168</v>
      </c>
      <c r="I12" s="1533">
        <f t="shared" ref="I12:I20" si="6">E12+25</f>
        <v>45171</v>
      </c>
      <c r="J12" s="1398">
        <f t="shared" ref="J12:J20" si="7">E12+30</f>
        <v>45176</v>
      </c>
      <c r="K12"/>
      <c r="L12" s="1785">
        <v>45145</v>
      </c>
      <c r="M12" s="1784"/>
    </row>
    <row r="13" spans="1:13" s="23" customFormat="1" ht="16.149999999999999" hidden="1" customHeight="1">
      <c r="A13" s="31"/>
      <c r="B13" s="1597" t="s">
        <v>5416</v>
      </c>
      <c r="C13" s="1532" t="s">
        <v>5443</v>
      </c>
      <c r="D13" s="1533" t="s">
        <v>5444</v>
      </c>
      <c r="E13" s="1533">
        <v>45149</v>
      </c>
      <c r="F13" s="1535"/>
      <c r="G13" s="1533">
        <f t="shared" si="4"/>
        <v>45169</v>
      </c>
      <c r="H13" s="1533">
        <f t="shared" si="5"/>
        <v>45171</v>
      </c>
      <c r="I13" s="1533">
        <f t="shared" si="6"/>
        <v>45174</v>
      </c>
      <c r="J13" s="1398">
        <f t="shared" si="7"/>
        <v>45179</v>
      </c>
      <c r="K13"/>
      <c r="L13" s="1785">
        <v>45152</v>
      </c>
      <c r="M13" s="1784"/>
    </row>
    <row r="14" spans="1:13" s="23" customFormat="1" ht="16.149999999999999" hidden="1" customHeight="1">
      <c r="A14" s="31"/>
      <c r="B14" s="1597" t="s">
        <v>5419</v>
      </c>
      <c r="C14" s="1532" t="s">
        <v>4074</v>
      </c>
      <c r="D14" s="1533" t="s">
        <v>5445</v>
      </c>
      <c r="E14" s="1542">
        <v>45157</v>
      </c>
      <c r="F14" s="1535"/>
      <c r="G14" s="1533">
        <f t="shared" si="4"/>
        <v>45177</v>
      </c>
      <c r="H14" s="1533">
        <f t="shared" si="5"/>
        <v>45179</v>
      </c>
      <c r="I14" s="1533">
        <f t="shared" si="6"/>
        <v>45182</v>
      </c>
      <c r="J14" s="1398">
        <f t="shared" si="7"/>
        <v>45187</v>
      </c>
      <c r="K14"/>
      <c r="L14" s="1785">
        <v>45159</v>
      </c>
      <c r="M14" s="1784"/>
    </row>
    <row r="15" spans="1:13" s="23" customFormat="1" ht="16.149999999999999" hidden="1" customHeight="1">
      <c r="A15" s="31"/>
      <c r="B15" s="1597" t="s">
        <v>5422</v>
      </c>
      <c r="C15" s="1532" t="s">
        <v>5446</v>
      </c>
      <c r="D15" s="1533" t="s">
        <v>5447</v>
      </c>
      <c r="E15" s="1542">
        <v>45165</v>
      </c>
      <c r="F15" s="1535"/>
      <c r="G15" s="1533">
        <f t="shared" si="4"/>
        <v>45185</v>
      </c>
      <c r="H15" s="1533">
        <f t="shared" si="5"/>
        <v>45187</v>
      </c>
      <c r="I15" s="1533">
        <f t="shared" si="6"/>
        <v>45190</v>
      </c>
      <c r="J15" s="1398">
        <f t="shared" si="7"/>
        <v>45195</v>
      </c>
      <c r="K15"/>
      <c r="L15" s="1785">
        <v>45166</v>
      </c>
      <c r="M15" s="1784"/>
    </row>
    <row r="16" spans="1:13" s="23" customFormat="1" ht="16.149999999999999" hidden="1" customHeight="1">
      <c r="A16" s="31"/>
      <c r="B16" s="1597" t="s">
        <v>5425</v>
      </c>
      <c r="C16" s="1417" t="s">
        <v>5448</v>
      </c>
      <c r="D16" s="1418" t="s">
        <v>5449</v>
      </c>
      <c r="E16" s="1439">
        <v>45171</v>
      </c>
      <c r="F16" s="1534"/>
      <c r="G16" s="1418">
        <f t="shared" si="4"/>
        <v>45191</v>
      </c>
      <c r="H16" s="1418">
        <f t="shared" si="5"/>
        <v>45193</v>
      </c>
      <c r="I16" s="1418">
        <f t="shared" si="6"/>
        <v>45196</v>
      </c>
      <c r="J16" s="1396">
        <f t="shared" si="7"/>
        <v>45201</v>
      </c>
      <c r="K16"/>
      <c r="L16" s="1785">
        <v>45173</v>
      </c>
      <c r="M16" s="1784"/>
    </row>
    <row r="17" spans="1:13" s="23" customFormat="1" ht="16.149999999999999" hidden="1" customHeight="1">
      <c r="A17" s="31"/>
      <c r="B17" s="1597" t="s">
        <v>5450</v>
      </c>
      <c r="C17" s="1417" t="s">
        <v>5451</v>
      </c>
      <c r="D17" s="1418" t="s">
        <v>5452</v>
      </c>
      <c r="E17" s="1439">
        <v>45181</v>
      </c>
      <c r="F17" s="1534"/>
      <c r="G17" s="1418">
        <f t="shared" si="4"/>
        <v>45201</v>
      </c>
      <c r="H17" s="1418">
        <f t="shared" si="5"/>
        <v>45203</v>
      </c>
      <c r="I17" s="1418">
        <f t="shared" si="6"/>
        <v>45206</v>
      </c>
      <c r="J17" s="1396">
        <f t="shared" si="7"/>
        <v>45211</v>
      </c>
      <c r="K17"/>
      <c r="L17" s="1785">
        <v>45180</v>
      </c>
      <c r="M17" s="1784"/>
    </row>
    <row r="18" spans="1:13" s="23" customFormat="1" ht="16.149999999999999" hidden="1" customHeight="1">
      <c r="A18" s="31"/>
      <c r="B18" s="1597" t="s">
        <v>5453</v>
      </c>
      <c r="C18" s="1417" t="s">
        <v>5454</v>
      </c>
      <c r="D18" s="1418" t="s">
        <v>5455</v>
      </c>
      <c r="E18" s="1439">
        <v>45185</v>
      </c>
      <c r="F18" s="1534"/>
      <c r="G18" s="1418">
        <f t="shared" si="4"/>
        <v>45205</v>
      </c>
      <c r="H18" s="1418">
        <f t="shared" si="5"/>
        <v>45207</v>
      </c>
      <c r="I18" s="1418">
        <f t="shared" si="6"/>
        <v>45210</v>
      </c>
      <c r="J18" s="1396">
        <f t="shared" si="7"/>
        <v>45215</v>
      </c>
      <c r="K18"/>
      <c r="L18" s="1785">
        <v>45187</v>
      </c>
      <c r="M18" s="1783" t="s">
        <v>5433</v>
      </c>
    </row>
    <row r="19" spans="1:13" s="23" customFormat="1" ht="16.149999999999999" hidden="1" customHeight="1">
      <c r="A19" s="31"/>
      <c r="B19" s="1597" t="s">
        <v>5456</v>
      </c>
      <c r="C19" s="1417" t="s">
        <v>5457</v>
      </c>
      <c r="D19" s="1418" t="s">
        <v>5458</v>
      </c>
      <c r="E19" s="1439">
        <v>45192</v>
      </c>
      <c r="F19" s="1534"/>
      <c r="G19" s="1418">
        <f t="shared" si="4"/>
        <v>45212</v>
      </c>
      <c r="H19" s="1418">
        <f t="shared" si="5"/>
        <v>45214</v>
      </c>
      <c r="I19" s="1418">
        <f t="shared" si="6"/>
        <v>45217</v>
      </c>
      <c r="J19" s="1396">
        <f t="shared" si="7"/>
        <v>45222</v>
      </c>
      <c r="K19"/>
      <c r="L19" s="1785">
        <v>45194</v>
      </c>
      <c r="M19" s="1784"/>
    </row>
    <row r="20" spans="1:13" s="23" customFormat="1" ht="16.149999999999999" hidden="1" customHeight="1">
      <c r="A20" s="31"/>
      <c r="B20" s="1597" t="s">
        <v>5459</v>
      </c>
      <c r="C20" s="1417" t="s">
        <v>5460</v>
      </c>
      <c r="D20" s="1418" t="s">
        <v>5461</v>
      </c>
      <c r="E20" s="1439">
        <v>45201</v>
      </c>
      <c r="F20" s="1534"/>
      <c r="G20" s="1418">
        <f t="shared" si="4"/>
        <v>45221</v>
      </c>
      <c r="H20" s="1418">
        <f t="shared" si="5"/>
        <v>45223</v>
      </c>
      <c r="I20" s="1418">
        <f t="shared" si="6"/>
        <v>45226</v>
      </c>
      <c r="J20" s="1396">
        <f t="shared" si="7"/>
        <v>45231</v>
      </c>
      <c r="K20"/>
      <c r="L20" s="1785">
        <v>45201</v>
      </c>
      <c r="M20" s="1784"/>
    </row>
    <row r="21" spans="1:13" s="23" customFormat="1" ht="16.149999999999999" hidden="1" customHeight="1">
      <c r="A21" s="31"/>
      <c r="B21" s="1597" t="s">
        <v>5462</v>
      </c>
      <c r="C21" s="1532" t="s">
        <v>5463</v>
      </c>
      <c r="D21" s="1533" t="s">
        <v>5464</v>
      </c>
      <c r="E21" s="1542">
        <v>45206</v>
      </c>
      <c r="F21" s="1535"/>
      <c r="G21" s="1533">
        <f t="shared" ref="G21:G23" si="8">E21+20</f>
        <v>45226</v>
      </c>
      <c r="H21" s="1533">
        <f t="shared" ref="H21:H23" si="9">E21+22</f>
        <v>45228</v>
      </c>
      <c r="I21" s="1533">
        <f t="shared" ref="I21:I23" si="10">E21+25</f>
        <v>45231</v>
      </c>
      <c r="J21" s="1398">
        <f t="shared" ref="J21:J23" si="11">E21+30</f>
        <v>45236</v>
      </c>
      <c r="K21"/>
      <c r="L21" s="1785">
        <v>45208</v>
      </c>
      <c r="M21" s="1784"/>
    </row>
    <row r="22" spans="1:13" s="23" customFormat="1" ht="16.149999999999999" hidden="1" customHeight="1">
      <c r="A22" s="31"/>
      <c r="B22" s="1597" t="s">
        <v>5465</v>
      </c>
      <c r="C22" s="1532" t="s">
        <v>5357</v>
      </c>
      <c r="D22" s="1533" t="s">
        <v>5466</v>
      </c>
      <c r="E22" s="1542">
        <v>45218</v>
      </c>
      <c r="F22" s="1535"/>
      <c r="G22" s="1533">
        <f t="shared" si="8"/>
        <v>45238</v>
      </c>
      <c r="H22" s="1533">
        <f t="shared" si="9"/>
        <v>45240</v>
      </c>
      <c r="I22" s="1533">
        <f t="shared" si="10"/>
        <v>45243</v>
      </c>
      <c r="J22" s="1398">
        <f t="shared" si="11"/>
        <v>45248</v>
      </c>
      <c r="K22"/>
      <c r="L22" s="1785">
        <v>45215</v>
      </c>
      <c r="M22" s="1784"/>
    </row>
    <row r="23" spans="1:13" s="23" customFormat="1" ht="16.149999999999999" hidden="1" customHeight="1">
      <c r="A23" s="1711" t="s">
        <v>2747</v>
      </c>
      <c r="B23" s="1597" t="s">
        <v>5467</v>
      </c>
      <c r="C23" s="1532" t="s">
        <v>5434</v>
      </c>
      <c r="D23" s="1533" t="s">
        <v>5468</v>
      </c>
      <c r="E23" s="1542">
        <v>45221</v>
      </c>
      <c r="F23" s="1535"/>
      <c r="G23" s="1533">
        <f t="shared" si="8"/>
        <v>45241</v>
      </c>
      <c r="H23" s="1533">
        <f t="shared" si="9"/>
        <v>45243</v>
      </c>
      <c r="I23" s="1533">
        <f t="shared" si="10"/>
        <v>45246</v>
      </c>
      <c r="J23" s="1398">
        <f t="shared" si="11"/>
        <v>45251</v>
      </c>
      <c r="K23"/>
      <c r="L23" s="1785">
        <v>45222</v>
      </c>
      <c r="M23" s="1784" t="s">
        <v>5433</v>
      </c>
    </row>
    <row r="24" spans="1:13" s="23" customFormat="1" ht="16.149999999999999" customHeight="1">
      <c r="A24" s="1711"/>
      <c r="B24" s="115"/>
      <c r="C24" s="1743"/>
      <c r="D24" s="1190"/>
      <c r="E24" s="1190" t="s">
        <v>5469</v>
      </c>
      <c r="F24" s="1409"/>
      <c r="G24" s="1744"/>
      <c r="H24" s="1744"/>
      <c r="I24" s="1744"/>
      <c r="J24" s="1432"/>
      <c r="K24"/>
      <c r="L24" s="1785"/>
      <c r="M24" s="1784"/>
    </row>
    <row r="25" spans="1:13" s="23" customFormat="1" ht="16.149999999999999" customHeight="1">
      <c r="A25" s="1711"/>
      <c r="B25" s="115"/>
      <c r="C25" s="1743"/>
      <c r="D25" s="1744"/>
      <c r="E25" s="1789"/>
      <c r="F25" s="1409"/>
      <c r="G25" s="1744"/>
      <c r="H25" s="1744"/>
      <c r="I25" s="1744"/>
      <c r="J25" s="1432"/>
      <c r="K25"/>
      <c r="L25" s="1785"/>
      <c r="M25" s="1784"/>
    </row>
    <row r="26" spans="1:13" s="23" customFormat="1" ht="16.149999999999999" customHeight="1">
      <c r="A26" s="1711"/>
      <c r="B26" s="115"/>
      <c r="C26" s="1743"/>
      <c r="D26" s="1744"/>
      <c r="E26" s="1789"/>
      <c r="F26" s="1409"/>
      <c r="G26" s="1744"/>
      <c r="H26" s="1744"/>
      <c r="I26" s="1744"/>
      <c r="J26" s="1432"/>
      <c r="K26"/>
      <c r="L26" s="1785"/>
      <c r="M26" s="1784"/>
    </row>
    <row r="27" spans="1:13" s="23" customFormat="1" ht="28.5" hidden="1">
      <c r="A27" s="1711"/>
      <c r="B27" s="115"/>
      <c r="C27" s="827" t="s">
        <v>5428</v>
      </c>
      <c r="D27" s="828"/>
      <c r="E27" s="406" t="s">
        <v>98</v>
      </c>
      <c r="F27" s="829" t="s">
        <v>103</v>
      </c>
      <c r="G27" s="829" t="s">
        <v>991</v>
      </c>
      <c r="H27" s="1821" t="s">
        <v>103</v>
      </c>
      <c r="I27" s="406" t="s">
        <v>1233</v>
      </c>
      <c r="J27" s="1822"/>
      <c r="K27"/>
      <c r="L27" s="1782" t="s">
        <v>4990</v>
      </c>
      <c r="M27" s="1490" t="s">
        <v>1721</v>
      </c>
    </row>
    <row r="28" spans="1:13" s="23" customFormat="1" ht="16.149999999999999" hidden="1" customHeight="1" thickBot="1">
      <c r="A28" s="1711"/>
      <c r="B28" s="115"/>
      <c r="C28" s="830" t="s">
        <v>5430</v>
      </c>
      <c r="D28" s="831" t="s">
        <v>2979</v>
      </c>
      <c r="E28" s="1823"/>
      <c r="F28" s="1824" t="s">
        <v>5431</v>
      </c>
      <c r="G28" s="1824" t="s">
        <v>5431</v>
      </c>
      <c r="H28" s="1825" t="s">
        <v>4290</v>
      </c>
      <c r="I28" s="1826" t="s">
        <v>3250</v>
      </c>
      <c r="J28" s="1827"/>
      <c r="K28"/>
      <c r="L28" s="1783"/>
      <c r="M28" s="1784"/>
    </row>
    <row r="29" spans="1:13" s="23" customFormat="1" ht="16.149999999999999" hidden="1" customHeight="1" thickTop="1">
      <c r="A29" s="31"/>
      <c r="B29" s="1787" t="s">
        <v>5470</v>
      </c>
      <c r="C29" s="1532" t="s">
        <v>5471</v>
      </c>
      <c r="D29" s="1533" t="s">
        <v>5472</v>
      </c>
      <c r="E29" s="1542">
        <v>45277</v>
      </c>
      <c r="F29" s="1535"/>
      <c r="G29" s="1533">
        <f t="shared" ref="G29:G33" si="12">E29+25</f>
        <v>45302</v>
      </c>
      <c r="H29" s="1790">
        <f t="shared" ref="H29:H33" si="13">E29+27</f>
        <v>45304</v>
      </c>
      <c r="I29" s="1533">
        <f t="shared" ref="I29:I33" si="14">E29+30</f>
        <v>45307</v>
      </c>
      <c r="J29" s="1822"/>
      <c r="K29"/>
      <c r="L29" s="1785">
        <v>45261</v>
      </c>
      <c r="M29" s="1786">
        <f t="shared" ref="M29:M38" si="15">L29+3</f>
        <v>45264</v>
      </c>
    </row>
    <row r="30" spans="1:13" s="23" customFormat="1" ht="16.149999999999999" hidden="1" customHeight="1">
      <c r="A30" s="31"/>
      <c r="B30" s="1787" t="s">
        <v>5473</v>
      </c>
      <c r="C30" s="1532" t="s">
        <v>4074</v>
      </c>
      <c r="D30" s="1533" t="s">
        <v>5474</v>
      </c>
      <c r="E30" s="1542">
        <v>45270</v>
      </c>
      <c r="F30" s="1535"/>
      <c r="G30" s="1533">
        <f t="shared" si="12"/>
        <v>45295</v>
      </c>
      <c r="H30" s="1790">
        <f t="shared" si="13"/>
        <v>45297</v>
      </c>
      <c r="I30" s="1533">
        <f t="shared" si="14"/>
        <v>45300</v>
      </c>
      <c r="J30" s="1822"/>
      <c r="K30"/>
      <c r="L30" s="1785">
        <v>45268</v>
      </c>
      <c r="M30" s="1786">
        <f t="shared" si="15"/>
        <v>45271</v>
      </c>
    </row>
    <row r="31" spans="1:13" s="23" customFormat="1" ht="16.149999999999999" hidden="1" customHeight="1">
      <c r="A31" s="31"/>
      <c r="B31" s="1787" t="s">
        <v>5475</v>
      </c>
      <c r="C31" s="1532" t="s">
        <v>5446</v>
      </c>
      <c r="D31" s="1533" t="s">
        <v>5476</v>
      </c>
      <c r="E31" s="1542">
        <v>45282</v>
      </c>
      <c r="F31" s="1535"/>
      <c r="G31" s="1533">
        <f t="shared" si="12"/>
        <v>45307</v>
      </c>
      <c r="H31" s="1790">
        <f t="shared" si="13"/>
        <v>45309</v>
      </c>
      <c r="I31" s="1533">
        <f t="shared" si="14"/>
        <v>45312</v>
      </c>
      <c r="J31" s="1822"/>
      <c r="K31"/>
      <c r="L31" s="1785">
        <v>45275</v>
      </c>
      <c r="M31" s="1786">
        <f t="shared" si="15"/>
        <v>45278</v>
      </c>
    </row>
    <row r="32" spans="1:13" s="23" customFormat="1" ht="16.149999999999999" hidden="1" customHeight="1">
      <c r="A32" s="31"/>
      <c r="B32" s="1787" t="s">
        <v>5477</v>
      </c>
      <c r="C32" s="1532" t="s">
        <v>5448</v>
      </c>
      <c r="D32" s="1533" t="s">
        <v>5478</v>
      </c>
      <c r="E32" s="1533">
        <v>45289</v>
      </c>
      <c r="F32" s="1535"/>
      <c r="G32" s="1533">
        <f t="shared" si="12"/>
        <v>45314</v>
      </c>
      <c r="H32" s="1790">
        <f t="shared" si="13"/>
        <v>45316</v>
      </c>
      <c r="I32" s="1533">
        <f t="shared" si="14"/>
        <v>45319</v>
      </c>
      <c r="J32" s="1822"/>
      <c r="K32"/>
      <c r="L32" s="1785">
        <v>45282</v>
      </c>
      <c r="M32" s="1786">
        <f t="shared" si="15"/>
        <v>45285</v>
      </c>
    </row>
    <row r="33" spans="1:13" s="23" customFormat="1" ht="16.149999999999999" hidden="1" customHeight="1">
      <c r="A33" s="31"/>
      <c r="B33" s="1787" t="s">
        <v>5479</v>
      </c>
      <c r="C33" s="1536" t="s">
        <v>5451</v>
      </c>
      <c r="D33" s="1537" t="s">
        <v>5480</v>
      </c>
      <c r="E33" s="1537">
        <v>45298</v>
      </c>
      <c r="F33" s="1535"/>
      <c r="G33" s="1533">
        <f t="shared" si="12"/>
        <v>45323</v>
      </c>
      <c r="H33" s="1790">
        <f t="shared" si="13"/>
        <v>45325</v>
      </c>
      <c r="I33" s="1533">
        <f t="shared" si="14"/>
        <v>45328</v>
      </c>
      <c r="J33" s="1822"/>
      <c r="K33"/>
      <c r="L33" s="1785">
        <v>45289</v>
      </c>
      <c r="M33" s="1786">
        <f t="shared" si="15"/>
        <v>45292</v>
      </c>
    </row>
    <row r="34" spans="1:13" s="23" customFormat="1" ht="16.149999999999999" hidden="1" customHeight="1">
      <c r="A34" s="31"/>
      <c r="B34" s="1787" t="s">
        <v>5324</v>
      </c>
      <c r="C34" s="1916" t="s">
        <v>5454</v>
      </c>
      <c r="D34" s="1917" t="s">
        <v>5481</v>
      </c>
      <c r="E34" s="1917">
        <v>45310</v>
      </c>
      <c r="F34" s="1742"/>
      <c r="G34" s="1594">
        <f t="shared" ref="G34" si="16">E34+25</f>
        <v>45335</v>
      </c>
      <c r="H34" s="1918">
        <f t="shared" ref="H34" si="17">E34+27</f>
        <v>45337</v>
      </c>
      <c r="I34" s="1594">
        <f t="shared" ref="I34" si="18">E34+30</f>
        <v>45340</v>
      </c>
      <c r="J34" s="1822"/>
      <c r="K34"/>
      <c r="L34" s="1785">
        <v>45296</v>
      </c>
      <c r="M34" s="1786">
        <f t="shared" si="15"/>
        <v>45299</v>
      </c>
    </row>
    <row r="35" spans="1:13" s="23" customFormat="1" ht="16.149999999999999" hidden="1" customHeight="1">
      <c r="A35" s="31"/>
      <c r="B35" s="1787" t="s">
        <v>5333</v>
      </c>
      <c r="C35" s="1745" t="s">
        <v>5357</v>
      </c>
      <c r="D35" s="1746" t="s">
        <v>5482</v>
      </c>
      <c r="E35" s="1954">
        <v>45340</v>
      </c>
      <c r="F35" s="1919"/>
      <c r="G35" s="1746">
        <f t="shared" ref="G35:G51" si="19">E35+7</f>
        <v>45347</v>
      </c>
      <c r="H35" s="1746">
        <f t="shared" ref="H35:H51" si="20">E35+10</f>
        <v>45350</v>
      </c>
      <c r="I35" s="1746">
        <f t="shared" ref="I35:I51" si="21">E35+37</f>
        <v>45377</v>
      </c>
      <c r="J35" s="1822"/>
      <c r="K35"/>
      <c r="L35" s="1785">
        <v>45324</v>
      </c>
      <c r="M35" s="1786">
        <f t="shared" si="15"/>
        <v>45327</v>
      </c>
    </row>
    <row r="36" spans="1:13" s="23" customFormat="1" ht="16.149999999999999" hidden="1" customHeight="1">
      <c r="A36" s="31"/>
      <c r="B36" s="1787" t="s">
        <v>5336</v>
      </c>
      <c r="C36" s="1745" t="s">
        <v>5483</v>
      </c>
      <c r="D36" s="1746" t="s">
        <v>5484</v>
      </c>
      <c r="E36" s="1954">
        <v>45356</v>
      </c>
      <c r="F36" s="1919"/>
      <c r="G36" s="1746">
        <f t="shared" si="19"/>
        <v>45363</v>
      </c>
      <c r="H36" s="1746">
        <f t="shared" si="20"/>
        <v>45366</v>
      </c>
      <c r="I36" s="1746">
        <f t="shared" si="21"/>
        <v>45393</v>
      </c>
      <c r="J36" s="1822"/>
      <c r="K36"/>
      <c r="L36" s="1785">
        <v>45331</v>
      </c>
      <c r="M36" s="1786">
        <f t="shared" si="15"/>
        <v>45334</v>
      </c>
    </row>
    <row r="37" spans="1:13" s="23" customFormat="1" ht="16.149999999999999" hidden="1" customHeight="1">
      <c r="A37" s="31"/>
      <c r="B37" s="1787" t="s">
        <v>5338</v>
      </c>
      <c r="C37" s="1745" t="s">
        <v>5485</v>
      </c>
      <c r="D37" s="1746" t="s">
        <v>5486</v>
      </c>
      <c r="E37" s="1746">
        <v>45367</v>
      </c>
      <c r="F37" s="1919"/>
      <c r="G37" s="1746">
        <f t="shared" si="19"/>
        <v>45374</v>
      </c>
      <c r="H37" s="1746">
        <f t="shared" si="20"/>
        <v>45377</v>
      </c>
      <c r="I37" s="1746">
        <f t="shared" si="21"/>
        <v>45404</v>
      </c>
      <c r="J37" s="1822"/>
      <c r="K37"/>
      <c r="L37" s="1785">
        <v>45338</v>
      </c>
      <c r="M37" s="1786">
        <f t="shared" si="15"/>
        <v>45341</v>
      </c>
    </row>
    <row r="38" spans="1:13" s="23" customFormat="1" ht="16.149999999999999" hidden="1" customHeight="1">
      <c r="A38" s="31" t="s">
        <v>5487</v>
      </c>
      <c r="B38" s="1787" t="s">
        <v>5340</v>
      </c>
      <c r="C38" s="1986" t="s">
        <v>393</v>
      </c>
      <c r="D38" s="1746" t="s">
        <v>5488</v>
      </c>
      <c r="E38" s="1984">
        <v>45371</v>
      </c>
      <c r="F38" s="1985"/>
      <c r="G38" s="1984">
        <f t="shared" si="19"/>
        <v>45378</v>
      </c>
      <c r="H38" s="1984">
        <f t="shared" si="20"/>
        <v>45381</v>
      </c>
      <c r="I38" s="1984">
        <f t="shared" si="21"/>
        <v>45408</v>
      </c>
      <c r="J38" s="1822"/>
      <c r="K38"/>
      <c r="L38" s="1785">
        <v>45345</v>
      </c>
      <c r="M38" s="1786">
        <f t="shared" si="15"/>
        <v>45348</v>
      </c>
    </row>
    <row r="39" spans="1:13" s="23" customFormat="1" ht="16.149999999999999" hidden="1" customHeight="1">
      <c r="A39" s="31" t="s">
        <v>5489</v>
      </c>
      <c r="B39" s="1787" t="s">
        <v>5342</v>
      </c>
      <c r="C39" s="1747" t="s">
        <v>5490</v>
      </c>
      <c r="D39" s="1748" t="s">
        <v>5491</v>
      </c>
      <c r="E39" s="1748">
        <v>45372</v>
      </c>
      <c r="F39" s="1920"/>
      <c r="G39" s="1748">
        <f t="shared" si="19"/>
        <v>45379</v>
      </c>
      <c r="H39" s="1748">
        <f t="shared" si="20"/>
        <v>45382</v>
      </c>
      <c r="I39" s="1748">
        <f t="shared" si="21"/>
        <v>45409</v>
      </c>
      <c r="J39" s="1822"/>
      <c r="K39"/>
      <c r="L39" s="1785">
        <v>45352</v>
      </c>
      <c r="M39" s="1786">
        <f t="shared" ref="M39:M51" si="22">L39+3</f>
        <v>45355</v>
      </c>
    </row>
    <row r="40" spans="1:13" s="23" customFormat="1" ht="16.149999999999999" hidden="1" customHeight="1">
      <c r="A40" s="31"/>
      <c r="B40" s="1787" t="s">
        <v>5344</v>
      </c>
      <c r="C40" s="1891" t="s">
        <v>406</v>
      </c>
      <c r="D40" s="1921" t="s">
        <v>5492</v>
      </c>
      <c r="E40" s="1984">
        <v>45359</v>
      </c>
      <c r="F40" s="1985"/>
      <c r="G40" s="1984"/>
      <c r="H40" s="1984"/>
      <c r="I40" s="1984"/>
      <c r="J40" s="1822"/>
      <c r="K40"/>
      <c r="L40" s="1785">
        <v>45359</v>
      </c>
      <c r="M40" s="1786">
        <f t="shared" si="22"/>
        <v>45362</v>
      </c>
    </row>
    <row r="41" spans="1:13" s="23" customFormat="1" ht="16.149999999999999" hidden="1" customHeight="1">
      <c r="A41" s="31"/>
      <c r="B41" s="1787" t="s">
        <v>5347</v>
      </c>
      <c r="C41" s="1891" t="s">
        <v>406</v>
      </c>
      <c r="D41" s="1748" t="s">
        <v>5493</v>
      </c>
      <c r="E41" s="1984">
        <v>45366</v>
      </c>
      <c r="F41" s="1985"/>
      <c r="G41" s="1984">
        <f>E41+7</f>
        <v>45373</v>
      </c>
      <c r="H41" s="1984">
        <f>E41+10</f>
        <v>45376</v>
      </c>
      <c r="I41" s="1984">
        <f>E41+37</f>
        <v>45403</v>
      </c>
      <c r="J41" s="1822"/>
      <c r="K41"/>
      <c r="L41" s="1785">
        <v>45366</v>
      </c>
      <c r="M41" s="1786">
        <f t="shared" si="22"/>
        <v>45369</v>
      </c>
    </row>
    <row r="42" spans="1:13" s="23" customFormat="1" ht="16.149999999999999" hidden="1" customHeight="1">
      <c r="A42" s="31"/>
      <c r="B42" s="1787" t="s">
        <v>5350</v>
      </c>
      <c r="C42" s="1747" t="s">
        <v>5440</v>
      </c>
      <c r="D42" s="1748" t="s">
        <v>5494</v>
      </c>
      <c r="E42" s="1748">
        <v>45377</v>
      </c>
      <c r="F42" s="1920"/>
      <c r="G42" s="1748">
        <f t="shared" si="19"/>
        <v>45384</v>
      </c>
      <c r="H42" s="1748">
        <f t="shared" si="20"/>
        <v>45387</v>
      </c>
      <c r="I42" s="1748">
        <f t="shared" si="21"/>
        <v>45414</v>
      </c>
      <c r="J42" s="1822"/>
      <c r="K42"/>
      <c r="L42" s="1785">
        <v>45373</v>
      </c>
      <c r="M42" s="1786">
        <f t="shared" si="22"/>
        <v>45376</v>
      </c>
    </row>
    <row r="43" spans="1:13" s="23" customFormat="1" ht="16.149999999999999" hidden="1" customHeight="1">
      <c r="A43" s="31"/>
      <c r="B43" s="1787" t="s">
        <v>5352</v>
      </c>
      <c r="C43" s="1747" t="s">
        <v>5495</v>
      </c>
      <c r="D43" s="1748" t="s">
        <v>5496</v>
      </c>
      <c r="E43" s="1748">
        <v>45389</v>
      </c>
      <c r="F43" s="1920"/>
      <c r="G43" s="1748">
        <f t="shared" si="19"/>
        <v>45396</v>
      </c>
      <c r="H43" s="1748">
        <f t="shared" si="20"/>
        <v>45399</v>
      </c>
      <c r="I43" s="1748">
        <f t="shared" si="21"/>
        <v>45426</v>
      </c>
      <c r="J43" s="1822"/>
      <c r="K43"/>
      <c r="L43" s="1785">
        <v>45380</v>
      </c>
      <c r="M43" s="1786">
        <f t="shared" si="22"/>
        <v>45383</v>
      </c>
    </row>
    <row r="44" spans="1:13" s="23" customFormat="1" ht="16.149999999999999" hidden="1" customHeight="1">
      <c r="A44" s="31"/>
      <c r="B44" s="1787" t="s">
        <v>5354</v>
      </c>
      <c r="C44" s="1745" t="s">
        <v>847</v>
      </c>
      <c r="D44" s="1746" t="s">
        <v>5497</v>
      </c>
      <c r="E44" s="1746">
        <v>45393</v>
      </c>
      <c r="F44" s="1919"/>
      <c r="G44" s="1746">
        <f t="shared" si="19"/>
        <v>45400</v>
      </c>
      <c r="H44" s="1746">
        <f t="shared" si="20"/>
        <v>45403</v>
      </c>
      <c r="I44" s="1746">
        <f t="shared" si="21"/>
        <v>45430</v>
      </c>
      <c r="J44" s="1822"/>
      <c r="K44"/>
      <c r="L44" s="1785">
        <v>45387</v>
      </c>
      <c r="M44" s="1786">
        <f t="shared" si="22"/>
        <v>45390</v>
      </c>
    </row>
    <row r="45" spans="1:13" s="23" customFormat="1" ht="16.149999999999999" hidden="1" customHeight="1">
      <c r="A45" s="31"/>
      <c r="B45" s="1787" t="s">
        <v>5356</v>
      </c>
      <c r="C45" s="1745" t="s">
        <v>4074</v>
      </c>
      <c r="D45" s="1746" t="s">
        <v>5498</v>
      </c>
      <c r="E45" s="1746">
        <v>45403</v>
      </c>
      <c r="F45" s="1919"/>
      <c r="G45" s="1746">
        <f t="shared" si="19"/>
        <v>45410</v>
      </c>
      <c r="H45" s="1746">
        <f t="shared" si="20"/>
        <v>45413</v>
      </c>
      <c r="I45" s="1746">
        <f t="shared" si="21"/>
        <v>45440</v>
      </c>
      <c r="J45" s="1822"/>
      <c r="K45"/>
      <c r="L45" s="1785">
        <v>45394</v>
      </c>
      <c r="M45" s="1786">
        <f t="shared" si="22"/>
        <v>45397</v>
      </c>
    </row>
    <row r="46" spans="1:13" s="23" customFormat="1" ht="16.149999999999999" hidden="1" customHeight="1">
      <c r="A46" s="31"/>
      <c r="B46" s="1787" t="s">
        <v>5359</v>
      </c>
      <c r="C46" s="1936" t="s">
        <v>5471</v>
      </c>
      <c r="D46" s="2071" t="s">
        <v>5499</v>
      </c>
      <c r="E46" s="2071">
        <v>45413</v>
      </c>
      <c r="F46" s="2072"/>
      <c r="G46" s="2071">
        <f t="shared" si="19"/>
        <v>45420</v>
      </c>
      <c r="H46" s="2071">
        <f t="shared" si="20"/>
        <v>45423</v>
      </c>
      <c r="I46" s="2071">
        <f t="shared" si="21"/>
        <v>45450</v>
      </c>
      <c r="J46" s="1822"/>
      <c r="K46"/>
      <c r="L46" s="1785">
        <v>45401</v>
      </c>
      <c r="M46" s="1786">
        <f t="shared" si="22"/>
        <v>45404</v>
      </c>
    </row>
    <row r="47" spans="1:13" s="23" customFormat="1" ht="16.149999999999999" hidden="1" customHeight="1">
      <c r="A47" s="31"/>
      <c r="B47" s="1787" t="s">
        <v>5362</v>
      </c>
      <c r="C47" s="1936" t="s">
        <v>5446</v>
      </c>
      <c r="D47" s="2071" t="s">
        <v>5500</v>
      </c>
      <c r="E47" s="2071">
        <v>45421</v>
      </c>
      <c r="F47" s="2072"/>
      <c r="G47" s="2071">
        <f t="shared" si="19"/>
        <v>45428</v>
      </c>
      <c r="H47" s="2071">
        <f t="shared" si="20"/>
        <v>45431</v>
      </c>
      <c r="I47" s="2071">
        <f t="shared" si="21"/>
        <v>45458</v>
      </c>
      <c r="J47" s="1822"/>
      <c r="K47"/>
      <c r="L47" s="1785">
        <v>45408</v>
      </c>
      <c r="M47" s="1786">
        <f t="shared" si="22"/>
        <v>45411</v>
      </c>
    </row>
    <row r="48" spans="1:13" s="23" customFormat="1" ht="16.149999999999999" hidden="1" customHeight="1">
      <c r="A48" s="31"/>
      <c r="B48" s="1787" t="s">
        <v>5501</v>
      </c>
      <c r="C48" s="1747" t="s">
        <v>5448</v>
      </c>
      <c r="D48" s="1748" t="s">
        <v>5502</v>
      </c>
      <c r="E48" s="1748">
        <v>45433</v>
      </c>
      <c r="F48" s="1919"/>
      <c r="G48" s="1748">
        <f t="shared" si="19"/>
        <v>45440</v>
      </c>
      <c r="H48" s="1748">
        <f t="shared" si="20"/>
        <v>45443</v>
      </c>
      <c r="I48" s="1748">
        <f t="shared" si="21"/>
        <v>45470</v>
      </c>
      <c r="J48" s="1822"/>
      <c r="K48"/>
      <c r="L48" s="1785">
        <v>45415</v>
      </c>
      <c r="M48" s="1786">
        <f t="shared" si="22"/>
        <v>45418</v>
      </c>
    </row>
    <row r="49" spans="1:13" s="23" customFormat="1" ht="16.149999999999999" hidden="1" customHeight="1">
      <c r="A49" s="31"/>
      <c r="B49" s="1787" t="s">
        <v>5503</v>
      </c>
      <c r="C49" s="1747" t="s">
        <v>5451</v>
      </c>
      <c r="D49" s="1748" t="s">
        <v>5504</v>
      </c>
      <c r="E49" s="1748">
        <v>45435</v>
      </c>
      <c r="F49" s="1919"/>
      <c r="G49" s="1748">
        <f>E49+7</f>
        <v>45442</v>
      </c>
      <c r="H49" s="1748">
        <f>E49+10</f>
        <v>45445</v>
      </c>
      <c r="I49" s="1748">
        <f>E49+37</f>
        <v>45472</v>
      </c>
      <c r="J49" s="1822"/>
      <c r="K49"/>
      <c r="L49" s="1785">
        <v>45422</v>
      </c>
      <c r="M49" s="1786">
        <f>L49+3</f>
        <v>45425</v>
      </c>
    </row>
    <row r="50" spans="1:13" s="23" customFormat="1" ht="16.149999999999999" hidden="1" customHeight="1">
      <c r="A50" s="31"/>
      <c r="B50" s="1787" t="s">
        <v>5505</v>
      </c>
      <c r="C50" s="1747" t="s">
        <v>5457</v>
      </c>
      <c r="D50" s="1748" t="s">
        <v>5506</v>
      </c>
      <c r="E50" s="1748">
        <v>45437</v>
      </c>
      <c r="F50" s="1919"/>
      <c r="G50" s="1748">
        <f>E50+7</f>
        <v>45444</v>
      </c>
      <c r="H50" s="1748">
        <f>E50+10</f>
        <v>45447</v>
      </c>
      <c r="I50" s="1748">
        <f>E50+37</f>
        <v>45474</v>
      </c>
      <c r="J50" s="1822"/>
      <c r="K50"/>
      <c r="L50" s="1785">
        <v>45429</v>
      </c>
      <c r="M50" s="1786">
        <f>L50+3</f>
        <v>45432</v>
      </c>
    </row>
    <row r="51" spans="1:13" s="23" customFormat="1" ht="16.149999999999999" hidden="1" customHeight="1">
      <c r="A51" s="31"/>
      <c r="B51" s="1787" t="s">
        <v>5507</v>
      </c>
      <c r="C51" s="1747" t="s">
        <v>5508</v>
      </c>
      <c r="D51" s="1748" t="s">
        <v>5509</v>
      </c>
      <c r="E51" s="1748">
        <v>45443</v>
      </c>
      <c r="F51" s="1919"/>
      <c r="G51" s="1748">
        <f t="shared" si="19"/>
        <v>45450</v>
      </c>
      <c r="H51" s="1748">
        <f t="shared" si="20"/>
        <v>45453</v>
      </c>
      <c r="I51" s="1748">
        <f t="shared" si="21"/>
        <v>45480</v>
      </c>
      <c r="J51" s="1822"/>
      <c r="K51"/>
      <c r="L51" s="1785">
        <v>45436</v>
      </c>
      <c r="M51" s="1786">
        <f t="shared" si="22"/>
        <v>45439</v>
      </c>
    </row>
    <row r="52" spans="1:13" s="23" customFormat="1" ht="16.149999999999999" hidden="1" customHeight="1">
      <c r="A52" s="31"/>
      <c r="B52" s="1787" t="s">
        <v>5510</v>
      </c>
      <c r="C52" s="1747" t="s">
        <v>5460</v>
      </c>
      <c r="D52" s="1748" t="s">
        <v>5511</v>
      </c>
      <c r="E52" s="1748">
        <v>45459</v>
      </c>
      <c r="F52" s="1919"/>
      <c r="G52" s="2060" t="s">
        <v>393</v>
      </c>
      <c r="H52" s="1748">
        <f>E52+10</f>
        <v>45469</v>
      </c>
      <c r="I52" s="1748">
        <f>E52+37</f>
        <v>45496</v>
      </c>
      <c r="J52" s="1822"/>
      <c r="K52"/>
      <c r="L52" s="1785">
        <v>45443</v>
      </c>
      <c r="M52" s="1786">
        <f>L52+3</f>
        <v>45446</v>
      </c>
    </row>
    <row r="53" spans="1:13" s="23" customFormat="1" ht="16.149999999999999" hidden="1" customHeight="1">
      <c r="A53" s="31"/>
      <c r="B53" s="1787" t="s">
        <v>5512</v>
      </c>
      <c r="C53" s="1936" t="s">
        <v>5443</v>
      </c>
      <c r="D53" s="2071" t="s">
        <v>5513</v>
      </c>
      <c r="E53" s="2071">
        <v>45462</v>
      </c>
      <c r="F53" s="2072"/>
      <c r="G53" s="2071">
        <f>E53+7</f>
        <v>45469</v>
      </c>
      <c r="H53" s="2071">
        <f>E53+10</f>
        <v>45472</v>
      </c>
      <c r="I53" s="2071">
        <f>E53+37</f>
        <v>45499</v>
      </c>
      <c r="J53" s="1822"/>
      <c r="K53"/>
      <c r="L53" s="1785">
        <v>45450</v>
      </c>
      <c r="M53" s="1786">
        <f>L53+3</f>
        <v>45453</v>
      </c>
    </row>
    <row r="54" spans="1:13" s="23" customFormat="1" ht="16.149999999999999" hidden="1" customHeight="1">
      <c r="A54" s="31"/>
      <c r="B54" s="1787" t="s">
        <v>5514</v>
      </c>
      <c r="C54" s="1936" t="s">
        <v>2371</v>
      </c>
      <c r="D54" s="2071" t="s">
        <v>5515</v>
      </c>
      <c r="E54" s="2071">
        <v>45465</v>
      </c>
      <c r="F54" s="2072"/>
      <c r="G54" s="2071">
        <f t="shared" ref="G54:G56" si="23">E54+7</f>
        <v>45472</v>
      </c>
      <c r="H54" s="2071">
        <f t="shared" ref="H54:H56" si="24">E54+10</f>
        <v>45475</v>
      </c>
      <c r="I54" s="2071">
        <f t="shared" ref="I54:I56" si="25">E54+37</f>
        <v>45502</v>
      </c>
      <c r="J54" s="1822"/>
      <c r="K54"/>
      <c r="L54" s="1785">
        <v>45457</v>
      </c>
      <c r="M54" s="1786">
        <f t="shared" ref="M54:M56" si="26">L54+3</f>
        <v>45460</v>
      </c>
    </row>
    <row r="55" spans="1:13" s="23" customFormat="1" ht="16.149999999999999" hidden="1" customHeight="1">
      <c r="A55" s="31"/>
      <c r="B55" s="1787" t="s">
        <v>5516</v>
      </c>
      <c r="C55" s="1936" t="s">
        <v>5357</v>
      </c>
      <c r="D55" s="2071" t="s">
        <v>5517</v>
      </c>
      <c r="E55" s="2071">
        <v>45472</v>
      </c>
      <c r="F55" s="2072"/>
      <c r="G55" s="2071">
        <f t="shared" si="23"/>
        <v>45479</v>
      </c>
      <c r="H55" s="2071">
        <f t="shared" si="24"/>
        <v>45482</v>
      </c>
      <c r="I55" s="2071">
        <f t="shared" si="25"/>
        <v>45509</v>
      </c>
      <c r="J55" s="1822"/>
      <c r="K55"/>
      <c r="L55" s="1785">
        <v>45464</v>
      </c>
      <c r="M55" s="1786">
        <f t="shared" si="26"/>
        <v>45467</v>
      </c>
    </row>
    <row r="56" spans="1:13" s="23" customFormat="1" ht="16.149999999999999" hidden="1" customHeight="1">
      <c r="A56" s="31"/>
      <c r="B56" s="1787" t="s">
        <v>5518</v>
      </c>
      <c r="C56" s="2073" t="s">
        <v>406</v>
      </c>
      <c r="D56" s="2072" t="s">
        <v>5519</v>
      </c>
      <c r="E56" s="2060">
        <v>45471</v>
      </c>
      <c r="F56" s="2061"/>
      <c r="G56" s="2060">
        <f t="shared" si="23"/>
        <v>45478</v>
      </c>
      <c r="H56" s="2060">
        <f t="shared" si="24"/>
        <v>45481</v>
      </c>
      <c r="I56" s="2060">
        <f t="shared" si="25"/>
        <v>45508</v>
      </c>
      <c r="J56" s="1822"/>
      <c r="K56"/>
      <c r="L56" s="1785">
        <v>45471</v>
      </c>
      <c r="M56" s="1786">
        <f t="shared" si="26"/>
        <v>45474</v>
      </c>
    </row>
    <row r="57" spans="1:13" s="23" customFormat="1" ht="16.149999999999999" hidden="1" customHeight="1">
      <c r="A57" s="31"/>
      <c r="B57" s="1787" t="s">
        <v>5520</v>
      </c>
      <c r="C57" s="1747" t="s">
        <v>5483</v>
      </c>
      <c r="D57" s="1748" t="s">
        <v>5521</v>
      </c>
      <c r="E57" s="1748">
        <v>45478</v>
      </c>
      <c r="F57" s="1919"/>
      <c r="G57" s="1748">
        <f t="shared" ref="G57:G82" si="27">E57+7</f>
        <v>45485</v>
      </c>
      <c r="H57" s="1748">
        <f t="shared" ref="H57:H82" si="28">E57+10</f>
        <v>45488</v>
      </c>
      <c r="I57" s="1748">
        <f t="shared" ref="I57:I82" si="29">E57+37</f>
        <v>45515</v>
      </c>
      <c r="J57" s="1822"/>
      <c r="L57" s="1785">
        <v>45478</v>
      </c>
      <c r="M57" s="1786">
        <f t="shared" ref="M57:M64" si="30">L57+3</f>
        <v>45481</v>
      </c>
    </row>
    <row r="58" spans="1:13" s="23" customFormat="1" ht="16.149999999999999" hidden="1" customHeight="1">
      <c r="A58" s="82" t="s">
        <v>5522</v>
      </c>
      <c r="B58" s="1787" t="s">
        <v>5523</v>
      </c>
      <c r="C58" s="1747" t="s">
        <v>4603</v>
      </c>
      <c r="D58" s="1748" t="s">
        <v>5524</v>
      </c>
      <c r="E58" s="1748">
        <v>45497</v>
      </c>
      <c r="F58" s="1919"/>
      <c r="G58" s="1748">
        <f t="shared" si="27"/>
        <v>45504</v>
      </c>
      <c r="H58" s="1748">
        <f t="shared" si="28"/>
        <v>45507</v>
      </c>
      <c r="I58" s="1748">
        <f t="shared" si="29"/>
        <v>45534</v>
      </c>
      <c r="J58" s="1822"/>
      <c r="K58"/>
      <c r="L58" s="1785">
        <v>45485</v>
      </c>
      <c r="M58" s="1786">
        <f t="shared" si="30"/>
        <v>45488</v>
      </c>
    </row>
    <row r="59" spans="1:13" s="23" customFormat="1" ht="16.149999999999999" hidden="1" customHeight="1">
      <c r="A59" s="31"/>
      <c r="B59" s="1787" t="s">
        <v>5525</v>
      </c>
      <c r="C59" s="1747" t="s">
        <v>5490</v>
      </c>
      <c r="D59" s="1748" t="s">
        <v>5526</v>
      </c>
      <c r="E59" s="1748">
        <v>45502</v>
      </c>
      <c r="F59" s="1919"/>
      <c r="G59" s="2060" t="s">
        <v>393</v>
      </c>
      <c r="H59" s="1748">
        <f t="shared" si="28"/>
        <v>45512</v>
      </c>
      <c r="I59" s="1748">
        <f t="shared" si="29"/>
        <v>45539</v>
      </c>
      <c r="J59" s="1822"/>
      <c r="K59"/>
      <c r="L59" s="1785">
        <v>45492</v>
      </c>
      <c r="M59" s="1786">
        <f t="shared" si="30"/>
        <v>45495</v>
      </c>
    </row>
    <row r="60" spans="1:13" s="23" customFormat="1" ht="18" hidden="1" customHeight="1">
      <c r="A60" s="31"/>
      <c r="B60" s="1787" t="s">
        <v>5527</v>
      </c>
      <c r="C60" s="1747" t="s">
        <v>5440</v>
      </c>
      <c r="D60" s="1748" t="s">
        <v>5528</v>
      </c>
      <c r="E60" s="1748">
        <v>45509</v>
      </c>
      <c r="F60" s="1919"/>
      <c r="G60" s="1748">
        <f t="shared" si="27"/>
        <v>45516</v>
      </c>
      <c r="H60" s="1748">
        <f t="shared" si="28"/>
        <v>45519</v>
      </c>
      <c r="I60" s="1748">
        <f t="shared" si="29"/>
        <v>45546</v>
      </c>
      <c r="J60" s="1822"/>
      <c r="K60"/>
      <c r="L60" s="1785">
        <v>45499</v>
      </c>
      <c r="M60" s="1786">
        <f t="shared" si="30"/>
        <v>45502</v>
      </c>
    </row>
    <row r="61" spans="1:13" s="23" customFormat="1" ht="16.149999999999999" hidden="1" customHeight="1" thickTop="1">
      <c r="A61" s="31"/>
      <c r="B61" s="1787" t="s">
        <v>5529</v>
      </c>
      <c r="C61" s="1936" t="s">
        <v>5495</v>
      </c>
      <c r="D61" s="2071" t="s">
        <v>5530</v>
      </c>
      <c r="E61" s="2071">
        <v>45515</v>
      </c>
      <c r="F61" s="2072"/>
      <c r="G61" s="2071">
        <f t="shared" si="27"/>
        <v>45522</v>
      </c>
      <c r="H61" s="2071">
        <f t="shared" si="28"/>
        <v>45525</v>
      </c>
      <c r="I61" s="2071">
        <f t="shared" si="29"/>
        <v>45552</v>
      </c>
      <c r="J61" s="1822"/>
      <c r="K61"/>
      <c r="L61" s="1785">
        <v>45506</v>
      </c>
      <c r="M61" s="1786">
        <f t="shared" si="30"/>
        <v>45509</v>
      </c>
    </row>
    <row r="62" spans="1:13" s="23" customFormat="1" ht="16.149999999999999" hidden="1" customHeight="1">
      <c r="A62" s="31"/>
      <c r="B62" s="1787" t="s">
        <v>5531</v>
      </c>
      <c r="C62" s="2073" t="s">
        <v>406</v>
      </c>
      <c r="D62" s="2072" t="s">
        <v>5532</v>
      </c>
      <c r="E62" s="2060">
        <v>45513</v>
      </c>
      <c r="F62" s="2061"/>
      <c r="G62" s="1984">
        <f t="shared" si="27"/>
        <v>45520</v>
      </c>
      <c r="H62" s="1984">
        <f t="shared" si="28"/>
        <v>45523</v>
      </c>
      <c r="I62" s="1984">
        <f t="shared" si="29"/>
        <v>45550</v>
      </c>
      <c r="J62" s="1822"/>
      <c r="K62"/>
      <c r="L62" s="1785">
        <v>45513</v>
      </c>
      <c r="M62" s="1786">
        <f t="shared" si="30"/>
        <v>45516</v>
      </c>
    </row>
    <row r="63" spans="1:13" s="23" customFormat="1" ht="16.149999999999999" hidden="1" customHeight="1">
      <c r="A63" s="31"/>
      <c r="B63" s="1787" t="s">
        <v>5533</v>
      </c>
      <c r="C63" s="1936" t="s">
        <v>847</v>
      </c>
      <c r="D63" s="2071" t="s">
        <v>5534</v>
      </c>
      <c r="E63" s="2071">
        <v>45529</v>
      </c>
      <c r="F63" s="2072"/>
      <c r="G63" s="2060" t="s">
        <v>393</v>
      </c>
      <c r="H63" s="2071">
        <f t="shared" si="28"/>
        <v>45539</v>
      </c>
      <c r="I63" s="2071">
        <f t="shared" si="29"/>
        <v>45566</v>
      </c>
      <c r="J63" s="1822"/>
      <c r="K63"/>
      <c r="L63" s="1785">
        <v>45520</v>
      </c>
      <c r="M63" s="1786">
        <f t="shared" si="30"/>
        <v>45523</v>
      </c>
    </row>
    <row r="64" spans="1:13" s="23" customFormat="1" ht="16.149999999999999" hidden="1" customHeight="1">
      <c r="A64" s="31"/>
      <c r="B64" s="1787" t="s">
        <v>5535</v>
      </c>
      <c r="C64" s="2073" t="s">
        <v>3929</v>
      </c>
      <c r="D64" s="2072" t="s">
        <v>5536</v>
      </c>
      <c r="E64" s="2060">
        <v>45542</v>
      </c>
      <c r="F64" s="1985"/>
      <c r="G64" s="1984">
        <f t="shared" si="27"/>
        <v>45549</v>
      </c>
      <c r="H64" s="1984">
        <f t="shared" si="28"/>
        <v>45552</v>
      </c>
      <c r="I64" s="1984">
        <f t="shared" si="29"/>
        <v>45579</v>
      </c>
      <c r="J64" s="1822"/>
      <c r="K64"/>
      <c r="L64" s="2910">
        <v>45527</v>
      </c>
      <c r="M64" s="2911">
        <f t="shared" si="30"/>
        <v>45530</v>
      </c>
    </row>
    <row r="65" spans="1:13" s="23" customFormat="1" ht="16.149999999999999" hidden="1" customHeight="1">
      <c r="A65" s="31"/>
      <c r="B65" s="1787" t="s">
        <v>5537</v>
      </c>
      <c r="C65" s="1747" t="s">
        <v>5471</v>
      </c>
      <c r="D65" s="1748" t="s">
        <v>5538</v>
      </c>
      <c r="E65" s="1748">
        <v>45548</v>
      </c>
      <c r="F65" s="1920"/>
      <c r="G65" s="2060" t="s">
        <v>393</v>
      </c>
      <c r="H65" s="1748">
        <f t="shared" ref="H65:H72" si="31">E65+10</f>
        <v>45558</v>
      </c>
      <c r="I65" s="1748">
        <f t="shared" ref="I65:I72" si="32">E65+37</f>
        <v>45585</v>
      </c>
      <c r="J65" s="1822"/>
      <c r="K65"/>
      <c r="L65" s="2910">
        <v>45534</v>
      </c>
      <c r="M65" s="2911">
        <f t="shared" ref="M65:M72" si="33">L65+3</f>
        <v>45537</v>
      </c>
    </row>
    <row r="66" spans="1:13" s="23" customFormat="1" ht="16.149999999999999" hidden="1" customHeight="1">
      <c r="A66" s="31"/>
      <c r="B66" s="1787" t="s">
        <v>5539</v>
      </c>
      <c r="C66" s="1747" t="s">
        <v>5446</v>
      </c>
      <c r="D66" s="1748" t="s">
        <v>5540</v>
      </c>
      <c r="E66" s="1748">
        <v>45550</v>
      </c>
      <c r="F66" s="1920"/>
      <c r="G66" s="1748">
        <f t="shared" ref="G66:G72" si="34">E66+7</f>
        <v>45557</v>
      </c>
      <c r="H66" s="1748">
        <f t="shared" si="31"/>
        <v>45560</v>
      </c>
      <c r="I66" s="1748">
        <f t="shared" si="32"/>
        <v>45587</v>
      </c>
      <c r="J66" s="1822"/>
      <c r="K66"/>
      <c r="L66" s="2910">
        <v>45541</v>
      </c>
      <c r="M66" s="2911">
        <f t="shared" si="33"/>
        <v>45544</v>
      </c>
    </row>
    <row r="67" spans="1:13" s="23" customFormat="1" ht="16.149999999999999" hidden="1" customHeight="1">
      <c r="A67" s="31"/>
      <c r="B67" s="1787" t="s">
        <v>5541</v>
      </c>
      <c r="C67" s="1747" t="s">
        <v>5448</v>
      </c>
      <c r="D67" s="1748" t="s">
        <v>5542</v>
      </c>
      <c r="E67" s="1748">
        <v>45553</v>
      </c>
      <c r="F67" s="1920"/>
      <c r="G67" s="1748">
        <f t="shared" si="34"/>
        <v>45560</v>
      </c>
      <c r="H67" s="1748">
        <f t="shared" si="31"/>
        <v>45563</v>
      </c>
      <c r="I67" s="1748">
        <f t="shared" si="32"/>
        <v>45590</v>
      </c>
      <c r="J67" s="1822"/>
      <c r="K67"/>
      <c r="L67" s="2910">
        <v>45548</v>
      </c>
      <c r="M67" s="2911">
        <f t="shared" si="33"/>
        <v>45551</v>
      </c>
    </row>
    <row r="68" spans="1:13" s="23" customFormat="1" ht="16.149999999999999" hidden="1" customHeight="1">
      <c r="A68" s="31"/>
      <c r="B68" s="1787" t="s">
        <v>5543</v>
      </c>
      <c r="C68" s="1747" t="s">
        <v>5451</v>
      </c>
      <c r="D68" s="1748" t="s">
        <v>5544</v>
      </c>
      <c r="E68" s="1748">
        <v>45565</v>
      </c>
      <c r="F68" s="1920"/>
      <c r="G68" s="1988" t="s">
        <v>393</v>
      </c>
      <c r="H68" s="1748">
        <f t="shared" si="31"/>
        <v>45575</v>
      </c>
      <c r="I68" s="1748">
        <f t="shared" si="32"/>
        <v>45602</v>
      </c>
      <c r="J68" s="1822"/>
      <c r="K68"/>
      <c r="L68" s="2910">
        <v>45555</v>
      </c>
      <c r="M68" s="2911">
        <f t="shared" si="33"/>
        <v>45558</v>
      </c>
    </row>
    <row r="69" spans="1:13" s="23" customFormat="1" ht="16.149999999999999" hidden="1" customHeight="1">
      <c r="A69" s="31"/>
      <c r="B69" s="1787" t="s">
        <v>5545</v>
      </c>
      <c r="C69" s="1747" t="s">
        <v>5457</v>
      </c>
      <c r="D69" s="1748" t="s">
        <v>5546</v>
      </c>
      <c r="E69" s="1748">
        <v>45583</v>
      </c>
      <c r="F69" s="1920"/>
      <c r="G69" s="1748">
        <f t="shared" si="34"/>
        <v>45590</v>
      </c>
      <c r="H69" s="1748">
        <f t="shared" si="31"/>
        <v>45593</v>
      </c>
      <c r="I69" s="1748">
        <f t="shared" si="32"/>
        <v>45620</v>
      </c>
      <c r="J69" s="1822"/>
      <c r="K69"/>
      <c r="L69" s="2910">
        <v>45562</v>
      </c>
      <c r="M69" s="2911">
        <f t="shared" si="33"/>
        <v>45565</v>
      </c>
    </row>
    <row r="70" spans="1:13" s="23" customFormat="1" ht="16.149999999999999" hidden="1" customHeight="1">
      <c r="A70" s="31"/>
      <c r="B70" s="1787" t="s">
        <v>5547</v>
      </c>
      <c r="C70" s="1936" t="s">
        <v>5508</v>
      </c>
      <c r="D70" s="2071" t="s">
        <v>5548</v>
      </c>
      <c r="E70" s="2071">
        <v>45581</v>
      </c>
      <c r="F70" s="2072"/>
      <c r="G70" s="2071">
        <f t="shared" si="34"/>
        <v>45588</v>
      </c>
      <c r="H70" s="2071">
        <f t="shared" si="31"/>
        <v>45591</v>
      </c>
      <c r="I70" s="2071">
        <f t="shared" si="32"/>
        <v>45618</v>
      </c>
      <c r="J70" s="1822"/>
      <c r="K70"/>
      <c r="L70" s="2910">
        <v>45569</v>
      </c>
      <c r="M70" s="2911">
        <f t="shared" si="33"/>
        <v>45572</v>
      </c>
    </row>
    <row r="71" spans="1:13" s="23" customFormat="1" ht="16.149999999999999" hidden="1" customHeight="1">
      <c r="A71" s="31"/>
      <c r="B71" s="1787" t="s">
        <v>5549</v>
      </c>
      <c r="C71" s="1936" t="s">
        <v>5550</v>
      </c>
      <c r="D71" s="2071" t="s">
        <v>5551</v>
      </c>
      <c r="E71" s="2071">
        <v>45585</v>
      </c>
      <c r="F71" s="2072"/>
      <c r="G71" s="2142" t="s">
        <v>5552</v>
      </c>
      <c r="H71" s="2071">
        <f t="shared" si="31"/>
        <v>45595</v>
      </c>
      <c r="I71" s="2071">
        <f t="shared" si="32"/>
        <v>45622</v>
      </c>
      <c r="J71" s="1822"/>
      <c r="K71"/>
      <c r="L71" s="2910">
        <v>45576</v>
      </c>
      <c r="M71" s="2911">
        <f t="shared" si="33"/>
        <v>45579</v>
      </c>
    </row>
    <row r="72" spans="1:13" s="23" customFormat="1" ht="16.149999999999999" hidden="1" customHeight="1">
      <c r="A72" s="31"/>
      <c r="B72" s="1787" t="s">
        <v>5553</v>
      </c>
      <c r="C72" s="1936" t="s">
        <v>5443</v>
      </c>
      <c r="D72" s="2071" t="s">
        <v>5554</v>
      </c>
      <c r="E72" s="2071">
        <v>45594</v>
      </c>
      <c r="F72" s="2072"/>
      <c r="G72" s="2071">
        <f t="shared" si="34"/>
        <v>45601</v>
      </c>
      <c r="H72" s="2071">
        <f t="shared" si="31"/>
        <v>45604</v>
      </c>
      <c r="I72" s="2071">
        <f t="shared" si="32"/>
        <v>45631</v>
      </c>
      <c r="J72" s="1822"/>
      <c r="K72"/>
      <c r="L72" s="2910">
        <v>45583</v>
      </c>
      <c r="M72" s="2911">
        <f t="shared" si="33"/>
        <v>45586</v>
      </c>
    </row>
    <row r="73" spans="1:13" s="23" customFormat="1" ht="16.149999999999999" hidden="1" customHeight="1">
      <c r="A73" s="31"/>
      <c r="B73" s="1787" t="s">
        <v>5555</v>
      </c>
      <c r="C73" s="2073" t="s">
        <v>406</v>
      </c>
      <c r="D73" s="2072" t="s">
        <v>5556</v>
      </c>
      <c r="E73" s="2060">
        <v>45590</v>
      </c>
      <c r="F73" s="1985"/>
      <c r="G73" s="1984">
        <f t="shared" ref="G73:G79" si="35">E73+7</f>
        <v>45597</v>
      </c>
      <c r="H73" s="1984">
        <f t="shared" ref="H73:H79" si="36">E73+10</f>
        <v>45600</v>
      </c>
      <c r="I73" s="1984">
        <f t="shared" ref="I73:I79" si="37">E73+37</f>
        <v>45627</v>
      </c>
      <c r="J73" s="1822"/>
      <c r="K73"/>
      <c r="L73" s="2910">
        <v>45590</v>
      </c>
      <c r="M73" s="2911">
        <f>L73+3</f>
        <v>45593</v>
      </c>
    </row>
    <row r="74" spans="1:13" s="23" customFormat="1" ht="16.149999999999999" hidden="1" customHeight="1">
      <c r="A74" s="31"/>
      <c r="B74" s="1787" t="s">
        <v>5557</v>
      </c>
      <c r="C74" s="1747" t="s">
        <v>5357</v>
      </c>
      <c r="D74" s="1748" t="s">
        <v>5558</v>
      </c>
      <c r="E74" s="1748">
        <v>45600</v>
      </c>
      <c r="F74" s="1920"/>
      <c r="G74" s="1748">
        <f t="shared" si="35"/>
        <v>45607</v>
      </c>
      <c r="H74" s="1748">
        <f t="shared" si="36"/>
        <v>45610</v>
      </c>
      <c r="I74" s="1748">
        <f t="shared" si="37"/>
        <v>45637</v>
      </c>
      <c r="J74" s="1822"/>
      <c r="K74"/>
      <c r="L74" s="2909">
        <f>L73+7</f>
        <v>45597</v>
      </c>
      <c r="M74" s="2909">
        <f t="shared" ref="L74:M78" si="38">M73+7</f>
        <v>45600</v>
      </c>
    </row>
    <row r="75" spans="1:13" s="23" customFormat="1" ht="16.149999999999999" hidden="1" customHeight="1">
      <c r="A75" s="31"/>
      <c r="B75" s="1787" t="s">
        <v>5559</v>
      </c>
      <c r="C75" s="1747" t="s">
        <v>5483</v>
      </c>
      <c r="D75" s="1748" t="s">
        <v>5560</v>
      </c>
      <c r="E75" s="1748">
        <v>45610</v>
      </c>
      <c r="F75" s="1920"/>
      <c r="G75" s="1748">
        <f t="shared" si="35"/>
        <v>45617</v>
      </c>
      <c r="H75" s="1748">
        <f t="shared" si="36"/>
        <v>45620</v>
      </c>
      <c r="I75" s="1748">
        <f t="shared" si="37"/>
        <v>45647</v>
      </c>
      <c r="J75" s="1822"/>
      <c r="K75"/>
      <c r="L75" s="2909">
        <f t="shared" si="38"/>
        <v>45604</v>
      </c>
      <c r="M75" s="2909">
        <f t="shared" si="38"/>
        <v>45607</v>
      </c>
    </row>
    <row r="76" spans="1:13" s="23" customFormat="1" ht="16.149999999999999" hidden="1" customHeight="1">
      <c r="A76" s="31"/>
      <c r="B76" s="1787" t="s">
        <v>5561</v>
      </c>
      <c r="C76" s="1747" t="s">
        <v>2741</v>
      </c>
      <c r="D76" s="1748" t="s">
        <v>5562</v>
      </c>
      <c r="E76" s="1748">
        <v>45618</v>
      </c>
      <c r="F76" s="1920"/>
      <c r="G76" s="1748">
        <f t="shared" si="35"/>
        <v>45625</v>
      </c>
      <c r="H76" s="1748">
        <f t="shared" si="36"/>
        <v>45628</v>
      </c>
      <c r="I76" s="1748">
        <f t="shared" si="37"/>
        <v>45655</v>
      </c>
      <c r="J76" s="1822"/>
      <c r="K76"/>
      <c r="L76" s="2909">
        <f t="shared" si="38"/>
        <v>45611</v>
      </c>
      <c r="M76" s="2909">
        <f t="shared" si="38"/>
        <v>45614</v>
      </c>
    </row>
    <row r="77" spans="1:13" s="23" customFormat="1" ht="16.149999999999999" hidden="1" customHeight="1">
      <c r="A77" s="31"/>
      <c r="B77" s="1787" t="s">
        <v>5563</v>
      </c>
      <c r="C77" s="1747" t="s">
        <v>5490</v>
      </c>
      <c r="D77" s="1748" t="s">
        <v>5564</v>
      </c>
      <c r="E77" s="1748">
        <v>45628</v>
      </c>
      <c r="F77" s="1920"/>
      <c r="G77" s="1748">
        <f t="shared" si="35"/>
        <v>45635</v>
      </c>
      <c r="H77" s="1748">
        <f t="shared" si="36"/>
        <v>45638</v>
      </c>
      <c r="I77" s="1748">
        <f t="shared" si="37"/>
        <v>45665</v>
      </c>
      <c r="J77" s="1822"/>
      <c r="K77"/>
      <c r="L77" s="2909">
        <f t="shared" si="38"/>
        <v>45618</v>
      </c>
      <c r="M77" s="2909">
        <f t="shared" si="38"/>
        <v>45621</v>
      </c>
    </row>
    <row r="78" spans="1:13" s="23" customFormat="1" ht="16.149999999999999" hidden="1" customHeight="1">
      <c r="A78" s="31"/>
      <c r="B78" s="1787" t="s">
        <v>5565</v>
      </c>
      <c r="C78" s="2482" t="s">
        <v>406</v>
      </c>
      <c r="D78" s="2072" t="s">
        <v>5566</v>
      </c>
      <c r="E78" s="2060">
        <v>45635</v>
      </c>
      <c r="F78" s="1985"/>
      <c r="G78" s="1984">
        <f t="shared" si="35"/>
        <v>45642</v>
      </c>
      <c r="H78" s="1984">
        <f t="shared" si="36"/>
        <v>45645</v>
      </c>
      <c r="I78" s="1984">
        <f t="shared" si="37"/>
        <v>45672</v>
      </c>
      <c r="J78" s="1822"/>
      <c r="K78"/>
      <c r="L78" s="2909">
        <f t="shared" si="38"/>
        <v>45625</v>
      </c>
      <c r="M78" s="2909">
        <f t="shared" ref="M78" si="39">M77+7</f>
        <v>45628</v>
      </c>
    </row>
    <row r="79" spans="1:13" s="23" customFormat="1" ht="16.149999999999999" hidden="1" customHeight="1">
      <c r="A79" s="31"/>
      <c r="B79" s="1787" t="s">
        <v>5567</v>
      </c>
      <c r="C79" s="1936" t="s">
        <v>2395</v>
      </c>
      <c r="D79" s="2071" t="s">
        <v>5568</v>
      </c>
      <c r="E79" s="2071">
        <v>45640</v>
      </c>
      <c r="F79" s="2072"/>
      <c r="G79" s="2071">
        <f t="shared" si="35"/>
        <v>45647</v>
      </c>
      <c r="H79" s="2071">
        <f t="shared" si="36"/>
        <v>45650</v>
      </c>
      <c r="I79" s="2071">
        <f t="shared" si="37"/>
        <v>45677</v>
      </c>
      <c r="J79" s="1822"/>
      <c r="K79"/>
      <c r="L79" s="2909">
        <f>L78+7</f>
        <v>45632</v>
      </c>
      <c r="M79" s="2909">
        <f t="shared" ref="M79" si="40">M78+7</f>
        <v>45635</v>
      </c>
    </row>
    <row r="80" spans="1:13" s="23" customFormat="1" ht="16.149999999999999" hidden="1" customHeight="1">
      <c r="A80" s="31"/>
      <c r="B80" s="1787" t="s">
        <v>5569</v>
      </c>
      <c r="C80" s="1936" t="s">
        <v>5495</v>
      </c>
      <c r="D80" s="2071" t="s">
        <v>5570</v>
      </c>
      <c r="E80" s="2071">
        <v>45647</v>
      </c>
      <c r="F80" s="2072"/>
      <c r="G80" s="2071">
        <f>E80+7</f>
        <v>45654</v>
      </c>
      <c r="H80" s="2071">
        <f>E80+10</f>
        <v>45657</v>
      </c>
      <c r="I80" s="2071">
        <f>E80+37</f>
        <v>45684</v>
      </c>
      <c r="J80" s="1822"/>
      <c r="K80"/>
      <c r="L80" s="2909">
        <f>L79+7</f>
        <v>45639</v>
      </c>
      <c r="M80" s="2909">
        <f t="shared" ref="M80" si="41">M79+7</f>
        <v>45642</v>
      </c>
    </row>
    <row r="81" spans="1:13" s="23" customFormat="1" ht="16.149999999999999" hidden="1" customHeight="1">
      <c r="A81" s="31"/>
      <c r="B81" s="1787" t="s">
        <v>5571</v>
      </c>
      <c r="C81" s="1936" t="s">
        <v>5572</v>
      </c>
      <c r="D81" s="2071" t="s">
        <v>5573</v>
      </c>
      <c r="E81" s="2071">
        <v>45653</v>
      </c>
      <c r="F81" s="2072"/>
      <c r="G81" s="2071">
        <f t="shared" ref="G81" si="42">E81+7</f>
        <v>45660</v>
      </c>
      <c r="H81" s="2071">
        <f t="shared" ref="H81" si="43">E81+10</f>
        <v>45663</v>
      </c>
      <c r="I81" s="2071">
        <f t="shared" ref="I81" si="44">E81+37</f>
        <v>45690</v>
      </c>
      <c r="J81" s="1822"/>
      <c r="K81"/>
      <c r="L81" s="2909">
        <f t="shared" ref="L81:M82" si="45">L80+7</f>
        <v>45646</v>
      </c>
      <c r="M81" s="2909">
        <f t="shared" si="45"/>
        <v>45649</v>
      </c>
    </row>
    <row r="82" spans="1:13" s="23" customFormat="1" ht="16.149999999999999" hidden="1" customHeight="1">
      <c r="A82" s="31"/>
      <c r="B82" s="1787" t="s">
        <v>5479</v>
      </c>
      <c r="C82" s="2482" t="s">
        <v>406</v>
      </c>
      <c r="D82" s="2072" t="s">
        <v>5574</v>
      </c>
      <c r="E82" s="2060">
        <v>45653</v>
      </c>
      <c r="F82" s="1985"/>
      <c r="G82" s="1984">
        <f t="shared" si="27"/>
        <v>45660</v>
      </c>
      <c r="H82" s="1984">
        <f t="shared" si="28"/>
        <v>45663</v>
      </c>
      <c r="I82" s="1984">
        <f t="shared" si="29"/>
        <v>45690</v>
      </c>
      <c r="J82" s="1822"/>
      <c r="K82"/>
      <c r="L82" s="2909">
        <f t="shared" si="45"/>
        <v>45653</v>
      </c>
      <c r="M82" s="2909">
        <f t="shared" si="45"/>
        <v>45656</v>
      </c>
    </row>
    <row r="83" spans="1:13" s="23" customFormat="1" ht="16.149999999999999" hidden="1" customHeight="1" thickTop="1">
      <c r="A83" s="31"/>
      <c r="B83" s="1787" t="s">
        <v>5324</v>
      </c>
      <c r="C83" s="1747" t="s">
        <v>5471</v>
      </c>
      <c r="D83" s="1748" t="s">
        <v>5575</v>
      </c>
      <c r="E83" s="1748">
        <v>45303</v>
      </c>
      <c r="F83" s="1920"/>
      <c r="G83" s="1748">
        <f>E83+7</f>
        <v>45310</v>
      </c>
      <c r="H83" s="1748">
        <f>E83+10</f>
        <v>45313</v>
      </c>
      <c r="I83" s="1748">
        <f>E83+37</f>
        <v>45340</v>
      </c>
      <c r="J83" s="1822"/>
      <c r="K83"/>
      <c r="L83" s="2909">
        <f>L82+7</f>
        <v>45660</v>
      </c>
      <c r="M83" s="2909">
        <f>M82+7</f>
        <v>45663</v>
      </c>
    </row>
    <row r="84" spans="1:13" s="23" customFormat="1" ht="16.149999999999999" hidden="1" customHeight="1">
      <c r="A84" s="31"/>
      <c r="B84" s="1787" t="s">
        <v>5327</v>
      </c>
      <c r="C84" s="1747" t="s">
        <v>5576</v>
      </c>
      <c r="D84" s="1748" t="s">
        <v>5577</v>
      </c>
      <c r="E84" s="1748">
        <v>45312</v>
      </c>
      <c r="F84" s="1920"/>
      <c r="G84" s="2060" t="s">
        <v>393</v>
      </c>
      <c r="H84" s="1748">
        <f>E84+10</f>
        <v>45322</v>
      </c>
      <c r="I84" s="1748">
        <f>E84+37</f>
        <v>45349</v>
      </c>
      <c r="J84" s="1822"/>
      <c r="K84"/>
      <c r="L84" s="2909">
        <f>L83+7</f>
        <v>45667</v>
      </c>
      <c r="M84" s="2909">
        <f>M82+7</f>
        <v>45663</v>
      </c>
    </row>
    <row r="85" spans="1:13" s="23" customFormat="1" ht="16.149999999999999" hidden="1" customHeight="1">
      <c r="A85" s="31"/>
      <c r="B85" s="1787" t="s">
        <v>5329</v>
      </c>
      <c r="C85" s="1747" t="s">
        <v>5448</v>
      </c>
      <c r="D85" s="1748" t="s">
        <v>5578</v>
      </c>
      <c r="E85" s="1748">
        <v>45317</v>
      </c>
      <c r="F85" s="1920"/>
      <c r="G85" s="1748">
        <f t="shared" ref="G85:G94" si="46">E85+7</f>
        <v>45324</v>
      </c>
      <c r="H85" s="1748">
        <f t="shared" ref="H85:H94" si="47">E85+10</f>
        <v>45327</v>
      </c>
      <c r="I85" s="1748">
        <f t="shared" ref="I85:I94" si="48">E85+37</f>
        <v>45354</v>
      </c>
      <c r="J85" s="1822"/>
      <c r="K85"/>
      <c r="L85" s="2909">
        <f t="shared" ref="L85:L95" si="49">L84+7</f>
        <v>45674</v>
      </c>
      <c r="M85" s="2909">
        <f t="shared" ref="M85:M91" si="50">M76+7</f>
        <v>45621</v>
      </c>
    </row>
    <row r="86" spans="1:13" s="23" customFormat="1" ht="16.149999999999999" hidden="1" customHeight="1">
      <c r="A86" s="31"/>
      <c r="B86" s="1787" t="s">
        <v>5331</v>
      </c>
      <c r="C86" s="3192" t="s">
        <v>5579</v>
      </c>
      <c r="D86" s="1748" t="s">
        <v>5580</v>
      </c>
      <c r="E86" s="1984">
        <v>45315</v>
      </c>
      <c r="F86" s="1985"/>
      <c r="G86" s="1984">
        <f t="shared" si="46"/>
        <v>45322</v>
      </c>
      <c r="H86" s="1984">
        <f t="shared" si="47"/>
        <v>45325</v>
      </c>
      <c r="I86" s="1984">
        <f t="shared" si="48"/>
        <v>45352</v>
      </c>
      <c r="J86" s="1822"/>
      <c r="K86"/>
      <c r="L86" s="2909">
        <f t="shared" si="49"/>
        <v>45681</v>
      </c>
      <c r="M86" s="2909">
        <f t="shared" si="50"/>
        <v>45628</v>
      </c>
    </row>
    <row r="87" spans="1:13" s="23" customFormat="1" ht="16.149999999999999" hidden="1" customHeight="1">
      <c r="A87" s="31"/>
      <c r="B87" s="1787" t="s">
        <v>5333</v>
      </c>
      <c r="C87" s="1747" t="s">
        <v>5508</v>
      </c>
      <c r="D87" s="1748" t="s">
        <v>5581</v>
      </c>
      <c r="E87" s="1748">
        <v>45329</v>
      </c>
      <c r="F87" s="1920"/>
      <c r="G87" s="1748">
        <f t="shared" si="46"/>
        <v>45336</v>
      </c>
      <c r="H87" s="1748">
        <f t="shared" si="47"/>
        <v>45339</v>
      </c>
      <c r="I87" s="1748">
        <f t="shared" si="48"/>
        <v>45366</v>
      </c>
      <c r="J87" s="1822"/>
      <c r="K87"/>
      <c r="L87" s="2909">
        <f t="shared" si="49"/>
        <v>45688</v>
      </c>
      <c r="M87" s="2909">
        <f t="shared" si="50"/>
        <v>45635</v>
      </c>
    </row>
    <row r="88" spans="1:13" s="23" customFormat="1" ht="16.149999999999999" hidden="1" customHeight="1">
      <c r="A88" s="31"/>
      <c r="B88" s="1787" t="s">
        <v>5336</v>
      </c>
      <c r="C88" s="1936" t="s">
        <v>5457</v>
      </c>
      <c r="D88" s="2071" t="s">
        <v>5582</v>
      </c>
      <c r="E88" s="2071">
        <v>45329</v>
      </c>
      <c r="F88" s="2072"/>
      <c r="G88" s="2071">
        <f t="shared" si="46"/>
        <v>45336</v>
      </c>
      <c r="H88" s="2071">
        <f t="shared" si="47"/>
        <v>45339</v>
      </c>
      <c r="I88" s="2071">
        <f t="shared" si="48"/>
        <v>45366</v>
      </c>
      <c r="J88" s="1822"/>
      <c r="K88"/>
      <c r="L88" s="2909">
        <f t="shared" si="49"/>
        <v>45695</v>
      </c>
      <c r="M88" s="2909">
        <f t="shared" si="50"/>
        <v>45642</v>
      </c>
    </row>
    <row r="89" spans="1:13" s="23" customFormat="1" ht="16.149999999999999" hidden="1" customHeight="1">
      <c r="A89" s="31"/>
      <c r="B89" s="1787" t="s">
        <v>5338</v>
      </c>
      <c r="C89" s="1936" t="s">
        <v>5550</v>
      </c>
      <c r="D89" s="2071" t="s">
        <v>5583</v>
      </c>
      <c r="E89" s="2071">
        <v>45336</v>
      </c>
      <c r="F89" s="2072"/>
      <c r="G89" s="2071">
        <f t="shared" si="46"/>
        <v>45343</v>
      </c>
      <c r="H89" s="2071">
        <f t="shared" si="47"/>
        <v>45346</v>
      </c>
      <c r="I89" s="2071">
        <f t="shared" si="48"/>
        <v>45373</v>
      </c>
      <c r="J89" s="1822"/>
      <c r="K89"/>
      <c r="L89" s="2909">
        <f t="shared" si="49"/>
        <v>45702</v>
      </c>
      <c r="M89" s="2909">
        <f t="shared" si="50"/>
        <v>45649</v>
      </c>
    </row>
    <row r="90" spans="1:13" s="23" customFormat="1" ht="16.149999999999999" hidden="1" customHeight="1">
      <c r="A90" s="31"/>
      <c r="B90" s="1787" t="s">
        <v>5340</v>
      </c>
      <c r="C90" s="1936" t="s">
        <v>2431</v>
      </c>
      <c r="D90" s="2071" t="s">
        <v>5584</v>
      </c>
      <c r="E90" s="2071">
        <v>45343</v>
      </c>
      <c r="F90" s="2072"/>
      <c r="G90" s="2071">
        <f t="shared" si="46"/>
        <v>45350</v>
      </c>
      <c r="H90" s="2071">
        <f t="shared" si="47"/>
        <v>45353</v>
      </c>
      <c r="I90" s="2071">
        <f t="shared" si="48"/>
        <v>45380</v>
      </c>
      <c r="J90" s="1822"/>
      <c r="K90"/>
      <c r="L90" s="2909">
        <f t="shared" si="49"/>
        <v>45709</v>
      </c>
      <c r="M90" s="2909">
        <f t="shared" si="50"/>
        <v>45656</v>
      </c>
    </row>
    <row r="91" spans="1:13" s="23" customFormat="1" ht="16.149999999999999" hidden="1" customHeight="1">
      <c r="A91" s="31"/>
      <c r="B91" s="1787" t="s">
        <v>5342</v>
      </c>
      <c r="C91" s="1936" t="s">
        <v>5443</v>
      </c>
      <c r="D91" s="2071" t="s">
        <v>5585</v>
      </c>
      <c r="E91" s="2071">
        <v>45350</v>
      </c>
      <c r="F91" s="2072"/>
      <c r="G91" s="2071">
        <f t="shared" si="46"/>
        <v>45357</v>
      </c>
      <c r="H91" s="2071">
        <f t="shared" si="47"/>
        <v>45360</v>
      </c>
      <c r="I91" s="2071">
        <f t="shared" si="48"/>
        <v>45387</v>
      </c>
      <c r="J91" s="1822"/>
      <c r="K91"/>
      <c r="L91" s="2909">
        <f t="shared" si="49"/>
        <v>45716</v>
      </c>
      <c r="M91" s="2909">
        <f t="shared" si="50"/>
        <v>45663</v>
      </c>
    </row>
    <row r="92" spans="1:13" s="23" customFormat="1" ht="16.149999999999999" hidden="1" customHeight="1">
      <c r="A92" s="31"/>
      <c r="B92" s="1787" t="s">
        <v>5344</v>
      </c>
      <c r="C92" s="1747" t="s">
        <v>5357</v>
      </c>
      <c r="D92" s="1748" t="s">
        <v>5586</v>
      </c>
      <c r="E92" s="1748">
        <v>45358</v>
      </c>
      <c r="F92" s="1920"/>
      <c r="G92" s="1748">
        <f t="shared" si="46"/>
        <v>45365</v>
      </c>
      <c r="H92" s="1748">
        <f t="shared" si="47"/>
        <v>45368</v>
      </c>
      <c r="I92" s="1748">
        <f t="shared" si="48"/>
        <v>45395</v>
      </c>
      <c r="J92" s="1822"/>
      <c r="K92"/>
      <c r="L92" s="2909">
        <f t="shared" si="49"/>
        <v>45723</v>
      </c>
      <c r="M92" s="2909">
        <f t="shared" ref="M92:M94" si="51">M80+7</f>
        <v>45649</v>
      </c>
    </row>
    <row r="93" spans="1:13" s="23" customFormat="1" ht="16.149999999999999" hidden="1" customHeight="1">
      <c r="A93" s="31"/>
      <c r="B93" s="1787" t="s">
        <v>5347</v>
      </c>
      <c r="C93" s="1747" t="s">
        <v>5483</v>
      </c>
      <c r="D93" s="1748" t="s">
        <v>5587</v>
      </c>
      <c r="E93" s="1748">
        <v>45365</v>
      </c>
      <c r="F93" s="1920"/>
      <c r="G93" s="1748">
        <f t="shared" si="46"/>
        <v>45372</v>
      </c>
      <c r="H93" s="1748">
        <f t="shared" si="47"/>
        <v>45375</v>
      </c>
      <c r="I93" s="1748">
        <f t="shared" si="48"/>
        <v>45402</v>
      </c>
      <c r="J93" s="1822"/>
      <c r="K93"/>
      <c r="L93" s="2909">
        <f t="shared" si="49"/>
        <v>45730</v>
      </c>
      <c r="M93" s="2909">
        <f t="shared" si="51"/>
        <v>45656</v>
      </c>
    </row>
    <row r="94" spans="1:13" s="23" customFormat="1" ht="16.149999999999999" hidden="1" customHeight="1">
      <c r="A94" s="31"/>
      <c r="B94" s="1787" t="s">
        <v>5350</v>
      </c>
      <c r="C94" s="2520" t="s">
        <v>406</v>
      </c>
      <c r="D94" s="1920" t="s">
        <v>5588</v>
      </c>
      <c r="E94" s="2060">
        <v>45372</v>
      </c>
      <c r="F94" s="1985"/>
      <c r="G94" s="1984">
        <f t="shared" si="46"/>
        <v>45379</v>
      </c>
      <c r="H94" s="1984">
        <f t="shared" si="47"/>
        <v>45382</v>
      </c>
      <c r="I94" s="1984">
        <f t="shared" si="48"/>
        <v>45409</v>
      </c>
      <c r="J94" s="1822"/>
      <c r="K94"/>
      <c r="L94" s="2909">
        <f t="shared" si="49"/>
        <v>45737</v>
      </c>
      <c r="M94" s="2909">
        <f t="shared" si="51"/>
        <v>45663</v>
      </c>
    </row>
    <row r="95" spans="1:13" s="23" customFormat="1" ht="16.149999999999999" hidden="1" customHeight="1">
      <c r="A95" s="31"/>
      <c r="B95" s="1787" t="s">
        <v>5352</v>
      </c>
      <c r="C95" s="1747" t="s">
        <v>2741</v>
      </c>
      <c r="D95" s="1748" t="s">
        <v>5589</v>
      </c>
      <c r="E95" s="1748">
        <v>45379</v>
      </c>
      <c r="F95" s="1920"/>
      <c r="G95" s="1748">
        <f>E95+7</f>
        <v>45386</v>
      </c>
      <c r="H95" s="1748">
        <f>E95+10</f>
        <v>45389</v>
      </c>
      <c r="I95" s="1748">
        <f>E95+37</f>
        <v>45416</v>
      </c>
      <c r="J95" s="1822"/>
      <c r="K95"/>
      <c r="L95" s="2909">
        <f t="shared" si="49"/>
        <v>45744</v>
      </c>
      <c r="M95" s="2909">
        <f>M83+7</f>
        <v>45670</v>
      </c>
    </row>
    <row r="96" spans="1:13" s="23" customFormat="1" ht="16.149999999999999" hidden="1" customHeight="1">
      <c r="A96" s="31"/>
      <c r="B96" s="1787"/>
      <c r="C96" s="1743"/>
      <c r="D96" s="1744"/>
      <c r="E96" s="1744"/>
      <c r="F96" s="1409"/>
      <c r="G96" s="1744"/>
      <c r="H96" s="1744"/>
      <c r="I96" s="1744"/>
      <c r="J96" s="1822"/>
      <c r="K96"/>
      <c r="L96" s="2909"/>
      <c r="M96" s="2909"/>
    </row>
    <row r="97" spans="1:14" s="23" customFormat="1" ht="28.5" customHeight="1">
      <c r="A97" s="31"/>
      <c r="B97" s="115"/>
      <c r="C97" s="827" t="s">
        <v>5428</v>
      </c>
      <c r="D97" s="828"/>
      <c r="E97" s="406" t="s">
        <v>98</v>
      </c>
      <c r="F97" s="829" t="s">
        <v>103</v>
      </c>
      <c r="G97" s="829" t="s">
        <v>991</v>
      </c>
      <c r="H97" s="1821" t="s">
        <v>103</v>
      </c>
      <c r="I97" s="406" t="s">
        <v>1233</v>
      </c>
      <c r="J97" s="1822"/>
      <c r="K97"/>
      <c r="L97" s="1782" t="s">
        <v>4990</v>
      </c>
      <c r="M97" s="1490" t="s">
        <v>1721</v>
      </c>
    </row>
    <row r="98" spans="1:14" s="23" customFormat="1" ht="16.149999999999999" customHeight="1" thickBot="1">
      <c r="A98" s="31"/>
      <c r="B98" s="115"/>
      <c r="C98" s="830" t="s">
        <v>5430</v>
      </c>
      <c r="D98" s="831" t="s">
        <v>2979</v>
      </c>
      <c r="E98" s="1823"/>
      <c r="F98" s="1824" t="s">
        <v>5431</v>
      </c>
      <c r="G98" s="1824" t="s">
        <v>5431</v>
      </c>
      <c r="H98" s="1825" t="s">
        <v>4290</v>
      </c>
      <c r="I98" s="1826" t="s">
        <v>3250</v>
      </c>
      <c r="J98" s="1827"/>
      <c r="K98"/>
      <c r="L98" s="1783"/>
      <c r="M98" s="1784"/>
    </row>
    <row r="99" spans="1:14" ht="15.75" thickTop="1">
      <c r="B99" s="1787" t="s">
        <v>5590</v>
      </c>
      <c r="C99" s="1936" t="s">
        <v>4152</v>
      </c>
      <c r="D99" s="2071" t="s">
        <v>5591</v>
      </c>
      <c r="E99" s="2071">
        <v>45804</v>
      </c>
      <c r="F99" s="2072"/>
      <c r="G99" s="2071">
        <f t="shared" ref="G99:G109" si="52">E99+6</f>
        <v>45810</v>
      </c>
      <c r="H99" s="2071">
        <f t="shared" ref="H99:H109" si="53">E99+10</f>
        <v>45814</v>
      </c>
      <c r="I99" s="2071">
        <f t="shared" ref="I99:I109" si="54">E99+37</f>
        <v>45841</v>
      </c>
      <c r="J99" s="1822"/>
      <c r="K99"/>
      <c r="L99" s="2909">
        <v>45793</v>
      </c>
      <c r="M99" s="2909">
        <v>45796</v>
      </c>
      <c r="N99"/>
    </row>
    <row r="100" spans="1:14" ht="15.75">
      <c r="B100" s="1787" t="s">
        <v>5592</v>
      </c>
      <c r="C100" s="2482" t="s">
        <v>406</v>
      </c>
      <c r="D100" s="2072" t="s">
        <v>5593</v>
      </c>
      <c r="E100" s="1984">
        <v>45804</v>
      </c>
      <c r="F100" s="1985"/>
      <c r="G100" s="1984">
        <f t="shared" si="52"/>
        <v>45810</v>
      </c>
      <c r="H100" s="1984">
        <f t="shared" si="53"/>
        <v>45814</v>
      </c>
      <c r="I100" s="1984">
        <f t="shared" si="54"/>
        <v>45841</v>
      </c>
      <c r="L100" s="2909">
        <f t="shared" ref="L100:L109" si="55">L99+7</f>
        <v>45800</v>
      </c>
      <c r="M100" s="2909">
        <f t="shared" ref="M100:M109" si="56">M99+7</f>
        <v>45803</v>
      </c>
    </row>
    <row r="101" spans="1:14">
      <c r="B101" s="1787" t="s">
        <v>5594</v>
      </c>
      <c r="C101" s="1747" t="s">
        <v>5448</v>
      </c>
      <c r="D101" s="1748" t="s">
        <v>5595</v>
      </c>
      <c r="E101" s="1748">
        <v>45817</v>
      </c>
      <c r="F101" s="1920"/>
      <c r="G101" s="1748">
        <f t="shared" si="52"/>
        <v>45823</v>
      </c>
      <c r="H101" s="1748">
        <f t="shared" si="53"/>
        <v>45827</v>
      </c>
      <c r="I101" s="1748">
        <f t="shared" si="54"/>
        <v>45854</v>
      </c>
      <c r="L101" s="2909">
        <f t="shared" si="55"/>
        <v>45807</v>
      </c>
      <c r="M101" s="2909">
        <f t="shared" si="56"/>
        <v>45810</v>
      </c>
    </row>
    <row r="102" spans="1:14">
      <c r="B102" s="1787" t="s">
        <v>5596</v>
      </c>
      <c r="C102" s="1747" t="s">
        <v>5446</v>
      </c>
      <c r="D102" s="1748" t="s">
        <v>5597</v>
      </c>
      <c r="E102" s="1748">
        <v>45825</v>
      </c>
      <c r="F102" s="1920"/>
      <c r="G102" s="2060" t="s">
        <v>393</v>
      </c>
      <c r="H102" s="1748">
        <f t="shared" si="53"/>
        <v>45835</v>
      </c>
      <c r="I102" s="1748">
        <f t="shared" si="54"/>
        <v>45862</v>
      </c>
      <c r="L102" s="2909">
        <f t="shared" si="55"/>
        <v>45814</v>
      </c>
      <c r="M102" s="2909">
        <f t="shared" si="56"/>
        <v>45817</v>
      </c>
    </row>
    <row r="103" spans="1:14">
      <c r="B103" s="1787" t="s">
        <v>5392</v>
      </c>
      <c r="C103" s="1747" t="s">
        <v>5508</v>
      </c>
      <c r="D103" s="1748" t="s">
        <v>5598</v>
      </c>
      <c r="E103" s="1748">
        <v>45828</v>
      </c>
      <c r="F103" s="1920"/>
      <c r="G103" s="1748">
        <f t="shared" si="52"/>
        <v>45834</v>
      </c>
      <c r="H103" s="1748">
        <f t="shared" si="53"/>
        <v>45838</v>
      </c>
      <c r="I103" s="1748">
        <f t="shared" si="54"/>
        <v>45865</v>
      </c>
      <c r="L103" s="2909">
        <f t="shared" si="55"/>
        <v>45821</v>
      </c>
      <c r="M103" s="2909">
        <f t="shared" si="56"/>
        <v>45824</v>
      </c>
    </row>
    <row r="104" spans="1:14">
      <c r="B104" s="1787" t="s">
        <v>5396</v>
      </c>
      <c r="C104" s="1747" t="s">
        <v>5457</v>
      </c>
      <c r="D104" s="1748" t="s">
        <v>5599</v>
      </c>
      <c r="E104" s="1748">
        <v>45835</v>
      </c>
      <c r="F104" s="1920"/>
      <c r="G104" s="1748">
        <f t="shared" si="52"/>
        <v>45841</v>
      </c>
      <c r="H104" s="1748">
        <f t="shared" si="53"/>
        <v>45845</v>
      </c>
      <c r="I104" s="1748">
        <f t="shared" si="54"/>
        <v>45872</v>
      </c>
      <c r="L104" s="2909">
        <f t="shared" si="55"/>
        <v>45828</v>
      </c>
      <c r="M104" s="2909">
        <f t="shared" si="56"/>
        <v>45831</v>
      </c>
    </row>
    <row r="105" spans="1:14">
      <c r="B105" s="1787" t="s">
        <v>5399</v>
      </c>
      <c r="C105" s="1747" t="s">
        <v>5550</v>
      </c>
      <c r="D105" s="1748" t="s">
        <v>5600</v>
      </c>
      <c r="E105" s="1748">
        <v>45839</v>
      </c>
      <c r="F105" s="1920"/>
      <c r="G105" s="1748">
        <f t="shared" si="52"/>
        <v>45845</v>
      </c>
      <c r="H105" s="1748">
        <f t="shared" si="53"/>
        <v>45849</v>
      </c>
      <c r="I105" s="1748">
        <f t="shared" si="54"/>
        <v>45876</v>
      </c>
      <c r="L105" s="2909">
        <f t="shared" si="55"/>
        <v>45835</v>
      </c>
      <c r="M105" s="2909">
        <f t="shared" si="56"/>
        <v>45838</v>
      </c>
    </row>
    <row r="106" spans="1:14">
      <c r="B106" s="1787" t="s">
        <v>5403</v>
      </c>
      <c r="C106" s="1936" t="s">
        <v>2431</v>
      </c>
      <c r="D106" s="2071" t="s">
        <v>5601</v>
      </c>
      <c r="E106" s="2071">
        <v>45842</v>
      </c>
      <c r="F106" s="2072"/>
      <c r="G106" s="2071">
        <f t="shared" si="52"/>
        <v>45848</v>
      </c>
      <c r="H106" s="2071">
        <f t="shared" si="53"/>
        <v>45852</v>
      </c>
      <c r="I106" s="2071">
        <f t="shared" si="54"/>
        <v>45879</v>
      </c>
      <c r="L106" s="2909">
        <f t="shared" si="55"/>
        <v>45842</v>
      </c>
      <c r="M106" s="2909">
        <f t="shared" si="56"/>
        <v>45845</v>
      </c>
    </row>
    <row r="107" spans="1:14">
      <c r="B107" s="1787" t="s">
        <v>5406</v>
      </c>
      <c r="C107" s="1936" t="s">
        <v>5443</v>
      </c>
      <c r="D107" s="2071" t="s">
        <v>5602</v>
      </c>
      <c r="E107" s="2071">
        <v>45849</v>
      </c>
      <c r="F107" s="2072"/>
      <c r="G107" s="2071">
        <f t="shared" si="52"/>
        <v>45855</v>
      </c>
      <c r="H107" s="2071">
        <f t="shared" si="53"/>
        <v>45859</v>
      </c>
      <c r="I107" s="2071">
        <f t="shared" si="54"/>
        <v>45886</v>
      </c>
      <c r="L107" s="2909">
        <f t="shared" si="55"/>
        <v>45849</v>
      </c>
      <c r="M107" s="2909">
        <f t="shared" si="56"/>
        <v>45852</v>
      </c>
    </row>
    <row r="108" spans="1:14">
      <c r="B108" s="1787" t="s">
        <v>5409</v>
      </c>
      <c r="C108" s="1936" t="s">
        <v>5603</v>
      </c>
      <c r="D108" s="2071" t="s">
        <v>5604</v>
      </c>
      <c r="E108" s="2071">
        <v>45856</v>
      </c>
      <c r="F108" s="2072"/>
      <c r="G108" s="2071">
        <f t="shared" si="52"/>
        <v>45862</v>
      </c>
      <c r="H108" s="2071">
        <f t="shared" si="53"/>
        <v>45866</v>
      </c>
      <c r="I108" s="2071">
        <f t="shared" si="54"/>
        <v>45893</v>
      </c>
      <c r="L108" s="2909">
        <f t="shared" si="55"/>
        <v>45856</v>
      </c>
      <c r="M108" s="2909">
        <f t="shared" si="56"/>
        <v>45859</v>
      </c>
    </row>
    <row r="109" spans="1:14">
      <c r="B109" s="1787" t="s">
        <v>5413</v>
      </c>
      <c r="C109" s="1936" t="s">
        <v>5483</v>
      </c>
      <c r="D109" s="2071" t="s">
        <v>5605</v>
      </c>
      <c r="E109" s="2071">
        <v>45863</v>
      </c>
      <c r="F109" s="2072"/>
      <c r="G109" s="2071">
        <f t="shared" si="52"/>
        <v>45869</v>
      </c>
      <c r="H109" s="2071">
        <f t="shared" si="53"/>
        <v>45873</v>
      </c>
      <c r="I109" s="2071">
        <f t="shared" si="54"/>
        <v>45900</v>
      </c>
      <c r="L109" s="2909">
        <f t="shared" si="55"/>
        <v>45863</v>
      </c>
      <c r="M109" s="2909">
        <f t="shared" si="56"/>
        <v>45866</v>
      </c>
    </row>
    <row r="112" spans="1:14" ht="21">
      <c r="B112" s="3837" t="s">
        <v>611</v>
      </c>
      <c r="C112" s="3081"/>
      <c r="D112" s="3081"/>
      <c r="E112" s="3081"/>
      <c r="F112" s="3081"/>
      <c r="G112" s="3081"/>
      <c r="H112" s="3082"/>
      <c r="I112" s="2421"/>
      <c r="J112" s="2359"/>
      <c r="K112" s="3058"/>
      <c r="L112" s="2359"/>
      <c r="M112"/>
    </row>
    <row r="113" spans="2:13" ht="15">
      <c r="B113" s="2478"/>
      <c r="C113" s="2478"/>
      <c r="D113" s="3057"/>
      <c r="E113" s="2478"/>
      <c r="F113" s="2478"/>
      <c r="G113" s="3083"/>
      <c r="H113" s="3057"/>
      <c r="I113" s="2478"/>
      <c r="J113" s="2478"/>
      <c r="K113" s="3057"/>
      <c r="L113" s="2478"/>
      <c r="M113"/>
    </row>
    <row r="114" spans="2:13">
      <c r="B114" s="253" t="s">
        <v>0</v>
      </c>
      <c r="C114" s="70"/>
      <c r="D114" s="1487" t="s">
        <v>2062</v>
      </c>
      <c r="E114" s="71"/>
      <c r="F114" s="71" t="s">
        <v>36</v>
      </c>
      <c r="G114" s="71"/>
      <c r="H114" s="70"/>
      <c r="I114" s="70"/>
      <c r="J114" s="71" t="s">
        <v>61</v>
      </c>
      <c r="K114" s="71" t="str">
        <f>'HOW TO-&gt;'!$B$134</f>
        <v>6011 2413</v>
      </c>
      <c r="L114" s="71"/>
      <c r="M114"/>
    </row>
    <row r="115" spans="2:13">
      <c r="B115" s="82" t="s">
        <v>1</v>
      </c>
      <c r="C115" s="70"/>
      <c r="D115" s="308" t="s">
        <v>612</v>
      </c>
      <c r="E115" s="71"/>
      <c r="F115" s="70" t="s">
        <v>613</v>
      </c>
      <c r="G115" s="70"/>
      <c r="H115" s="308" t="s">
        <v>39</v>
      </c>
      <c r="I115" s="70"/>
      <c r="J115" s="70" t="s">
        <v>63</v>
      </c>
      <c r="K115" s="70"/>
      <c r="L115" s="273" t="s">
        <v>64</v>
      </c>
      <c r="M115"/>
    </row>
    <row r="116" spans="2:13">
      <c r="B116" s="82"/>
      <c r="C116" s="70"/>
      <c r="D116" s="308"/>
      <c r="E116" s="61"/>
      <c r="F116" s="70"/>
      <c r="G116" s="70"/>
      <c r="H116" s="308"/>
      <c r="I116" s="70"/>
      <c r="J116" s="70" t="str">
        <f>'HOW TO-&gt;'!$A$136</f>
        <v>PERMIT</v>
      </c>
      <c r="K116" s="70"/>
      <c r="L116" s="3325" t="str">
        <f>'HOW TO-&gt;'!$C$136</f>
        <v>SG094-SinPermit@msc.com</v>
      </c>
      <c r="M116"/>
    </row>
    <row r="117" spans="2:13">
      <c r="B117" s="80" t="str">
        <f>'HOW TO-&gt;'!$A$105</f>
        <v>ZANT CHONG</v>
      </c>
      <c r="C117" s="80" t="str">
        <f>'HOW TO-&gt;'!$B$105</f>
        <v>6011 2429</v>
      </c>
      <c r="D117" s="65" t="str">
        <f>'HOW TO-&gt;'!$C$105</f>
        <v>zant.chong@msc.com</v>
      </c>
      <c r="E117" s="61"/>
      <c r="F117" s="80" t="str">
        <f>'HOW TO-&gt;'!$A$122</f>
        <v>ROBERT CHIA</v>
      </c>
      <c r="G117" s="80" t="str">
        <f>'HOW TO-&gt;'!$B$122</f>
        <v>6011 0564</v>
      </c>
      <c r="H117" s="65" t="str">
        <f>'HOW TO-&gt;'!$C$122</f>
        <v>robert.chia@msc.com</v>
      </c>
      <c r="I117" s="61"/>
      <c r="J117" s="80" t="str">
        <f>'HOW TO-&gt;'!$A$137</f>
        <v>RAYNAR ANG</v>
      </c>
      <c r="K117" s="80" t="str">
        <f>'HOW TO-&gt;'!$B$137</f>
        <v>6011 2358</v>
      </c>
      <c r="L117" s="65" t="str">
        <f>'HOW TO-&gt;'!$C$137</f>
        <v>raynar.ang@msc.com</v>
      </c>
      <c r="M117"/>
    </row>
    <row r="118" spans="2:13">
      <c r="B118" s="80" t="str">
        <f>'HOW TO-&gt;'!$A$106</f>
        <v>PHOEBE HUANG</v>
      </c>
      <c r="C118" s="80" t="str">
        <f>'HOW TO-&gt;'!$B$106</f>
        <v>6011 0562</v>
      </c>
      <c r="D118" s="65" t="str">
        <f>'HOW TO-&gt;'!$C$106</f>
        <v>phoebe.huang@msc.com</v>
      </c>
      <c r="E118" s="61"/>
      <c r="F118" s="80" t="str">
        <f>'HOW TO-&gt;'!$A$123</f>
        <v>S. Y. LIEW</v>
      </c>
      <c r="G118" s="80" t="str">
        <f>'HOW TO-&gt;'!$B$123</f>
        <v>6011 2348</v>
      </c>
      <c r="H118" s="65" t="str">
        <f>'HOW TO-&gt;'!$C$123</f>
        <v>seoyi.liew@msc.com</v>
      </c>
      <c r="I118" s="61"/>
      <c r="J118" s="80" t="str">
        <f>'HOW TO-&gt;'!$A$138</f>
        <v>KAI SIANG</v>
      </c>
      <c r="K118" s="80" t="str">
        <f>'HOW TO-&gt;'!$B$138</f>
        <v>6011 2356</v>
      </c>
      <c r="L118" s="65" t="str">
        <f>'HOW TO-&gt;'!$C$138</f>
        <v>kaisiang.lim@msc.com</v>
      </c>
      <c r="M118"/>
    </row>
    <row r="119" spans="2:13">
      <c r="B119" s="80" t="str">
        <f>'HOW TO-&gt;'!$A$107</f>
        <v>SHERWIN LIM</v>
      </c>
      <c r="C119" s="80" t="str">
        <f>'HOW TO-&gt;'!$B$107</f>
        <v>6011 2395</v>
      </c>
      <c r="D119" s="65" t="str">
        <f>'HOW TO-&gt;'!$C$107</f>
        <v>sherwin.lim@msc.com</v>
      </c>
      <c r="E119" s="61"/>
      <c r="F119" s="80" t="str">
        <f>'HOW TO-&gt;'!$A$124</f>
        <v>SHARON KOH</v>
      </c>
      <c r="G119" s="80" t="str">
        <f>'HOW TO-&gt;'!$B$124</f>
        <v>6011 2349</v>
      </c>
      <c r="H119" s="65" t="str">
        <f>'HOW TO-&gt;'!$C$124</f>
        <v>sharon.koh@msc.com</v>
      </c>
      <c r="I119" s="61"/>
      <c r="J119" s="80" t="str">
        <f>'HOW TO-&gt;'!$A$139</f>
        <v>DEWI</v>
      </c>
      <c r="K119" s="80" t="str">
        <f>'HOW TO-&gt;'!$B$139</f>
        <v>6011 2354</v>
      </c>
      <c r="L119" s="65" t="str">
        <f>'HOW TO-&gt;'!$C$139</f>
        <v>dewi.ratnah@msc.com</v>
      </c>
      <c r="M119"/>
    </row>
    <row r="120" spans="2:13">
      <c r="B120" s="80" t="str">
        <f>'HOW TO-&gt;'!$A$108</f>
        <v>NATALIE LEW</v>
      </c>
      <c r="C120" s="80" t="str">
        <f>'HOW TO-&gt;'!$B$108</f>
        <v>6011 2399</v>
      </c>
      <c r="D120" s="65" t="str">
        <f>'HOW TO-&gt;'!$C$108</f>
        <v>natalie.lew@msc.com</v>
      </c>
      <c r="E120" s="61"/>
      <c r="F120" s="80" t="str">
        <f>'HOW TO-&gt;'!$A$125</f>
        <v>ANGELIA LAU</v>
      </c>
      <c r="G120" s="80" t="str">
        <f>'HOW TO-&gt;'!$B$125</f>
        <v>6011 2346</v>
      </c>
      <c r="H120" s="65" t="str">
        <f>'HOW TO-&gt;'!$C$125</f>
        <v>angelia.lau@msc.com</v>
      </c>
      <c r="I120" s="61"/>
      <c r="J120" s="80" t="str">
        <f>'HOW TO-&gt;'!$A$140</f>
        <v>YU TING</v>
      </c>
      <c r="K120" s="80" t="str">
        <f>'HOW TO-&gt;'!$B$140</f>
        <v>6011 2359</v>
      </c>
      <c r="L120" s="65" t="str">
        <f>'HOW TO-&gt;'!$C$140</f>
        <v>yuting.luo@msc.com</v>
      </c>
      <c r="M120"/>
    </row>
    <row r="121" spans="2:13">
      <c r="B121" s="80">
        <f>'HOW TO-&gt;'!$A$109</f>
        <v>0</v>
      </c>
      <c r="C121" s="80" t="str">
        <f>'HOW TO-&gt;'!$B$109</f>
        <v>6011 2352</v>
      </c>
      <c r="D121" s="65">
        <f>'HOW TO-&gt;'!$C$109</f>
        <v>0</v>
      </c>
      <c r="E121" s="61"/>
      <c r="F121" s="80" t="str">
        <f>'HOW TO-&gt;'!$A$126</f>
        <v>NOOR AFNINDAH</v>
      </c>
      <c r="G121" s="80" t="str">
        <f>'HOW TO-&gt;'!$B$126</f>
        <v>6011 2347</v>
      </c>
      <c r="H121" s="65" t="str">
        <f>'HOW TO-&gt;'!$C$126</f>
        <v>noor.afnindah@msc.com</v>
      </c>
      <c r="I121" s="61"/>
      <c r="J121" s="80" t="str">
        <f>'HOW TO-&gt;'!$A$141</f>
        <v>-</v>
      </c>
      <c r="K121" s="80" t="str">
        <f>'HOW TO-&gt;'!$B$141</f>
        <v>6011 0567</v>
      </c>
      <c r="L121" s="65" t="str">
        <f>'HOW TO-&gt;'!$C$141</f>
        <v>-</v>
      </c>
      <c r="M121"/>
    </row>
    <row r="122" spans="2:13">
      <c r="B122" s="80" t="str">
        <f>'HOW TO-&gt;'!$A$110</f>
        <v>LIM AI PHEN</v>
      </c>
      <c r="C122" s="80" t="str">
        <f>'HOW TO-&gt;'!$B$110</f>
        <v>6011 9646</v>
      </c>
      <c r="D122" s="65" t="str">
        <f>'HOW TO-&gt;'!$C$110</f>
        <v>aiphen.lim@msc.com</v>
      </c>
      <c r="E122" s="61"/>
      <c r="F122" s="80" t="str">
        <f>'HOW TO-&gt;'!$A$127</f>
        <v>NG CHING WEI</v>
      </c>
      <c r="G122" s="80" t="str">
        <f>'HOW TO-&gt;'!$B$127</f>
        <v>6011 2404</v>
      </c>
      <c r="H122" s="65" t="str">
        <f>'HOW TO-&gt;'!$C$127</f>
        <v>chingwei.ng@msc.com</v>
      </c>
      <c r="I122" s="61"/>
      <c r="J122" s="80" t="str">
        <f>'HOW TO-&gt;'!$A$142</f>
        <v>SHAN SHAN</v>
      </c>
      <c r="K122" s="80" t="str">
        <f>'HOW TO-&gt;'!$B$142</f>
        <v>6011 2353</v>
      </c>
      <c r="L122" s="65" t="str">
        <f>'HOW TO-&gt;'!$C$142</f>
        <v>shanshan.chin@msc.com</v>
      </c>
      <c r="M122"/>
    </row>
    <row r="123" spans="2:13">
      <c r="B123" s="80" t="str">
        <f>'HOW TO-&gt;'!$A$111</f>
        <v>DARIUS ONG</v>
      </c>
      <c r="C123" s="80" t="str">
        <f>'HOW TO-&gt;'!$B$111</f>
        <v>6011 2396</v>
      </c>
      <c r="D123" s="65" t="str">
        <f>'HOW TO-&gt;'!$C$111</f>
        <v>darius.ong@msc.com</v>
      </c>
      <c r="E123" s="61"/>
      <c r="F123" s="80">
        <f>'HOW TO-&gt;'!$A$128</f>
        <v>0</v>
      </c>
      <c r="G123" s="80">
        <f>'HOW TO-&gt;'!$B$128</f>
        <v>0</v>
      </c>
      <c r="H123" s="65">
        <f>'HOW TO-&gt;'!$C$128</f>
        <v>0</v>
      </c>
      <c r="I123" s="61"/>
      <c r="J123" s="80" t="str">
        <f>'HOW TO-&gt;'!$A$143</f>
        <v>EUNICE</v>
      </c>
      <c r="K123" s="80" t="str">
        <f>'HOW TO-&gt;'!$B$143</f>
        <v>6011 2355</v>
      </c>
      <c r="L123" s="65" t="str">
        <f>'HOW TO-&gt;'!$C$143</f>
        <v>eunice.chan@msc.com</v>
      </c>
      <c r="M123"/>
    </row>
    <row r="124" spans="2:13">
      <c r="B124" s="80" t="str">
        <f>'HOW TO-&gt;'!$A$112</f>
        <v>LAWRENCE ANG (CROSS-TRADE)</v>
      </c>
      <c r="C124" s="80" t="str">
        <f>'HOW TO-&gt;'!$B$112</f>
        <v>6011 2400</v>
      </c>
      <c r="D124" s="65" t="str">
        <f>'HOW TO-&gt;'!$C$112</f>
        <v>lawrence.ang@msc.com</v>
      </c>
      <c r="E124" s="61"/>
      <c r="F124" s="80" t="str">
        <f>'HOW TO-&gt;'!$A$129</f>
        <v>.</v>
      </c>
      <c r="G124" s="80" t="str">
        <f>'HOW TO-&gt;'!$B$129</f>
        <v>.</v>
      </c>
      <c r="H124" s="65" t="str">
        <f>'HOW TO-&gt;'!$C$129</f>
        <v>.</v>
      </c>
      <c r="I124" s="61"/>
      <c r="J124" s="80" t="str">
        <f>'HOW TO-&gt;'!$A$144</f>
        <v>HAZEL</v>
      </c>
      <c r="K124" s="80" t="str">
        <f>'HOW TO-&gt;'!$B$144</f>
        <v>6011 2435</v>
      </c>
      <c r="L124" s="65" t="str">
        <f>'HOW TO-&gt;'!$C$144</f>
        <v>hazel.toh@msc.com</v>
      </c>
      <c r="M124"/>
    </row>
    <row r="125" spans="2:13">
      <c r="B125" s="80" t="str">
        <f>'HOW TO-&gt;'!$A$113</f>
        <v>ASHTON YAN</v>
      </c>
      <c r="C125" s="80" t="str">
        <f>'HOW TO-&gt;'!$B$113</f>
        <v>6011 2398</v>
      </c>
      <c r="D125" s="65" t="str">
        <f>'HOW TO-&gt;'!$C$113</f>
        <v>ashton.yan@msc.com</v>
      </c>
      <c r="E125" s="61"/>
      <c r="F125" s="80">
        <f>'HOW TO-&gt;'!$A$130</f>
        <v>0</v>
      </c>
      <c r="G125" s="80">
        <f>'HOW TO-&gt;'!$B$130</f>
        <v>0</v>
      </c>
      <c r="H125" s="65">
        <f>'HOW TO-&gt;'!$C$130</f>
        <v>0</v>
      </c>
      <c r="I125" s="61"/>
      <c r="J125" s="80">
        <f>'HOW TO-&gt;'!$A$145</f>
        <v>0</v>
      </c>
      <c r="K125" s="80">
        <f>'HOW TO-&gt;'!$B$145</f>
        <v>0</v>
      </c>
      <c r="L125" s="65">
        <f>'HOW TO-&gt;'!$C$145</f>
        <v>0</v>
      </c>
      <c r="M125"/>
    </row>
    <row r="126" spans="2:13">
      <c r="B126" s="80" t="str">
        <f>'HOW TO-&gt;'!$A$114</f>
        <v>LUIS LIM</v>
      </c>
      <c r="C126" s="80" t="str">
        <f>'HOW TO-&gt;'!$B$114</f>
        <v>6011 7900</v>
      </c>
      <c r="D126" s="65" t="str">
        <f>'HOW TO-&gt;'!$C$114</f>
        <v>luis.lim@msc.com</v>
      </c>
      <c r="E126" s="61"/>
      <c r="F126" s="61"/>
      <c r="G126" s="84"/>
      <c r="H126" s="273"/>
      <c r="I126" s="61"/>
      <c r="J126" s="80">
        <f>'HOW TO-&gt;'!$A$146</f>
        <v>0</v>
      </c>
      <c r="K126" s="80">
        <f>'HOW TO-&gt;'!$B$146</f>
        <v>0</v>
      </c>
      <c r="L126" s="65">
        <f>'HOW TO-&gt;'!$C$146</f>
        <v>0</v>
      </c>
      <c r="M126"/>
    </row>
    <row r="127" spans="2:13">
      <c r="B127" s="80" t="str">
        <f>'HOW TO-&gt;'!$A$115</f>
        <v>CHARMAINE LIM</v>
      </c>
      <c r="C127" s="80" t="str">
        <f>'HOW TO-&gt;'!$B$115</f>
        <v>6011 0561</v>
      </c>
      <c r="D127" s="65" t="str">
        <f>'HOW TO-&gt;'!$C$115</f>
        <v>charmaine.lim@msc.com</v>
      </c>
      <c r="E127" s="61"/>
      <c r="F127" s="61"/>
      <c r="G127" s="84"/>
      <c r="H127" s="84"/>
      <c r="I127" s="273"/>
      <c r="J127" s="80"/>
      <c r="K127" s="80"/>
      <c r="L127" s="65"/>
      <c r="M127"/>
    </row>
    <row r="128" spans="2:13">
      <c r="B128" s="80">
        <f>'HOW TO-&gt;'!$A$116</f>
        <v>0</v>
      </c>
      <c r="C128" s="80">
        <f>'HOW TO-&gt;'!$B$116</f>
        <v>0</v>
      </c>
      <c r="D128" s="65">
        <f>'HOW TO-&gt;'!$C$116</f>
        <v>0</v>
      </c>
      <c r="E128" s="61"/>
      <c r="F128" s="61"/>
      <c r="G128" s="61"/>
      <c r="H128" s="61"/>
      <c r="I128" s="61"/>
      <c r="J128" s="61"/>
      <c r="K128" s="61"/>
      <c r="L128" s="61"/>
      <c r="M128"/>
    </row>
    <row r="129" spans="2:13">
      <c r="B129" s="80" t="str">
        <f>'HOW TO-&gt;'!$A$117</f>
        <v xml:space="preserve">MAIN LINE  </v>
      </c>
      <c r="C129" s="80" t="str">
        <f>'HOW TO-&gt;'!$B$117</f>
        <v>6011 2424</v>
      </c>
      <c r="D129" s="65">
        <f>'HOW TO-&gt;'!$C$117</f>
        <v>0</v>
      </c>
      <c r="E129" s="61"/>
      <c r="F129" s="61"/>
      <c r="G129" s="61"/>
      <c r="H129" s="61"/>
      <c r="I129" s="61"/>
      <c r="J129" s="61"/>
      <c r="K129" s="61"/>
      <c r="L129" s="61"/>
      <c r="M129"/>
    </row>
    <row r="130" spans="2:13">
      <c r="B130" s="80">
        <f>'HOW TO-&gt;'!$A$118</f>
        <v>0</v>
      </c>
      <c r="C130" s="80">
        <f>'HOW TO-&gt;'!$B$118</f>
        <v>0</v>
      </c>
      <c r="D130" s="65">
        <f>'HOW TO-&gt;'!$C$118</f>
        <v>0</v>
      </c>
      <c r="E130" s="61"/>
      <c r="F130" s="61"/>
      <c r="G130" s="61"/>
      <c r="H130" s="61"/>
      <c r="I130" s="61"/>
      <c r="J130" s="61"/>
      <c r="K130" s="61"/>
      <c r="L130" s="61"/>
      <c r="M130"/>
    </row>
  </sheetData>
  <customSheetViews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56E6EF82-F697-4070-81FB-D58C14C0907B}"/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17:J34" xr:uid="{FBE8778B-A311-4F1A-87C7-B65096FB3805}"/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24:J41" xr:uid="{90C0609D-CFB6-4F95-ADC7-5530BDF5C25D}"/>
    </customSheetView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FFD8D5A2-4F77-4515-8823-6A44D708F89C}"/>
    </customSheetView>
  </customSheetViews>
  <hyperlinks>
    <hyperlink ref="H115" display="custsvc@msca.com.sg" xr:uid="{A1C833DD-FAE2-4858-9251-4074C58EA0AA}"/>
    <hyperlink ref="L115" display="sinexp@msca.com.sg" xr:uid="{AFDCCD8F-5A9A-46D2-ABD6-E3093193265F}"/>
    <hyperlink ref="D114" r:id="rId21" xr:uid="{CA6DAA27-7502-4803-9F2D-7996AF6CDBB7}"/>
    <hyperlink ref="D115" display="mktg-dept@msca.com.sg" xr:uid="{3557E31C-0ECF-43EB-9594-214AFFD549E5}"/>
  </hyperlinks>
  <pageMargins left="0.19685039370078741" right="0.39370078740157483" top="0.74803149606299213" bottom="0.74803149606299213" header="0.31496062992125984" footer="0.31496062992125984"/>
  <pageSetup paperSize="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 codeName="Sheet52">
    <tabColor rgb="FFFFFF00"/>
    <pageSetUpPr fitToPage="1"/>
  </sheetPr>
  <dimension ref="A2:N240"/>
  <sheetViews>
    <sheetView zoomScale="114" zoomScaleNormal="115" workbookViewId="0">
      <selection activeCell="C212" sqref="C212"/>
    </sheetView>
  </sheetViews>
  <sheetFormatPr defaultColWidth="9.42578125" defaultRowHeight="12.75"/>
  <cols>
    <col min="1" max="1" width="15.5703125" style="2362" customWidth="1"/>
    <col min="2" max="2" width="9.42578125" style="3291" customWidth="1"/>
    <col min="3" max="3" width="32" style="2364" customWidth="1"/>
    <col min="4" max="4" width="13.28515625" style="2364" customWidth="1"/>
    <col min="5" max="8" width="18" style="2364" customWidth="1"/>
    <col min="9" max="9" width="10.7109375" style="2364" customWidth="1"/>
    <col min="10" max="10" width="13.42578125" style="2364" customWidth="1"/>
    <col min="11" max="13" width="10.28515625" style="2364" customWidth="1"/>
    <col min="14" max="14" width="23.5703125" style="2364" customWidth="1"/>
    <col min="15" max="15" width="9.42578125" style="2364" bestFit="1" customWidth="1"/>
    <col min="16" max="16384" width="9.42578125" style="2364"/>
  </cols>
  <sheetData>
    <row r="2" spans="2:10" s="2357" customFormat="1" ht="21" customHeight="1">
      <c r="B2" s="3289"/>
      <c r="C2" s="2573" t="s">
        <v>4090</v>
      </c>
      <c r="D2" s="2358"/>
    </row>
    <row r="3" spans="2:10" s="2359" customFormat="1" ht="15.75" customHeight="1">
      <c r="B3" s="3290"/>
      <c r="E3" s="2360"/>
      <c r="H3" s="2361"/>
      <c r="I3" s="2360"/>
    </row>
    <row r="4" spans="2:10" ht="18.75">
      <c r="C4" s="2363"/>
      <c r="D4" s="2363"/>
      <c r="E4" s="2591" t="s">
        <v>5606</v>
      </c>
      <c r="F4" s="2363"/>
      <c r="G4" s="2363"/>
      <c r="H4" s="2363"/>
      <c r="I4" s="2363"/>
      <c r="J4" s="2363"/>
    </row>
    <row r="5" spans="2:10">
      <c r="C5" s="2363"/>
      <c r="D5" s="2363"/>
      <c r="E5" s="2365"/>
      <c r="F5" s="2363"/>
      <c r="G5" s="2363"/>
      <c r="H5" s="2363"/>
      <c r="I5" s="2363"/>
      <c r="J5" s="2363"/>
    </row>
    <row r="6" spans="2:10" s="2359" customFormat="1" ht="19.5" hidden="1">
      <c r="B6" s="3290"/>
      <c r="C6" s="2366"/>
      <c r="D6" s="2367"/>
      <c r="E6" s="2368" t="s">
        <v>98</v>
      </c>
      <c r="F6" s="2368" t="s">
        <v>103</v>
      </c>
      <c r="G6" s="2369" t="s">
        <v>969</v>
      </c>
      <c r="H6" s="2370" t="s">
        <v>1456</v>
      </c>
      <c r="I6" s="2370" t="s">
        <v>103</v>
      </c>
    </row>
    <row r="7" spans="2:10" s="2359" customFormat="1" ht="19.5" hidden="1">
      <c r="B7" s="3290"/>
      <c r="C7" s="2371"/>
      <c r="D7" s="2372" t="s">
        <v>4092</v>
      </c>
      <c r="E7" s="2373" t="s">
        <v>4093</v>
      </c>
      <c r="F7" s="2374" t="s">
        <v>2778</v>
      </c>
      <c r="G7" s="2375" t="s">
        <v>4270</v>
      </c>
      <c r="H7" s="2375" t="s">
        <v>3041</v>
      </c>
      <c r="I7" s="2375" t="s">
        <v>4094</v>
      </c>
    </row>
    <row r="8" spans="2:10" s="2359" customFormat="1" ht="20.100000000000001" hidden="1" customHeight="1">
      <c r="B8" s="3290"/>
      <c r="C8" s="2376" t="s">
        <v>4095</v>
      </c>
      <c r="D8" s="2377" t="s">
        <v>4096</v>
      </c>
      <c r="E8" s="2512">
        <v>43636</v>
      </c>
      <c r="F8" s="2378"/>
      <c r="G8" s="2378">
        <f>E8+8</f>
        <v>43644</v>
      </c>
      <c r="H8" s="2378">
        <f>E8+15</f>
        <v>43651</v>
      </c>
      <c r="I8" s="2378">
        <f>E8+20</f>
        <v>43656</v>
      </c>
    </row>
    <row r="9" spans="2:10" s="2359" customFormat="1" ht="20.100000000000001" hidden="1" customHeight="1">
      <c r="B9" s="3290"/>
      <c r="C9" s="2376" t="s">
        <v>5607</v>
      </c>
      <c r="D9" s="2379" t="s">
        <v>4098</v>
      </c>
      <c r="E9" s="2378">
        <f t="shared" ref="E9:E17" si="0">E8+7</f>
        <v>43643</v>
      </c>
      <c r="F9" s="2378"/>
      <c r="G9" s="2378">
        <f t="shared" ref="G9:G16" si="1">E9+13</f>
        <v>43656</v>
      </c>
      <c r="H9" s="2378">
        <f t="shared" ref="H9:H34" si="2">E9+16</f>
        <v>43659</v>
      </c>
      <c r="I9" s="2378">
        <f t="shared" ref="I9:I16" si="3">E9+19</f>
        <v>43662</v>
      </c>
    </row>
    <row r="10" spans="2:10" s="2359" customFormat="1" ht="20.100000000000001" hidden="1" customHeight="1">
      <c r="B10" s="3290"/>
      <c r="C10" s="2380" t="s">
        <v>5608</v>
      </c>
      <c r="D10" s="2381" t="s">
        <v>4100</v>
      </c>
      <c r="E10" s="2382">
        <v>43650</v>
      </c>
      <c r="F10" s="2382"/>
      <c r="G10" s="2382">
        <f t="shared" si="1"/>
        <v>43663</v>
      </c>
      <c r="H10" s="2382">
        <f t="shared" si="2"/>
        <v>43666</v>
      </c>
      <c r="I10" s="2382">
        <f t="shared" si="3"/>
        <v>43669</v>
      </c>
    </row>
    <row r="11" spans="2:10" s="2359" customFormat="1" ht="20.100000000000001" hidden="1" customHeight="1">
      <c r="B11" s="3290"/>
      <c r="C11" s="2380" t="s">
        <v>4132</v>
      </c>
      <c r="D11" s="2381" t="s">
        <v>4102</v>
      </c>
      <c r="E11" s="2382">
        <f t="shared" si="0"/>
        <v>43657</v>
      </c>
      <c r="F11" s="2383"/>
      <c r="G11" s="2383">
        <f t="shared" si="1"/>
        <v>43670</v>
      </c>
      <c r="H11" s="2383">
        <f t="shared" si="2"/>
        <v>43673</v>
      </c>
      <c r="I11" s="2383">
        <f t="shared" si="3"/>
        <v>43676</v>
      </c>
    </row>
    <row r="12" spans="2:10" s="2359" customFormat="1" ht="20.100000000000001" hidden="1" customHeight="1">
      <c r="B12" s="3290"/>
      <c r="C12" s="2380" t="s">
        <v>4195</v>
      </c>
      <c r="D12" s="2381" t="s">
        <v>4104</v>
      </c>
      <c r="E12" s="2382">
        <v>43664</v>
      </c>
      <c r="F12" s="2383"/>
      <c r="G12" s="2383">
        <f t="shared" si="1"/>
        <v>43677</v>
      </c>
      <c r="H12" s="2383">
        <f t="shared" si="2"/>
        <v>43680</v>
      </c>
      <c r="I12" s="2383">
        <f t="shared" si="3"/>
        <v>43683</v>
      </c>
    </row>
    <row r="13" spans="2:10" s="2359" customFormat="1" ht="20.100000000000001" hidden="1" customHeight="1">
      <c r="B13" s="3290"/>
      <c r="C13" s="2384" t="s">
        <v>4105</v>
      </c>
      <c r="D13" s="2381" t="s">
        <v>4106</v>
      </c>
      <c r="E13" s="2382">
        <v>43671</v>
      </c>
      <c r="F13" s="2383"/>
      <c r="G13" s="2383">
        <f t="shared" si="1"/>
        <v>43684</v>
      </c>
      <c r="H13" s="2383">
        <f t="shared" si="2"/>
        <v>43687</v>
      </c>
      <c r="I13" s="2383">
        <f t="shared" si="3"/>
        <v>43690</v>
      </c>
    </row>
    <row r="14" spans="2:10" s="2359" customFormat="1" ht="20.100000000000001" hidden="1" customHeight="1">
      <c r="B14" s="3290"/>
      <c r="C14" s="2376" t="s">
        <v>4095</v>
      </c>
      <c r="D14" s="2379" t="s">
        <v>4107</v>
      </c>
      <c r="E14" s="2378">
        <f t="shared" si="0"/>
        <v>43678</v>
      </c>
      <c r="F14" s="2385"/>
      <c r="G14" s="2385">
        <f t="shared" si="1"/>
        <v>43691</v>
      </c>
      <c r="H14" s="2385">
        <f t="shared" si="2"/>
        <v>43694</v>
      </c>
      <c r="I14" s="2385">
        <f t="shared" si="3"/>
        <v>43697</v>
      </c>
    </row>
    <row r="15" spans="2:10" s="2359" customFormat="1" ht="20.100000000000001" hidden="1" customHeight="1">
      <c r="B15" s="3290"/>
      <c r="C15" s="2376" t="s">
        <v>4108</v>
      </c>
      <c r="D15" s="2379" t="s">
        <v>4109</v>
      </c>
      <c r="E15" s="2378">
        <f t="shared" si="0"/>
        <v>43685</v>
      </c>
      <c r="F15" s="2385"/>
      <c r="G15" s="2385">
        <f t="shared" si="1"/>
        <v>43698</v>
      </c>
      <c r="H15" s="2385">
        <f t="shared" si="2"/>
        <v>43701</v>
      </c>
      <c r="I15" s="2385">
        <f t="shared" si="3"/>
        <v>43704</v>
      </c>
    </row>
    <row r="16" spans="2:10" s="2359" customFormat="1" ht="20.100000000000001" hidden="1" customHeight="1">
      <c r="B16" s="3290"/>
      <c r="C16" s="2376" t="s">
        <v>4132</v>
      </c>
      <c r="D16" s="2379" t="s">
        <v>4110</v>
      </c>
      <c r="E16" s="2378">
        <f t="shared" si="0"/>
        <v>43692</v>
      </c>
      <c r="F16" s="2385"/>
      <c r="G16" s="2385">
        <f t="shared" si="1"/>
        <v>43705</v>
      </c>
      <c r="H16" s="2385">
        <f t="shared" si="2"/>
        <v>43708</v>
      </c>
      <c r="I16" s="2385">
        <f t="shared" si="3"/>
        <v>43711</v>
      </c>
    </row>
    <row r="17" spans="1:10" s="2359" customFormat="1" ht="20.100000000000001" hidden="1" customHeight="1">
      <c r="A17" s="2386"/>
      <c r="B17" s="3292"/>
      <c r="C17" s="2376" t="s">
        <v>4195</v>
      </c>
      <c r="D17" s="2379" t="s">
        <v>4111</v>
      </c>
      <c r="E17" s="2378">
        <f t="shared" si="0"/>
        <v>43699</v>
      </c>
      <c r="F17" s="2385"/>
      <c r="G17" s="2385">
        <f>E17+13</f>
        <v>43712</v>
      </c>
      <c r="H17" s="2385">
        <f t="shared" si="2"/>
        <v>43715</v>
      </c>
      <c r="I17" s="2385">
        <f>E17+19</f>
        <v>43718</v>
      </c>
    </row>
    <row r="18" spans="1:10" s="2359" customFormat="1" ht="20.100000000000001" hidden="1" customHeight="1">
      <c r="A18" s="2386"/>
      <c r="B18" s="3292"/>
      <c r="C18" s="2376" t="s">
        <v>4105</v>
      </c>
      <c r="D18" s="2379" t="s">
        <v>4112</v>
      </c>
      <c r="E18" s="2378">
        <v>43706</v>
      </c>
      <c r="F18" s="2385"/>
      <c r="G18" s="2385">
        <f>E18+13</f>
        <v>43719</v>
      </c>
      <c r="H18" s="2385">
        <f t="shared" si="2"/>
        <v>43722</v>
      </c>
      <c r="I18" s="2385">
        <f>E18+19</f>
        <v>43725</v>
      </c>
    </row>
    <row r="19" spans="1:10" s="2359" customFormat="1" ht="20.100000000000001" hidden="1" customHeight="1">
      <c r="A19" s="2386" t="s">
        <v>4113</v>
      </c>
      <c r="B19" s="3292"/>
      <c r="C19" s="2387" t="s">
        <v>4114</v>
      </c>
      <c r="D19" s="2388" t="s">
        <v>4115</v>
      </c>
      <c r="E19" s="2389">
        <v>43869</v>
      </c>
      <c r="F19" s="2390"/>
      <c r="G19" s="2390">
        <f t="shared" ref="G19:G34" si="4">E19+12</f>
        <v>43881</v>
      </c>
      <c r="H19" s="2390">
        <f t="shared" si="2"/>
        <v>43885</v>
      </c>
      <c r="I19" s="2390">
        <f t="shared" ref="I19:I34" si="5">E19+24</f>
        <v>43893</v>
      </c>
      <c r="J19" s="2513" t="s">
        <v>4116</v>
      </c>
    </row>
    <row r="20" spans="1:10" s="2359" customFormat="1" ht="20.100000000000001" hidden="1" customHeight="1">
      <c r="A20" s="2386" t="s">
        <v>4117</v>
      </c>
      <c r="B20" s="3292"/>
      <c r="C20" s="2391" t="s">
        <v>406</v>
      </c>
      <c r="D20" s="2388" t="s">
        <v>4118</v>
      </c>
      <c r="E20" s="2392">
        <f t="shared" ref="E20" si="6">E19+7</f>
        <v>43876</v>
      </c>
      <c r="F20" s="2393"/>
      <c r="G20" s="2393">
        <f t="shared" si="4"/>
        <v>43888</v>
      </c>
      <c r="H20" s="2393">
        <f t="shared" si="2"/>
        <v>43892</v>
      </c>
      <c r="I20" s="2393">
        <f t="shared" si="5"/>
        <v>43900</v>
      </c>
    </row>
    <row r="21" spans="1:10" s="2359" customFormat="1" ht="20.100000000000001" hidden="1" customHeight="1">
      <c r="A21" s="2386" t="s">
        <v>4119</v>
      </c>
      <c r="B21" s="3292"/>
      <c r="C21" s="2391" t="s">
        <v>406</v>
      </c>
      <c r="D21" s="2388" t="s">
        <v>4120</v>
      </c>
      <c r="E21" s="2392">
        <v>43879</v>
      </c>
      <c r="F21" s="2393"/>
      <c r="G21" s="2393">
        <f t="shared" si="4"/>
        <v>43891</v>
      </c>
      <c r="H21" s="2393">
        <f t="shared" si="2"/>
        <v>43895</v>
      </c>
      <c r="I21" s="2393">
        <f t="shared" si="5"/>
        <v>43903</v>
      </c>
    </row>
    <row r="22" spans="1:10" s="2359" customFormat="1" ht="20.100000000000001" hidden="1" customHeight="1">
      <c r="A22" s="2386" t="s">
        <v>4121</v>
      </c>
      <c r="B22" s="3292"/>
      <c r="C22" s="2391" t="s">
        <v>406</v>
      </c>
      <c r="D22" s="2388" t="s">
        <v>4122</v>
      </c>
      <c r="E22" s="2392">
        <v>43886</v>
      </c>
      <c r="F22" s="2393"/>
      <c r="G22" s="2393">
        <f t="shared" si="4"/>
        <v>43898</v>
      </c>
      <c r="H22" s="2393">
        <f t="shared" si="2"/>
        <v>43902</v>
      </c>
      <c r="I22" s="2393">
        <f t="shared" si="5"/>
        <v>43910</v>
      </c>
      <c r="J22" s="2394"/>
    </row>
    <row r="23" spans="1:10" s="2359" customFormat="1" ht="20.100000000000001" hidden="1" customHeight="1">
      <c r="A23" s="2386" t="s">
        <v>4123</v>
      </c>
      <c r="B23" s="3292"/>
      <c r="C23" s="2376" t="s">
        <v>4124</v>
      </c>
      <c r="D23" s="2379" t="s">
        <v>4125</v>
      </c>
      <c r="E23" s="2378">
        <v>43893</v>
      </c>
      <c r="F23" s="2385"/>
      <c r="G23" s="2385">
        <f t="shared" si="4"/>
        <v>43905</v>
      </c>
      <c r="H23" s="2385">
        <f t="shared" si="2"/>
        <v>43909</v>
      </c>
      <c r="I23" s="2385">
        <f t="shared" si="5"/>
        <v>43917</v>
      </c>
    </row>
    <row r="24" spans="1:10" s="2359" customFormat="1" ht="20.100000000000001" hidden="1" customHeight="1">
      <c r="A24" s="2386"/>
      <c r="B24" s="3292"/>
      <c r="C24" s="2395" t="s">
        <v>406</v>
      </c>
      <c r="D24" s="2379" t="s">
        <v>4126</v>
      </c>
      <c r="E24" s="2392">
        <v>43900</v>
      </c>
      <c r="F24" s="2393"/>
      <c r="G24" s="2393">
        <f t="shared" si="4"/>
        <v>43912</v>
      </c>
      <c r="H24" s="2393">
        <f t="shared" si="2"/>
        <v>43916</v>
      </c>
      <c r="I24" s="2393">
        <f t="shared" si="5"/>
        <v>43924</v>
      </c>
    </row>
    <row r="25" spans="1:10" s="2359" customFormat="1" ht="20.100000000000001" hidden="1" customHeight="1">
      <c r="A25" s="2386"/>
      <c r="B25" s="3292"/>
      <c r="C25" s="2376" t="s">
        <v>4132</v>
      </c>
      <c r="D25" s="2379" t="s">
        <v>4127</v>
      </c>
      <c r="E25" s="2378">
        <v>43907</v>
      </c>
      <c r="F25" s="2385"/>
      <c r="G25" s="2385">
        <f t="shared" si="4"/>
        <v>43919</v>
      </c>
      <c r="H25" s="2385">
        <f t="shared" si="2"/>
        <v>43923</v>
      </c>
      <c r="I25" s="2385">
        <f t="shared" si="5"/>
        <v>43931</v>
      </c>
    </row>
    <row r="26" spans="1:10" s="2359" customFormat="1" ht="20.100000000000001" hidden="1" customHeight="1">
      <c r="A26" s="2386" t="s">
        <v>4128</v>
      </c>
      <c r="B26" s="3292"/>
      <c r="C26" s="2395" t="s">
        <v>406</v>
      </c>
      <c r="D26" s="2396" t="s">
        <v>4129</v>
      </c>
      <c r="E26" s="2392">
        <v>43914</v>
      </c>
      <c r="F26" s="2392"/>
      <c r="G26" s="2392">
        <f t="shared" si="4"/>
        <v>43926</v>
      </c>
      <c r="H26" s="2392">
        <f t="shared" si="2"/>
        <v>43930</v>
      </c>
      <c r="I26" s="2392">
        <f t="shared" si="5"/>
        <v>43938</v>
      </c>
    </row>
    <row r="27" spans="1:10" s="2359" customFormat="1" ht="20.100000000000001" hidden="1" customHeight="1">
      <c r="A27" s="2386" t="s">
        <v>4124</v>
      </c>
      <c r="B27" s="3292"/>
      <c r="C27" s="2397" t="s">
        <v>5608</v>
      </c>
      <c r="D27" s="2398" t="s">
        <v>4130</v>
      </c>
      <c r="E27" s="2385">
        <v>43921</v>
      </c>
      <c r="F27" s="2385"/>
      <c r="G27" s="2385">
        <f t="shared" si="4"/>
        <v>43933</v>
      </c>
      <c r="H27" s="2385">
        <f t="shared" si="2"/>
        <v>43937</v>
      </c>
      <c r="I27" s="2385">
        <f t="shared" si="5"/>
        <v>43945</v>
      </c>
    </row>
    <row r="28" spans="1:10" s="2359" customFormat="1" ht="20.100000000000001" hidden="1" customHeight="1">
      <c r="A28" s="2386"/>
      <c r="B28" s="3292"/>
      <c r="C28" s="2391" t="s">
        <v>406</v>
      </c>
      <c r="D28" s="2389" t="s">
        <v>4131</v>
      </c>
      <c r="E28" s="2392">
        <v>43928</v>
      </c>
      <c r="F28" s="2392"/>
      <c r="G28" s="2392">
        <f t="shared" si="4"/>
        <v>43940</v>
      </c>
      <c r="H28" s="2392">
        <f t="shared" si="2"/>
        <v>43944</v>
      </c>
      <c r="I28" s="2392">
        <f t="shared" si="5"/>
        <v>43952</v>
      </c>
    </row>
    <row r="29" spans="1:10" s="2359" customFormat="1" ht="20.100000000000001" hidden="1" customHeight="1">
      <c r="A29" s="2386" t="s">
        <v>4132</v>
      </c>
      <c r="B29" s="3292"/>
      <c r="C29" s="2391" t="s">
        <v>406</v>
      </c>
      <c r="D29" s="2389" t="s">
        <v>4133</v>
      </c>
      <c r="E29" s="2392">
        <v>43935</v>
      </c>
      <c r="F29" s="2392"/>
      <c r="G29" s="2392">
        <f t="shared" si="4"/>
        <v>43947</v>
      </c>
      <c r="H29" s="2392">
        <f t="shared" si="2"/>
        <v>43951</v>
      </c>
      <c r="I29" s="2392">
        <f t="shared" si="5"/>
        <v>43959</v>
      </c>
    </row>
    <row r="30" spans="1:10" s="2359" customFormat="1" ht="20.100000000000001" hidden="1" customHeight="1">
      <c r="A30" s="2386" t="s">
        <v>4134</v>
      </c>
      <c r="B30" s="3292"/>
      <c r="C30" s="2387" t="s">
        <v>2470</v>
      </c>
      <c r="D30" s="2388" t="s">
        <v>4135</v>
      </c>
      <c r="E30" s="2389">
        <v>43950</v>
      </c>
      <c r="F30" s="2399"/>
      <c r="G30" s="2399">
        <f t="shared" si="4"/>
        <v>43962</v>
      </c>
      <c r="H30" s="2399">
        <f t="shared" si="2"/>
        <v>43966</v>
      </c>
      <c r="I30" s="2399">
        <f t="shared" si="5"/>
        <v>43974</v>
      </c>
      <c r="J30" s="2514" t="s">
        <v>4136</v>
      </c>
    </row>
    <row r="31" spans="1:10" s="2359" customFormat="1" ht="20.100000000000001" hidden="1" customHeight="1">
      <c r="A31" s="2386" t="s">
        <v>4137</v>
      </c>
      <c r="B31" s="3292"/>
      <c r="C31" s="2387" t="s">
        <v>406</v>
      </c>
      <c r="D31" s="2388" t="s">
        <v>4138</v>
      </c>
      <c r="E31" s="2392">
        <v>43949</v>
      </c>
      <c r="F31" s="2392"/>
      <c r="G31" s="2392">
        <f t="shared" si="4"/>
        <v>43961</v>
      </c>
      <c r="H31" s="2392">
        <f t="shared" si="2"/>
        <v>43965</v>
      </c>
      <c r="I31" s="2392">
        <f t="shared" si="5"/>
        <v>43973</v>
      </c>
    </row>
    <row r="32" spans="1:10" s="2359" customFormat="1" ht="20.100000000000001" hidden="1" customHeight="1">
      <c r="A32" s="2386" t="s">
        <v>4139</v>
      </c>
      <c r="B32" s="3292"/>
      <c r="C32" s="2395" t="s">
        <v>406</v>
      </c>
      <c r="D32" s="2396" t="s">
        <v>4140</v>
      </c>
      <c r="E32" s="2392">
        <v>43956</v>
      </c>
      <c r="F32" s="2392"/>
      <c r="G32" s="2392">
        <f t="shared" si="4"/>
        <v>43968</v>
      </c>
      <c r="H32" s="2392">
        <f t="shared" si="2"/>
        <v>43972</v>
      </c>
      <c r="I32" s="2392">
        <f t="shared" si="5"/>
        <v>43980</v>
      </c>
    </row>
    <row r="33" spans="1:10" s="2359" customFormat="1" ht="20.100000000000001" hidden="1" customHeight="1">
      <c r="A33" s="2386"/>
      <c r="B33" s="3292"/>
      <c r="C33" s="2376" t="s">
        <v>2057</v>
      </c>
      <c r="D33" s="2379" t="s">
        <v>4141</v>
      </c>
      <c r="E33" s="2396">
        <v>43964</v>
      </c>
      <c r="F33" s="2378"/>
      <c r="G33" s="2378">
        <f t="shared" si="4"/>
        <v>43976</v>
      </c>
      <c r="H33" s="2378">
        <f t="shared" si="2"/>
        <v>43980</v>
      </c>
      <c r="I33" s="2378">
        <f t="shared" si="5"/>
        <v>43988</v>
      </c>
      <c r="J33" s="2514" t="s">
        <v>4142</v>
      </c>
    </row>
    <row r="34" spans="1:10" s="2359" customFormat="1" ht="20.100000000000001" hidden="1" customHeight="1">
      <c r="A34" s="2386"/>
      <c r="B34" s="3292"/>
      <c r="C34" s="2376" t="s">
        <v>4143</v>
      </c>
      <c r="D34" s="2379" t="s">
        <v>4144</v>
      </c>
      <c r="E34" s="2378">
        <v>43970</v>
      </c>
      <c r="F34" s="2378"/>
      <c r="G34" s="2378">
        <f t="shared" si="4"/>
        <v>43982</v>
      </c>
      <c r="H34" s="2392">
        <f t="shared" si="2"/>
        <v>43986</v>
      </c>
      <c r="I34" s="2392">
        <f t="shared" si="5"/>
        <v>43994</v>
      </c>
    </row>
    <row r="35" spans="1:10" s="2359" customFormat="1" ht="20.100000000000001" hidden="1" customHeight="1">
      <c r="A35" s="2386"/>
      <c r="B35" s="3292"/>
      <c r="C35" s="2400"/>
      <c r="D35" s="2401"/>
      <c r="E35" s="2402"/>
      <c r="F35" s="2402"/>
      <c r="G35" s="2402"/>
      <c r="H35" s="2402"/>
      <c r="I35" s="2402"/>
    </row>
    <row r="36" spans="1:10" s="2359" customFormat="1" ht="35.25" hidden="1" customHeight="1">
      <c r="A36" s="2386"/>
      <c r="B36" s="3292"/>
      <c r="C36" s="2366"/>
      <c r="D36" s="2367"/>
      <c r="E36" s="2368" t="s">
        <v>98</v>
      </c>
      <c r="F36" s="2368" t="s">
        <v>103</v>
      </c>
      <c r="G36" s="2370" t="s">
        <v>1456</v>
      </c>
      <c r="H36" s="2403"/>
      <c r="I36" s="2403"/>
    </row>
    <row r="37" spans="1:10" s="2359" customFormat="1" ht="25.5" hidden="1" customHeight="1">
      <c r="A37" s="2386"/>
      <c r="B37" s="3292"/>
      <c r="C37" s="2371"/>
      <c r="D37" s="2372" t="s">
        <v>2842</v>
      </c>
      <c r="E37" s="2373" t="s">
        <v>4145</v>
      </c>
      <c r="F37" s="2374" t="s">
        <v>2778</v>
      </c>
      <c r="G37" s="2375" t="s">
        <v>5431</v>
      </c>
      <c r="H37" s="2404"/>
      <c r="I37" s="2404"/>
    </row>
    <row r="38" spans="1:10" s="2359" customFormat="1" ht="20.100000000000001" hidden="1" customHeight="1">
      <c r="A38" s="2386"/>
      <c r="B38" s="3292"/>
      <c r="C38" s="2376" t="s">
        <v>425</v>
      </c>
      <c r="D38" s="2379" t="s">
        <v>142</v>
      </c>
      <c r="E38" s="2378">
        <v>43982</v>
      </c>
      <c r="F38" s="2385"/>
      <c r="G38" s="2378">
        <f>E38+7</f>
        <v>43989</v>
      </c>
      <c r="H38" s="2402"/>
      <c r="I38" s="2402"/>
    </row>
    <row r="39" spans="1:10" s="2359" customFormat="1" ht="20.100000000000001" hidden="1" customHeight="1">
      <c r="A39" s="2386"/>
      <c r="B39" s="3292"/>
      <c r="C39" s="2400"/>
      <c r="D39" s="2401"/>
      <c r="E39" s="2402"/>
      <c r="F39" s="2402"/>
      <c r="G39" s="2402"/>
      <c r="H39" s="2402"/>
      <c r="I39" s="2402"/>
    </row>
    <row r="40" spans="1:10" s="2359" customFormat="1" ht="33" hidden="1" customHeight="1">
      <c r="A40" s="2386"/>
      <c r="B40" s="3292"/>
      <c r="C40" s="2366"/>
      <c r="D40" s="2367"/>
      <c r="E40" s="2368" t="s">
        <v>98</v>
      </c>
      <c r="F40" s="2368" t="s">
        <v>103</v>
      </c>
      <c r="G40" s="2370" t="s">
        <v>969</v>
      </c>
      <c r="H40" s="2370" t="s">
        <v>1456</v>
      </c>
      <c r="I40" s="2403"/>
    </row>
    <row r="41" spans="1:10" s="2359" customFormat="1" ht="20.100000000000001" hidden="1" customHeight="1">
      <c r="A41" s="2386"/>
      <c r="B41" s="3292"/>
      <c r="C41" s="2371"/>
      <c r="D41" s="2372" t="s">
        <v>2842</v>
      </c>
      <c r="E41" s="2373"/>
      <c r="F41" s="2374" t="s">
        <v>2778</v>
      </c>
      <c r="G41" s="2375" t="s">
        <v>4412</v>
      </c>
      <c r="H41" s="2375" t="s">
        <v>4270</v>
      </c>
      <c r="I41" s="2404"/>
    </row>
    <row r="42" spans="1:10" s="2359" customFormat="1" ht="20.100000000000001" hidden="1" customHeight="1">
      <c r="A42" s="2386"/>
      <c r="B42" s="3292"/>
      <c r="C42" s="2376" t="s">
        <v>4146</v>
      </c>
      <c r="D42" s="2379" t="s">
        <v>4147</v>
      </c>
      <c r="E42" s="2396">
        <v>43992</v>
      </c>
      <c r="F42" s="2378"/>
      <c r="G42" s="2378">
        <f>E42+9</f>
        <v>44001</v>
      </c>
      <c r="H42" s="2378">
        <f>E42+12</f>
        <v>44004</v>
      </c>
      <c r="I42" s="2514" t="s">
        <v>4148</v>
      </c>
    </row>
    <row r="43" spans="1:10" s="2359" customFormat="1" ht="19.5" hidden="1">
      <c r="A43" s="2386"/>
      <c r="B43" s="3292"/>
      <c r="C43" s="2405"/>
      <c r="D43" s="2406"/>
      <c r="E43" s="2370" t="s">
        <v>98</v>
      </c>
      <c r="F43" s="2370" t="s">
        <v>103</v>
      </c>
      <c r="G43" s="2370" t="s">
        <v>969</v>
      </c>
      <c r="H43" s="2370" t="s">
        <v>1456</v>
      </c>
    </row>
    <row r="44" spans="1:10" s="2359" customFormat="1" ht="19.5" hidden="1">
      <c r="A44" s="2386"/>
      <c r="B44" s="3292"/>
      <c r="C44" s="2407"/>
      <c r="D44" s="2408" t="s">
        <v>3027</v>
      </c>
      <c r="E44" s="2409" t="s">
        <v>4149</v>
      </c>
      <c r="F44" s="2410" t="s">
        <v>2778</v>
      </c>
      <c r="G44" s="2411" t="s">
        <v>3041</v>
      </c>
      <c r="H44" s="2411" t="s">
        <v>3290</v>
      </c>
    </row>
    <row r="45" spans="1:10" s="2359" customFormat="1" ht="20.100000000000001" hidden="1" customHeight="1">
      <c r="A45" s="2386" t="s">
        <v>4150</v>
      </c>
      <c r="B45" s="3292"/>
      <c r="C45" s="2412" t="s">
        <v>406</v>
      </c>
      <c r="D45" s="2413" t="s">
        <v>4151</v>
      </c>
      <c r="E45" s="2414">
        <v>44083</v>
      </c>
      <c r="F45" s="2415"/>
      <c r="G45" s="2415">
        <f t="shared" ref="G45:G47" si="7">E45+14</f>
        <v>44097</v>
      </c>
      <c r="H45" s="2415">
        <f t="shared" ref="H45:H47" si="8">E45+17</f>
        <v>44100</v>
      </c>
      <c r="I45" s="2416"/>
    </row>
    <row r="46" spans="1:10" s="2359" customFormat="1" ht="20.100000000000001" hidden="1" customHeight="1">
      <c r="A46" s="2386" t="s">
        <v>4152</v>
      </c>
      <c r="B46" s="3292"/>
      <c r="C46" s="2417" t="s">
        <v>4128</v>
      </c>
      <c r="D46" s="2413" t="s">
        <v>4153</v>
      </c>
      <c r="E46" s="2418">
        <v>44101</v>
      </c>
      <c r="F46" s="2419"/>
      <c r="G46" s="2419">
        <f t="shared" si="7"/>
        <v>44115</v>
      </c>
      <c r="H46" s="2415">
        <f t="shared" si="8"/>
        <v>44118</v>
      </c>
      <c r="I46" s="2420">
        <v>44090</v>
      </c>
    </row>
    <row r="47" spans="1:10" s="2359" customFormat="1" ht="20.100000000000001" hidden="1" customHeight="1">
      <c r="A47" s="2386" t="s">
        <v>4154</v>
      </c>
      <c r="B47" s="3292"/>
      <c r="C47" s="2412" t="s">
        <v>406</v>
      </c>
      <c r="D47" s="2413" t="s">
        <v>4155</v>
      </c>
      <c r="E47" s="2414">
        <v>44099</v>
      </c>
      <c r="F47" s="2415"/>
      <c r="G47" s="2415">
        <f t="shared" si="7"/>
        <v>44113</v>
      </c>
      <c r="H47" s="2415">
        <f t="shared" si="8"/>
        <v>44116</v>
      </c>
      <c r="I47" s="2421"/>
    </row>
    <row r="48" spans="1:10" s="2359" customFormat="1" ht="20.100000000000001" hidden="1" customHeight="1">
      <c r="A48" s="2386"/>
      <c r="B48" s="3292"/>
      <c r="C48" s="2422" t="s">
        <v>406</v>
      </c>
      <c r="D48" s="2423" t="s">
        <v>4156</v>
      </c>
      <c r="E48" s="2424">
        <v>44139</v>
      </c>
      <c r="F48" s="2424"/>
      <c r="G48" s="2424">
        <v>44153</v>
      </c>
      <c r="H48" s="2424">
        <v>44156</v>
      </c>
      <c r="I48" s="2421"/>
    </row>
    <row r="49" spans="1:13" s="2359" customFormat="1" ht="20.100000000000001" hidden="1" customHeight="1">
      <c r="A49" s="2386" t="s">
        <v>4157</v>
      </c>
      <c r="B49" s="3292"/>
      <c r="C49" s="2425" t="s">
        <v>4158</v>
      </c>
      <c r="D49" s="2423" t="s">
        <v>4159</v>
      </c>
      <c r="E49" s="2426">
        <v>44154</v>
      </c>
      <c r="F49" s="2426"/>
      <c r="G49" s="2426">
        <v>44167</v>
      </c>
      <c r="H49" s="2426">
        <v>44170</v>
      </c>
      <c r="I49" s="2421">
        <v>44146</v>
      </c>
    </row>
    <row r="50" spans="1:13" s="2359" customFormat="1" ht="20.100000000000001" hidden="1" customHeight="1">
      <c r="A50" s="2386"/>
      <c r="B50" s="3292"/>
      <c r="C50" s="2405"/>
      <c r="D50" s="2406"/>
      <c r="E50" s="2370" t="s">
        <v>98</v>
      </c>
      <c r="F50" s="2370" t="s">
        <v>103</v>
      </c>
      <c r="G50" s="2370" t="s">
        <v>969</v>
      </c>
      <c r="H50" s="2370" t="s">
        <v>1456</v>
      </c>
      <c r="I50" s="2421"/>
    </row>
    <row r="51" spans="1:13" s="2359" customFormat="1" ht="20.100000000000001" hidden="1" customHeight="1">
      <c r="B51" s="3290"/>
      <c r="C51" s="2407"/>
      <c r="D51" s="2408" t="s">
        <v>3338</v>
      </c>
      <c r="E51" s="2409" t="s">
        <v>5609</v>
      </c>
      <c r="F51" s="2410" t="s">
        <v>2778</v>
      </c>
      <c r="G51" s="2411" t="s">
        <v>5261</v>
      </c>
      <c r="H51" s="2411" t="s">
        <v>4171</v>
      </c>
      <c r="I51" s="2421"/>
      <c r="J51" s="2394"/>
    </row>
    <row r="52" spans="1:13" s="2359" customFormat="1" ht="20.100000000000001" hidden="1" customHeight="1">
      <c r="A52" s="2386"/>
      <c r="B52" s="3292"/>
      <c r="C52" s="2427" t="s">
        <v>4161</v>
      </c>
      <c r="D52" s="2428" t="s">
        <v>4162</v>
      </c>
      <c r="E52" s="2429">
        <v>44190</v>
      </c>
      <c r="F52" s="2428"/>
      <c r="G52" s="2430">
        <v>44194</v>
      </c>
      <c r="H52" s="2430">
        <v>44198</v>
      </c>
      <c r="I52" s="2421">
        <v>44176</v>
      </c>
    </row>
    <row r="53" spans="1:13" s="2359" customFormat="1" ht="20.100000000000001" hidden="1" customHeight="1">
      <c r="A53" s="2386"/>
      <c r="B53" s="3292"/>
      <c r="C53" s="2405"/>
      <c r="D53" s="2406"/>
      <c r="E53" s="2370" t="s">
        <v>98</v>
      </c>
      <c r="F53" s="2370" t="s">
        <v>103</v>
      </c>
      <c r="G53" s="2370" t="s">
        <v>969</v>
      </c>
      <c r="H53" s="2370" t="s">
        <v>1456</v>
      </c>
      <c r="I53" s="2421"/>
    </row>
    <row r="54" spans="1:13" s="2359" customFormat="1" ht="20.100000000000001" hidden="1" customHeight="1">
      <c r="A54" s="2386"/>
      <c r="B54" s="3292"/>
      <c r="C54" s="2407"/>
      <c r="D54" s="2408" t="s">
        <v>3027</v>
      </c>
      <c r="E54" s="2409" t="s">
        <v>5610</v>
      </c>
      <c r="F54" s="2410" t="s">
        <v>2778</v>
      </c>
      <c r="G54" s="2411" t="s">
        <v>5261</v>
      </c>
      <c r="H54" s="2411" t="s">
        <v>4171</v>
      </c>
      <c r="I54" s="2421"/>
    </row>
    <row r="55" spans="1:13" s="2359" customFormat="1" ht="20.100000000000001" hidden="1" customHeight="1">
      <c r="A55" s="2386" t="s">
        <v>4164</v>
      </c>
      <c r="B55" s="3292"/>
      <c r="C55" s="2422" t="s">
        <v>406</v>
      </c>
      <c r="D55" s="2426" t="s">
        <v>4165</v>
      </c>
      <c r="E55" s="2414">
        <v>44183</v>
      </c>
      <c r="F55" s="2414"/>
      <c r="G55" s="2414">
        <f t="shared" ref="G55" si="9">E55+14</f>
        <v>44197</v>
      </c>
      <c r="H55" s="2414">
        <f t="shared" ref="H55" si="10">E55+17</f>
        <v>44200</v>
      </c>
      <c r="I55" s="2421">
        <v>44184</v>
      </c>
    </row>
    <row r="56" spans="1:13" s="2359" customFormat="1" ht="20.100000000000001" hidden="1" customHeight="1" thickBot="1">
      <c r="A56" s="2386" t="s">
        <v>4157</v>
      </c>
      <c r="B56" s="3292"/>
      <c r="C56" s="2431" t="s">
        <v>4166</v>
      </c>
      <c r="D56" s="2432" t="s">
        <v>4167</v>
      </c>
      <c r="E56" s="2433">
        <v>44207</v>
      </c>
      <c r="F56" s="2434"/>
      <c r="G56" s="2433">
        <f>E56+11</f>
        <v>44218</v>
      </c>
      <c r="H56" s="2433">
        <f>E56+14</f>
        <v>44221</v>
      </c>
      <c r="I56" s="2421">
        <v>44188</v>
      </c>
    </row>
    <row r="57" spans="1:13" s="2359" customFormat="1" ht="20.100000000000001" hidden="1" customHeight="1" thickTop="1" thickBot="1">
      <c r="A57" s="2386" t="s">
        <v>4168</v>
      </c>
      <c r="B57" s="3292"/>
      <c r="C57" s="2435" t="s">
        <v>4169</v>
      </c>
      <c r="D57" s="2436" t="s">
        <v>4170</v>
      </c>
      <c r="E57" s="2434">
        <v>44200</v>
      </c>
      <c r="F57" s="2437"/>
      <c r="G57" s="2438">
        <f t="shared" ref="G57" si="11">E57+11</f>
        <v>44211</v>
      </c>
      <c r="H57" s="2434">
        <f t="shared" ref="H57" si="12">E57+14</f>
        <v>44214</v>
      </c>
      <c r="I57" s="2421">
        <v>44195</v>
      </c>
    </row>
    <row r="58" spans="1:13" s="2359" customFormat="1" ht="39" hidden="1" thickTop="1">
      <c r="A58" s="2327"/>
      <c r="B58" s="3293"/>
      <c r="C58" s="2439"/>
      <c r="D58" s="2440"/>
      <c r="E58" s="2515" t="s">
        <v>98</v>
      </c>
      <c r="F58" s="2515" t="s">
        <v>103</v>
      </c>
      <c r="G58" s="2515" t="s">
        <v>103</v>
      </c>
      <c r="H58" s="2515" t="s">
        <v>969</v>
      </c>
      <c r="I58" s="2515" t="s">
        <v>1456</v>
      </c>
      <c r="J58" s="2441"/>
      <c r="K58" s="2441"/>
    </row>
    <row r="59" spans="1:13" s="2359" customFormat="1" ht="19.5" hidden="1">
      <c r="A59" s="2327"/>
      <c r="B59" s="3293"/>
      <c r="C59" s="2516"/>
      <c r="D59" s="2442" t="s">
        <v>3027</v>
      </c>
      <c r="E59" s="2443" t="s">
        <v>5610</v>
      </c>
      <c r="F59" s="2444" t="s">
        <v>2778</v>
      </c>
      <c r="G59" s="2445" t="s">
        <v>3117</v>
      </c>
      <c r="H59" s="2445" t="s">
        <v>5261</v>
      </c>
      <c r="I59" s="2446" t="s">
        <v>4171</v>
      </c>
      <c r="J59" s="2441"/>
      <c r="K59" s="2447" t="s">
        <v>3038</v>
      </c>
      <c r="L59" s="2448" t="s">
        <v>3807</v>
      </c>
      <c r="M59" s="2448" t="s">
        <v>3808</v>
      </c>
    </row>
    <row r="60" spans="1:13" s="2359" customFormat="1" ht="20.100000000000001" hidden="1" customHeight="1" thickBot="1">
      <c r="A60" s="2327" t="s">
        <v>4172</v>
      </c>
      <c r="B60" s="3293"/>
      <c r="C60" s="2517" t="s">
        <v>406</v>
      </c>
      <c r="D60" s="2518" t="s">
        <v>4173</v>
      </c>
      <c r="E60" s="2449">
        <v>44251</v>
      </c>
      <c r="F60" s="2449"/>
      <c r="G60" s="2449">
        <f t="shared" ref="G60:G77" si="13">E60+5</f>
        <v>44256</v>
      </c>
      <c r="H60" s="2449">
        <f t="shared" ref="H60:H75" si="14">E60+11</f>
        <v>44262</v>
      </c>
      <c r="I60" s="2449">
        <f t="shared" ref="I60:I77" si="15">E60+14</f>
        <v>44265</v>
      </c>
      <c r="J60" s="2450" t="e">
        <f>#REF!+7</f>
        <v>#REF!</v>
      </c>
      <c r="K60" s="2451" t="e">
        <f t="shared" ref="K60:K63" si="16">E60-J60</f>
        <v>#REF!</v>
      </c>
    </row>
    <row r="61" spans="1:13" s="2359" customFormat="1" ht="20.100000000000001" hidden="1" customHeight="1" thickTop="1">
      <c r="A61" s="2327" t="s">
        <v>4174</v>
      </c>
      <c r="B61" s="3293"/>
      <c r="C61" s="2517" t="s">
        <v>406</v>
      </c>
      <c r="D61" s="2519" t="s">
        <v>4175</v>
      </c>
      <c r="E61" s="2452">
        <f>E60+7</f>
        <v>44258</v>
      </c>
      <c r="F61" s="2453"/>
      <c r="G61" s="2453">
        <f t="shared" si="13"/>
        <v>44263</v>
      </c>
      <c r="H61" s="2453">
        <f t="shared" si="14"/>
        <v>44269</v>
      </c>
      <c r="I61" s="2453">
        <f t="shared" si="15"/>
        <v>44272</v>
      </c>
      <c r="J61" s="2450" t="e">
        <f t="shared" ref="J61" si="17">J60+7</f>
        <v>#REF!</v>
      </c>
      <c r="K61" s="2451" t="e">
        <f t="shared" si="16"/>
        <v>#REF!</v>
      </c>
    </row>
    <row r="62" spans="1:13" s="2359" customFormat="1" ht="20.100000000000001" hidden="1" customHeight="1">
      <c r="A62" s="2327" t="s">
        <v>4176</v>
      </c>
      <c r="B62" s="3293"/>
      <c r="C62" s="2520" t="s">
        <v>406</v>
      </c>
      <c r="D62" s="2521" t="s">
        <v>4177</v>
      </c>
      <c r="E62" s="2454">
        <v>44265</v>
      </c>
      <c r="F62" s="2455"/>
      <c r="G62" s="2453">
        <f t="shared" si="13"/>
        <v>44270</v>
      </c>
      <c r="H62" s="2453">
        <f t="shared" si="14"/>
        <v>44276</v>
      </c>
      <c r="I62" s="2453">
        <f t="shared" si="15"/>
        <v>44279</v>
      </c>
      <c r="J62" s="2450">
        <v>44265</v>
      </c>
      <c r="K62" s="2451">
        <f t="shared" si="16"/>
        <v>0</v>
      </c>
    </row>
    <row r="63" spans="1:13" s="2359" customFormat="1" ht="20.100000000000001" hidden="1" customHeight="1">
      <c r="A63" s="2327" t="s">
        <v>4178</v>
      </c>
      <c r="B63" s="3293"/>
      <c r="C63" s="2520" t="s">
        <v>406</v>
      </c>
      <c r="D63" s="2521" t="s">
        <v>4179</v>
      </c>
      <c r="E63" s="2455">
        <v>44279</v>
      </c>
      <c r="F63" s="2455"/>
      <c r="G63" s="2453">
        <f t="shared" si="13"/>
        <v>44284</v>
      </c>
      <c r="H63" s="2453">
        <f t="shared" si="14"/>
        <v>44290</v>
      </c>
      <c r="I63" s="2453">
        <f t="shared" si="15"/>
        <v>44293</v>
      </c>
      <c r="J63" s="2450" t="e">
        <f>#REF!+7</f>
        <v>#REF!</v>
      </c>
      <c r="K63" s="2451" t="e">
        <f t="shared" si="16"/>
        <v>#REF!</v>
      </c>
    </row>
    <row r="64" spans="1:13" s="2359" customFormat="1" ht="20.100000000000001" hidden="1" customHeight="1" thickBot="1">
      <c r="A64" s="2327" t="s">
        <v>4180</v>
      </c>
      <c r="B64" s="3293"/>
      <c r="C64" s="2520" t="s">
        <v>406</v>
      </c>
      <c r="D64" s="2518" t="s">
        <v>4181</v>
      </c>
      <c r="E64" s="2456">
        <v>44286</v>
      </c>
      <c r="F64" s="2457"/>
      <c r="G64" s="2457">
        <f t="shared" si="13"/>
        <v>44291</v>
      </c>
      <c r="H64" s="2457">
        <f t="shared" si="14"/>
        <v>44297</v>
      </c>
      <c r="I64" s="2457">
        <f t="shared" si="15"/>
        <v>44300</v>
      </c>
      <c r="J64" s="2450">
        <v>44286</v>
      </c>
      <c r="K64" s="2451">
        <f>E64-J64</f>
        <v>0</v>
      </c>
    </row>
    <row r="65" spans="1:13" s="2359" customFormat="1" ht="20.100000000000001" hidden="1" customHeight="1" thickTop="1">
      <c r="A65" s="2327"/>
      <c r="B65" s="3293"/>
      <c r="C65" s="2522" t="s">
        <v>327</v>
      </c>
      <c r="D65" s="2519" t="s">
        <v>4182</v>
      </c>
      <c r="E65" s="2523">
        <v>44307</v>
      </c>
      <c r="F65" s="2523"/>
      <c r="G65" s="2453">
        <f>E65+5</f>
        <v>44312</v>
      </c>
      <c r="H65" s="2524">
        <f>E65+11</f>
        <v>44318</v>
      </c>
      <c r="I65" s="2453">
        <f>E65+14</f>
        <v>44321</v>
      </c>
      <c r="J65" s="2450">
        <v>44293</v>
      </c>
      <c r="K65" s="2447">
        <f>J65+1</f>
        <v>44294</v>
      </c>
      <c r="L65" s="2458">
        <f>K65-6</f>
        <v>44288</v>
      </c>
      <c r="M65" s="2458">
        <f>L65</f>
        <v>44288</v>
      </c>
    </row>
    <row r="66" spans="1:13" s="2359" customFormat="1" ht="20.100000000000001" hidden="1" customHeight="1">
      <c r="A66" s="2327"/>
      <c r="B66" s="3293"/>
      <c r="C66" s="2520" t="s">
        <v>406</v>
      </c>
      <c r="D66" s="2521" t="s">
        <v>4183</v>
      </c>
      <c r="E66" s="2455">
        <v>44300</v>
      </c>
      <c r="F66" s="2455"/>
      <c r="G66" s="2453">
        <f>E66+5</f>
        <v>44305</v>
      </c>
      <c r="H66" s="2453">
        <f>E66+11</f>
        <v>44311</v>
      </c>
      <c r="I66" s="2453">
        <f>E66+14</f>
        <v>44314</v>
      </c>
      <c r="J66" s="2450">
        <v>44300</v>
      </c>
      <c r="K66" s="2458">
        <f>J66+1</f>
        <v>44301</v>
      </c>
      <c r="L66" s="2458">
        <f>K66-6</f>
        <v>44295</v>
      </c>
      <c r="M66" s="2458">
        <f>L66</f>
        <v>44295</v>
      </c>
    </row>
    <row r="67" spans="1:13" s="2359" customFormat="1" ht="18.75" hidden="1" customHeight="1">
      <c r="A67" s="2327"/>
      <c r="B67" s="3293"/>
      <c r="C67" s="2525" t="s">
        <v>4184</v>
      </c>
      <c r="D67" s="2521" t="s">
        <v>4185</v>
      </c>
      <c r="E67" s="1424">
        <v>44318</v>
      </c>
      <c r="F67" s="1424"/>
      <c r="G67" s="2455">
        <f>E67+5</f>
        <v>44323</v>
      </c>
      <c r="H67" s="2067">
        <v>44326</v>
      </c>
      <c r="I67" s="2067">
        <v>44323</v>
      </c>
      <c r="J67" s="2450">
        <v>44307</v>
      </c>
      <c r="K67" s="2458">
        <f t="shared" ref="K67:K78" si="18">J67+1</f>
        <v>44308</v>
      </c>
      <c r="L67" s="2458">
        <f t="shared" ref="L67:L78" si="19">K67-6</f>
        <v>44302</v>
      </c>
      <c r="M67" s="2458">
        <f t="shared" ref="M67:M78" si="20">L67</f>
        <v>44302</v>
      </c>
    </row>
    <row r="68" spans="1:13" s="2359" customFormat="1" ht="20.100000000000001" hidden="1" customHeight="1" thickBot="1">
      <c r="A68" s="2327" t="s">
        <v>4186</v>
      </c>
      <c r="B68" s="3293"/>
      <c r="C68" s="2526" t="s">
        <v>406</v>
      </c>
      <c r="D68" s="2518" t="s">
        <v>4187</v>
      </c>
      <c r="E68" s="2457">
        <v>44314</v>
      </c>
      <c r="F68" s="2457"/>
      <c r="G68" s="2459">
        <f>E68+5</f>
        <v>44319</v>
      </c>
      <c r="H68" s="2459">
        <f>E68+11</f>
        <v>44325</v>
      </c>
      <c r="I68" s="2459">
        <f>E68+14</f>
        <v>44328</v>
      </c>
      <c r="J68" s="2450">
        <v>44314</v>
      </c>
      <c r="K68" s="2458">
        <f t="shared" si="18"/>
        <v>44315</v>
      </c>
      <c r="L68" s="2458">
        <f t="shared" si="19"/>
        <v>44309</v>
      </c>
      <c r="M68" s="2458">
        <f t="shared" si="20"/>
        <v>44309</v>
      </c>
    </row>
    <row r="69" spans="1:13" s="2359" customFormat="1" ht="20.100000000000001" hidden="1" customHeight="1" thickTop="1">
      <c r="A69" s="2327"/>
      <c r="B69" s="3293"/>
      <c r="C69" s="2527" t="s">
        <v>4186</v>
      </c>
      <c r="D69" s="2519" t="s">
        <v>4188</v>
      </c>
      <c r="E69" s="2528">
        <v>44333</v>
      </c>
      <c r="F69" s="2523"/>
      <c r="G69" s="2453">
        <f>E69+5</f>
        <v>44338</v>
      </c>
      <c r="H69" s="2524">
        <f>E69+11</f>
        <v>44344</v>
      </c>
      <c r="I69" s="2524">
        <f>E69+14</f>
        <v>44347</v>
      </c>
      <c r="J69" s="2450">
        <f>J68+7</f>
        <v>44321</v>
      </c>
      <c r="K69" s="2458">
        <f t="shared" si="18"/>
        <v>44322</v>
      </c>
      <c r="L69" s="2458">
        <f t="shared" si="19"/>
        <v>44316</v>
      </c>
      <c r="M69" s="2458">
        <f t="shared" si="20"/>
        <v>44316</v>
      </c>
    </row>
    <row r="70" spans="1:13" s="2359" customFormat="1" ht="20.100000000000001" hidden="1" customHeight="1">
      <c r="A70" s="2327"/>
      <c r="B70" s="3293"/>
      <c r="C70" s="2520" t="s">
        <v>406</v>
      </c>
      <c r="D70" s="2521" t="s">
        <v>4189</v>
      </c>
      <c r="E70" s="2455">
        <v>44328</v>
      </c>
      <c r="F70" s="2455"/>
      <c r="G70" s="2453">
        <f t="shared" si="13"/>
        <v>44333</v>
      </c>
      <c r="H70" s="2453">
        <f t="shared" si="14"/>
        <v>44339</v>
      </c>
      <c r="I70" s="2453">
        <f t="shared" si="15"/>
        <v>44342</v>
      </c>
      <c r="J70" s="2450">
        <f t="shared" ref="J70:J78" si="21">J69+7</f>
        <v>44328</v>
      </c>
      <c r="K70" s="2458">
        <f t="shared" si="18"/>
        <v>44329</v>
      </c>
      <c r="L70" s="2458">
        <f t="shared" si="19"/>
        <v>44323</v>
      </c>
      <c r="M70" s="2458">
        <f t="shared" si="20"/>
        <v>44323</v>
      </c>
    </row>
    <row r="71" spans="1:13" s="2359" customFormat="1" ht="20.100000000000001" hidden="1" customHeight="1">
      <c r="A71" s="2327"/>
      <c r="B71" s="3293"/>
      <c r="C71" s="2520" t="s">
        <v>406</v>
      </c>
      <c r="D71" s="2521" t="s">
        <v>4190</v>
      </c>
      <c r="E71" s="2455">
        <v>44335</v>
      </c>
      <c r="F71" s="2455"/>
      <c r="G71" s="2455">
        <f t="shared" si="13"/>
        <v>44340</v>
      </c>
      <c r="H71" s="2455">
        <f t="shared" si="14"/>
        <v>44346</v>
      </c>
      <c r="I71" s="2455">
        <f t="shared" si="15"/>
        <v>44349</v>
      </c>
      <c r="J71" s="2450">
        <f t="shared" si="21"/>
        <v>44335</v>
      </c>
      <c r="K71" s="2458">
        <f t="shared" si="18"/>
        <v>44336</v>
      </c>
      <c r="L71" s="2458">
        <f t="shared" si="19"/>
        <v>44330</v>
      </c>
      <c r="M71" s="2458">
        <f t="shared" si="20"/>
        <v>44330</v>
      </c>
    </row>
    <row r="72" spans="1:13" s="2359" customFormat="1" ht="20.100000000000001" hidden="1" customHeight="1" thickBot="1">
      <c r="A72" s="2327" t="s">
        <v>4191</v>
      </c>
      <c r="B72" s="3293"/>
      <c r="C72" s="2520" t="s">
        <v>406</v>
      </c>
      <c r="D72" s="2518" t="s">
        <v>4192</v>
      </c>
      <c r="E72" s="2457">
        <v>44358</v>
      </c>
      <c r="F72" s="2457"/>
      <c r="G72" s="2459">
        <f t="shared" si="13"/>
        <v>44363</v>
      </c>
      <c r="H72" s="2459">
        <f t="shared" si="14"/>
        <v>44369</v>
      </c>
      <c r="I72" s="2459">
        <f t="shared" si="15"/>
        <v>44372</v>
      </c>
      <c r="J72" s="2450">
        <f t="shared" si="21"/>
        <v>44342</v>
      </c>
      <c r="K72" s="2458">
        <f t="shared" si="18"/>
        <v>44343</v>
      </c>
      <c r="L72" s="2458">
        <f t="shared" si="19"/>
        <v>44337</v>
      </c>
      <c r="M72" s="2458">
        <f t="shared" si="20"/>
        <v>44337</v>
      </c>
    </row>
    <row r="73" spans="1:13" s="2359" customFormat="1" ht="20.100000000000001" hidden="1" customHeight="1" thickTop="1">
      <c r="A73" s="2327"/>
      <c r="B73" s="3293"/>
      <c r="C73" s="2520" t="s">
        <v>406</v>
      </c>
      <c r="D73" s="2519" t="s">
        <v>4193</v>
      </c>
      <c r="E73" s="2452">
        <v>44358</v>
      </c>
      <c r="F73" s="2453"/>
      <c r="G73" s="2453">
        <f t="shared" si="13"/>
        <v>44363</v>
      </c>
      <c r="H73" s="2453">
        <f t="shared" si="14"/>
        <v>44369</v>
      </c>
      <c r="I73" s="2453">
        <f t="shared" si="15"/>
        <v>44372</v>
      </c>
      <c r="J73" s="2450" t="e">
        <f>#REF!+7</f>
        <v>#REF!</v>
      </c>
      <c r="K73" s="2458" t="e">
        <f t="shared" si="18"/>
        <v>#REF!</v>
      </c>
      <c r="L73" s="2458" t="e">
        <f t="shared" si="19"/>
        <v>#REF!</v>
      </c>
      <c r="M73" s="2458" t="e">
        <f t="shared" si="20"/>
        <v>#REF!</v>
      </c>
    </row>
    <row r="74" spans="1:13" s="2359" customFormat="1" ht="20.100000000000001" hidden="1" customHeight="1">
      <c r="A74" s="2327"/>
      <c r="B74" s="3293"/>
      <c r="C74" s="2520" t="s">
        <v>406</v>
      </c>
      <c r="D74" s="2521" t="s">
        <v>4194</v>
      </c>
      <c r="E74" s="2454">
        <v>44377</v>
      </c>
      <c r="F74" s="2455"/>
      <c r="G74" s="2453">
        <f t="shared" si="13"/>
        <v>44382</v>
      </c>
      <c r="H74" s="2453">
        <f t="shared" si="14"/>
        <v>44388</v>
      </c>
      <c r="I74" s="2455">
        <f t="shared" si="15"/>
        <v>44391</v>
      </c>
      <c r="J74" s="2450" t="e">
        <f>#REF!+7</f>
        <v>#REF!</v>
      </c>
      <c r="K74" s="2458" t="e">
        <f t="shared" si="18"/>
        <v>#REF!</v>
      </c>
      <c r="L74" s="2458" t="e">
        <f t="shared" si="19"/>
        <v>#REF!</v>
      </c>
      <c r="M74" s="2458" t="e">
        <f t="shared" si="20"/>
        <v>#REF!</v>
      </c>
    </row>
    <row r="75" spans="1:13" s="2359" customFormat="1" ht="20.100000000000001" hidden="1" customHeight="1" thickBot="1">
      <c r="A75" s="2327" t="s">
        <v>4195</v>
      </c>
      <c r="B75" s="3293"/>
      <c r="C75" s="2520" t="s">
        <v>406</v>
      </c>
      <c r="D75" s="2529" t="s">
        <v>4196</v>
      </c>
      <c r="E75" s="2460">
        <v>44377</v>
      </c>
      <c r="F75" s="2459"/>
      <c r="G75" s="2459">
        <f t="shared" si="13"/>
        <v>44382</v>
      </c>
      <c r="H75" s="2459">
        <f t="shared" si="14"/>
        <v>44388</v>
      </c>
      <c r="I75" s="2459">
        <f t="shared" si="15"/>
        <v>44391</v>
      </c>
      <c r="J75" s="2450">
        <v>44377</v>
      </c>
      <c r="K75" s="2458">
        <f t="shared" si="18"/>
        <v>44378</v>
      </c>
      <c r="L75" s="2458">
        <f t="shared" si="19"/>
        <v>44372</v>
      </c>
      <c r="M75" s="2458">
        <f t="shared" si="20"/>
        <v>44372</v>
      </c>
    </row>
    <row r="76" spans="1:13" s="2359" customFormat="1" ht="20.100000000000001" hidden="1" customHeight="1" thickTop="1">
      <c r="A76" s="2327"/>
      <c r="B76" s="3293"/>
      <c r="C76" s="2525" t="s">
        <v>4197</v>
      </c>
      <c r="D76" s="2519" t="s">
        <v>4198</v>
      </c>
      <c r="E76" s="2530" t="s">
        <v>393</v>
      </c>
      <c r="F76" s="2523"/>
      <c r="G76" s="2461" t="e">
        <f t="shared" si="13"/>
        <v>#VALUE!</v>
      </c>
      <c r="H76" s="2531">
        <v>44403</v>
      </c>
      <c r="I76" s="2531" t="e">
        <f t="shared" si="15"/>
        <v>#VALUE!</v>
      </c>
      <c r="J76" s="2450">
        <f t="shared" si="21"/>
        <v>44384</v>
      </c>
      <c r="K76" s="2458">
        <f t="shared" si="18"/>
        <v>44385</v>
      </c>
      <c r="L76" s="2458">
        <f t="shared" si="19"/>
        <v>44379</v>
      </c>
      <c r="M76" s="2458">
        <f t="shared" si="20"/>
        <v>44379</v>
      </c>
    </row>
    <row r="77" spans="1:13" s="2359" customFormat="1" ht="20.100000000000001" hidden="1" customHeight="1">
      <c r="A77" s="2327" t="s">
        <v>4199</v>
      </c>
      <c r="B77" s="3293"/>
      <c r="C77" s="2520" t="s">
        <v>406</v>
      </c>
      <c r="D77" s="2519" t="s">
        <v>4200</v>
      </c>
      <c r="E77" s="2532">
        <v>44391</v>
      </c>
      <c r="F77" s="2532"/>
      <c r="G77" s="2453">
        <f t="shared" si="13"/>
        <v>44396</v>
      </c>
      <c r="H77" s="2532">
        <f t="shared" ref="H77" si="22">E77+11</f>
        <v>44402</v>
      </c>
      <c r="I77" s="2532">
        <f t="shared" si="15"/>
        <v>44405</v>
      </c>
      <c r="J77" s="2450">
        <f t="shared" si="21"/>
        <v>44391</v>
      </c>
      <c r="K77" s="2458">
        <f t="shared" si="18"/>
        <v>44392</v>
      </c>
      <c r="L77" s="2458">
        <f t="shared" si="19"/>
        <v>44386</v>
      </c>
      <c r="M77" s="2458">
        <f t="shared" si="20"/>
        <v>44386</v>
      </c>
    </row>
    <row r="78" spans="1:13" s="2359" customFormat="1" ht="20.100000000000001" hidden="1" customHeight="1">
      <c r="A78" s="2327"/>
      <c r="B78" s="3293"/>
      <c r="C78" s="2525" t="s">
        <v>4201</v>
      </c>
      <c r="D78" s="2521" t="s">
        <v>4202</v>
      </c>
      <c r="E78" s="2090" t="s">
        <v>393</v>
      </c>
      <c r="F78" s="1424"/>
      <c r="G78" s="2455">
        <v>44414</v>
      </c>
      <c r="H78" s="1424">
        <v>44420</v>
      </c>
      <c r="I78" s="1424">
        <v>44423</v>
      </c>
      <c r="J78" s="2450">
        <f t="shared" si="21"/>
        <v>44398</v>
      </c>
      <c r="K78" s="2458">
        <f t="shared" si="18"/>
        <v>44399</v>
      </c>
      <c r="L78" s="2458">
        <f t="shared" si="19"/>
        <v>44393</v>
      </c>
      <c r="M78" s="2458">
        <f t="shared" si="20"/>
        <v>44393</v>
      </c>
    </row>
    <row r="79" spans="1:13" s="2359" customFormat="1" ht="20.100000000000001" hidden="1" customHeight="1" thickBot="1">
      <c r="A79" s="2327"/>
      <c r="B79" s="3293"/>
      <c r="C79" s="2533" t="s">
        <v>2837</v>
      </c>
      <c r="D79" s="2529" t="s">
        <v>4203</v>
      </c>
      <c r="E79" s="2534">
        <v>44415</v>
      </c>
      <c r="F79" s="2534"/>
      <c r="G79" s="2459">
        <v>44420</v>
      </c>
      <c r="H79" s="2459">
        <v>44426</v>
      </c>
      <c r="I79" s="2535">
        <v>44429</v>
      </c>
      <c r="J79" s="2450">
        <v>44405</v>
      </c>
      <c r="K79" s="2458">
        <v>44406</v>
      </c>
      <c r="L79" s="2458">
        <v>44400</v>
      </c>
      <c r="M79" s="2458">
        <v>44400</v>
      </c>
    </row>
    <row r="80" spans="1:13" s="2359" customFormat="1" ht="20.100000000000001" hidden="1" customHeight="1" thickTop="1">
      <c r="A80" s="2327" t="s">
        <v>5611</v>
      </c>
      <c r="B80" s="3293"/>
      <c r="C80" s="2536" t="s">
        <v>406</v>
      </c>
      <c r="D80" s="2519" t="s">
        <v>4205</v>
      </c>
      <c r="E80" s="2452">
        <v>44422</v>
      </c>
      <c r="F80" s="2453"/>
      <c r="G80" s="2453">
        <v>44427</v>
      </c>
      <c r="H80" s="2452">
        <v>44433</v>
      </c>
      <c r="I80" s="2453">
        <v>44436</v>
      </c>
      <c r="J80" s="2450">
        <v>44412</v>
      </c>
      <c r="K80" s="2458">
        <v>44413</v>
      </c>
      <c r="L80" s="2458">
        <v>44407</v>
      </c>
      <c r="M80" s="2458">
        <v>44407</v>
      </c>
    </row>
    <row r="81" spans="1:13" s="2359" customFormat="1" ht="20.100000000000001" hidden="1" customHeight="1">
      <c r="A81" s="2327" t="s">
        <v>5612</v>
      </c>
      <c r="B81" s="3293"/>
      <c r="C81" s="2536" t="s">
        <v>406</v>
      </c>
      <c r="D81" s="2519" t="s">
        <v>4207</v>
      </c>
      <c r="E81" s="2452">
        <v>44419</v>
      </c>
      <c r="F81" s="2453"/>
      <c r="G81" s="2453">
        <v>44424</v>
      </c>
      <c r="H81" s="2453">
        <v>44430</v>
      </c>
      <c r="I81" s="2453">
        <v>44433</v>
      </c>
      <c r="J81" s="2450">
        <v>44419</v>
      </c>
      <c r="K81" s="2458">
        <v>44420</v>
      </c>
      <c r="L81" s="2458">
        <v>44414</v>
      </c>
      <c r="M81" s="2458">
        <v>44414</v>
      </c>
    </row>
    <row r="82" spans="1:13" s="2359" customFormat="1" ht="18.75" hidden="1" customHeight="1">
      <c r="A82" s="2327" t="s">
        <v>4201</v>
      </c>
      <c r="B82" s="3293"/>
      <c r="C82" s="2537" t="s">
        <v>406</v>
      </c>
      <c r="D82" s="2538" t="s">
        <v>4209</v>
      </c>
      <c r="E82" s="2462">
        <v>44440</v>
      </c>
      <c r="F82" s="2463"/>
      <c r="G82" s="2462">
        <v>44457</v>
      </c>
      <c r="H82" s="2462">
        <v>44463</v>
      </c>
      <c r="I82" s="2462">
        <v>44466</v>
      </c>
      <c r="J82" s="2450">
        <v>44440</v>
      </c>
      <c r="K82" s="2458">
        <v>44441</v>
      </c>
      <c r="L82" s="2458">
        <v>44435</v>
      </c>
      <c r="M82" s="2458">
        <v>44435</v>
      </c>
    </row>
    <row r="83" spans="1:13" s="2359" customFormat="1" ht="20.100000000000001" hidden="1" customHeight="1">
      <c r="A83" s="2327" t="s">
        <v>2837</v>
      </c>
      <c r="B83" s="3293"/>
      <c r="C83" s="2520" t="s">
        <v>406</v>
      </c>
      <c r="D83" s="2090" t="s">
        <v>4211</v>
      </c>
      <c r="E83" s="2455">
        <v>44447</v>
      </c>
      <c r="F83" s="2455"/>
      <c r="G83" s="2455">
        <v>44452</v>
      </c>
      <c r="H83" s="2455">
        <v>44458</v>
      </c>
      <c r="I83" s="2455">
        <v>44461</v>
      </c>
      <c r="J83" s="2450">
        <v>44447</v>
      </c>
      <c r="K83" s="2458">
        <v>44448</v>
      </c>
      <c r="L83" s="2458">
        <v>44442</v>
      </c>
      <c r="M83" s="2458">
        <v>44442</v>
      </c>
    </row>
    <row r="84" spans="1:13" s="2359" customFormat="1" ht="20.100000000000001" hidden="1" customHeight="1">
      <c r="A84" s="2327" t="s">
        <v>4184</v>
      </c>
      <c r="B84" s="3293"/>
      <c r="C84" s="2520" t="s">
        <v>406</v>
      </c>
      <c r="D84" s="2521" t="s">
        <v>4213</v>
      </c>
      <c r="E84" s="2455">
        <v>44461</v>
      </c>
      <c r="F84" s="2455"/>
      <c r="G84" s="2455">
        <v>44466</v>
      </c>
      <c r="H84" s="2455">
        <v>44472</v>
      </c>
      <c r="I84" s="2455">
        <v>44475</v>
      </c>
      <c r="J84" s="2450">
        <v>44461</v>
      </c>
      <c r="K84" s="2458">
        <v>44462</v>
      </c>
      <c r="L84" s="2458">
        <v>44456</v>
      </c>
      <c r="M84" s="2458">
        <v>44456</v>
      </c>
    </row>
    <row r="85" spans="1:13" s="2359" customFormat="1" ht="20.100000000000001" hidden="1" customHeight="1" thickBot="1">
      <c r="A85" s="2327" t="s">
        <v>5613</v>
      </c>
      <c r="B85" s="3293"/>
      <c r="C85" s="2520" t="s">
        <v>406</v>
      </c>
      <c r="D85" s="2529" t="s">
        <v>4215</v>
      </c>
      <c r="E85" s="2459">
        <v>44468</v>
      </c>
      <c r="F85" s="2459"/>
      <c r="G85" s="2459">
        <v>44473</v>
      </c>
      <c r="H85" s="2459">
        <v>44479</v>
      </c>
      <c r="I85" s="2459">
        <v>44482</v>
      </c>
      <c r="J85" s="2450">
        <v>44468</v>
      </c>
      <c r="K85" s="2458">
        <v>44469</v>
      </c>
      <c r="L85" s="2458">
        <v>44463</v>
      </c>
      <c r="M85" s="2458">
        <v>44463</v>
      </c>
    </row>
    <row r="86" spans="1:13" s="2359" customFormat="1" ht="20.100000000000001" hidden="1" customHeight="1" thickTop="1">
      <c r="A86" s="2327" t="s">
        <v>4216</v>
      </c>
      <c r="B86" s="3293"/>
      <c r="C86" s="2536" t="s">
        <v>406</v>
      </c>
      <c r="D86" s="2521" t="s">
        <v>4217</v>
      </c>
      <c r="E86" s="1529">
        <v>44507</v>
      </c>
      <c r="F86" s="1429"/>
      <c r="G86" s="2455">
        <v>44499</v>
      </c>
      <c r="H86" s="1429">
        <v>44505</v>
      </c>
      <c r="I86" s="2455">
        <v>44508</v>
      </c>
      <c r="J86" s="2450">
        <v>44482</v>
      </c>
      <c r="K86" s="2458">
        <v>44483</v>
      </c>
      <c r="L86" s="2458">
        <v>44477</v>
      </c>
      <c r="M86" s="2458">
        <v>44477</v>
      </c>
    </row>
    <row r="87" spans="1:13" s="2359" customFormat="1" ht="20.100000000000001" hidden="1" customHeight="1">
      <c r="A87" s="2327" t="s">
        <v>313</v>
      </c>
      <c r="B87" s="3293"/>
      <c r="C87" s="2536" t="s">
        <v>406</v>
      </c>
      <c r="D87" s="2519" t="s">
        <v>4219</v>
      </c>
      <c r="E87" s="2453" t="s">
        <v>393</v>
      </c>
      <c r="F87" s="2453"/>
      <c r="G87" s="2453" t="s">
        <v>393</v>
      </c>
      <c r="H87" s="2453" t="s">
        <v>393</v>
      </c>
      <c r="I87" s="2453">
        <v>44512</v>
      </c>
      <c r="J87" s="2450">
        <v>44489</v>
      </c>
      <c r="K87" s="2458">
        <v>44490</v>
      </c>
      <c r="L87" s="2458">
        <v>44484</v>
      </c>
      <c r="M87" s="2458">
        <v>44484</v>
      </c>
    </row>
    <row r="88" spans="1:13" s="2359" customFormat="1" ht="20.100000000000001" hidden="1" customHeight="1">
      <c r="A88" s="2327"/>
      <c r="B88" s="3293"/>
      <c r="C88" s="2536" t="s">
        <v>406</v>
      </c>
      <c r="D88" s="2519" t="s">
        <v>4220</v>
      </c>
      <c r="E88" s="2453">
        <v>44503</v>
      </c>
      <c r="F88" s="2453"/>
      <c r="G88" s="2453">
        <v>44508</v>
      </c>
      <c r="H88" s="2453">
        <v>44514</v>
      </c>
      <c r="I88" s="2453">
        <v>44517</v>
      </c>
      <c r="J88" s="2450">
        <v>44503</v>
      </c>
      <c r="K88" s="2458">
        <v>44504</v>
      </c>
      <c r="L88" s="2458">
        <v>44498</v>
      </c>
      <c r="M88" s="2458">
        <v>44498</v>
      </c>
    </row>
    <row r="89" spans="1:13" s="2359" customFormat="1" ht="20.100000000000001" hidden="1" customHeight="1">
      <c r="A89" s="2327" t="s">
        <v>5614</v>
      </c>
      <c r="B89" s="3293"/>
      <c r="C89" s="2536" t="s">
        <v>406</v>
      </c>
      <c r="D89" s="2519" t="s">
        <v>4222</v>
      </c>
      <c r="E89" s="2453">
        <v>44510</v>
      </c>
      <c r="F89" s="2453"/>
      <c r="G89" s="2462" t="s">
        <v>393</v>
      </c>
      <c r="H89" s="2453">
        <v>44521</v>
      </c>
      <c r="I89" s="2453">
        <v>44524</v>
      </c>
      <c r="J89" s="2450">
        <v>44510</v>
      </c>
      <c r="K89" s="2458">
        <v>44511</v>
      </c>
      <c r="L89" s="2458">
        <v>44505</v>
      </c>
      <c r="M89" s="2458">
        <v>44505</v>
      </c>
    </row>
    <row r="90" spans="1:13" s="2359" customFormat="1" ht="20.100000000000001" hidden="1" customHeight="1">
      <c r="A90" s="2327" t="s">
        <v>569</v>
      </c>
      <c r="B90" s="3293"/>
      <c r="C90" s="2536" t="s">
        <v>406</v>
      </c>
      <c r="D90" s="2519" t="s">
        <v>4223</v>
      </c>
      <c r="E90" s="2453">
        <v>44580</v>
      </c>
      <c r="F90" s="2453"/>
      <c r="G90" s="2455">
        <v>44585</v>
      </c>
      <c r="H90" s="2453">
        <v>44591</v>
      </c>
      <c r="I90" s="2453">
        <v>44594</v>
      </c>
      <c r="J90" s="2450">
        <v>44580</v>
      </c>
      <c r="K90" s="2458">
        <v>44581</v>
      </c>
      <c r="L90" s="2458">
        <v>44575</v>
      </c>
      <c r="M90" s="2458">
        <v>44575</v>
      </c>
    </row>
    <row r="91" spans="1:13" s="2359" customFormat="1" ht="20.100000000000001" hidden="1" customHeight="1">
      <c r="A91" s="2327" t="s">
        <v>5615</v>
      </c>
      <c r="B91" s="3293"/>
      <c r="C91" s="2536" t="s">
        <v>406</v>
      </c>
      <c r="D91" s="2519" t="s">
        <v>4225</v>
      </c>
      <c r="E91" s="2539">
        <v>44608</v>
      </c>
      <c r="F91" s="2539"/>
      <c r="G91" s="2540" t="s">
        <v>393</v>
      </c>
      <c r="H91" s="2539">
        <v>44619</v>
      </c>
      <c r="I91" s="2539">
        <v>44622</v>
      </c>
      <c r="J91" s="2450">
        <v>44608</v>
      </c>
      <c r="K91" s="2458">
        <v>44609</v>
      </c>
      <c r="L91" s="2458">
        <v>44603</v>
      </c>
      <c r="M91" s="2458">
        <v>44603</v>
      </c>
    </row>
    <row r="92" spans="1:13" s="2359" customFormat="1" ht="20.100000000000001" hidden="1" customHeight="1">
      <c r="A92" s="2327"/>
      <c r="B92" s="3293"/>
      <c r="C92" s="2541" t="s">
        <v>406</v>
      </c>
      <c r="D92" s="2542" t="s">
        <v>4226</v>
      </c>
      <c r="E92" s="2543">
        <v>44628</v>
      </c>
      <c r="F92" s="2543"/>
      <c r="G92" s="2543">
        <v>44633</v>
      </c>
      <c r="H92" s="2543">
        <v>44639</v>
      </c>
      <c r="I92" s="2543">
        <v>44642</v>
      </c>
      <c r="J92" s="2450">
        <v>44622</v>
      </c>
      <c r="K92" s="2458">
        <v>44623</v>
      </c>
      <c r="L92" s="2458">
        <v>44617</v>
      </c>
      <c r="M92" s="2458">
        <v>44617</v>
      </c>
    </row>
    <row r="93" spans="1:13" s="2359" customFormat="1" ht="20.100000000000001" hidden="1" customHeight="1">
      <c r="A93" s="2327" t="s">
        <v>395</v>
      </c>
      <c r="B93" s="3293"/>
      <c r="C93" s="2536" t="s">
        <v>406</v>
      </c>
      <c r="D93" s="2519" t="s">
        <v>4227</v>
      </c>
      <c r="E93" s="2539">
        <v>44636</v>
      </c>
      <c r="F93" s="2539"/>
      <c r="G93" s="2540" t="s">
        <v>393</v>
      </c>
      <c r="H93" s="2539">
        <v>44647</v>
      </c>
      <c r="I93" s="2539">
        <v>44650</v>
      </c>
      <c r="J93" s="2450">
        <v>44636</v>
      </c>
      <c r="K93" s="2458">
        <v>44637</v>
      </c>
      <c r="L93" s="2458">
        <v>44631</v>
      </c>
      <c r="M93" s="2458">
        <v>44631</v>
      </c>
    </row>
    <row r="94" spans="1:13" s="2359" customFormat="1" ht="20.100000000000001" hidden="1" customHeight="1" thickBot="1">
      <c r="A94" s="2327"/>
      <c r="B94" s="3293"/>
      <c r="C94" s="2536" t="s">
        <v>406</v>
      </c>
      <c r="D94" s="2518" t="s">
        <v>4228</v>
      </c>
      <c r="E94" s="2544">
        <v>44686</v>
      </c>
      <c r="F94" s="2544"/>
      <c r="G94" s="1429">
        <v>44691</v>
      </c>
      <c r="H94" s="2544">
        <v>44697</v>
      </c>
      <c r="I94" s="2544">
        <v>44700</v>
      </c>
      <c r="J94" s="2450">
        <v>44650</v>
      </c>
      <c r="K94" s="2458">
        <v>44651</v>
      </c>
      <c r="L94" s="2458">
        <v>44645</v>
      </c>
      <c r="M94" s="2458">
        <v>44645</v>
      </c>
    </row>
    <row r="95" spans="1:13" s="2359" customFormat="1" ht="20.100000000000001" hidden="1" customHeight="1" thickTop="1">
      <c r="A95" s="2327" t="s">
        <v>4229</v>
      </c>
      <c r="B95" s="3293"/>
      <c r="C95" s="2522" t="s">
        <v>4230</v>
      </c>
      <c r="D95" s="2519" t="s">
        <v>4231</v>
      </c>
      <c r="E95" s="2528">
        <v>44675</v>
      </c>
      <c r="F95" s="2523"/>
      <c r="G95" s="2540" t="s">
        <v>393</v>
      </c>
      <c r="H95" s="2540" t="s">
        <v>393</v>
      </c>
      <c r="I95" s="2524">
        <v>44689</v>
      </c>
      <c r="J95" s="2450">
        <v>44657</v>
      </c>
      <c r="K95" s="2458">
        <v>44658</v>
      </c>
      <c r="L95" s="2458">
        <v>44652</v>
      </c>
      <c r="M95" s="2458">
        <v>44652</v>
      </c>
    </row>
    <row r="96" spans="1:13" s="2359" customFormat="1" ht="20.100000000000001" hidden="1" customHeight="1">
      <c r="A96" s="2327" t="s">
        <v>4232</v>
      </c>
      <c r="B96" s="3293"/>
      <c r="C96" s="2522" t="s">
        <v>4233</v>
      </c>
      <c r="D96" s="2519" t="s">
        <v>4234</v>
      </c>
      <c r="E96" s="2528">
        <v>44669</v>
      </c>
      <c r="F96" s="2523"/>
      <c r="G96" s="2540" t="s">
        <v>393</v>
      </c>
      <c r="H96" s="2540" t="s">
        <v>393</v>
      </c>
      <c r="I96" s="2540" t="s">
        <v>393</v>
      </c>
      <c r="J96" s="2450">
        <v>44664</v>
      </c>
      <c r="K96" s="2458">
        <v>44665</v>
      </c>
      <c r="L96" s="2458">
        <v>44659</v>
      </c>
      <c r="M96" s="2458">
        <v>44659</v>
      </c>
    </row>
    <row r="97" spans="1:13" s="2359" customFormat="1" ht="20.100000000000001" hidden="1" customHeight="1">
      <c r="A97" s="2327"/>
      <c r="B97" s="3293"/>
      <c r="C97" s="2536" t="s">
        <v>406</v>
      </c>
      <c r="D97" s="2521" t="s">
        <v>4235</v>
      </c>
      <c r="E97" s="2455">
        <v>44671</v>
      </c>
      <c r="F97" s="2464"/>
      <c r="G97" s="2465" t="s">
        <v>393</v>
      </c>
      <c r="H97" s="2455">
        <v>44682</v>
      </c>
      <c r="I97" s="2455">
        <v>44685</v>
      </c>
      <c r="J97" s="2450">
        <v>44671</v>
      </c>
      <c r="K97" s="2458">
        <v>44672</v>
      </c>
      <c r="L97" s="2458">
        <v>44666</v>
      </c>
      <c r="M97" s="2458">
        <v>44666</v>
      </c>
    </row>
    <row r="98" spans="1:13" s="2359" customFormat="1" ht="20.100000000000001" hidden="1" customHeight="1" thickBot="1">
      <c r="A98" s="2327"/>
      <c r="B98" s="3293"/>
      <c r="C98" s="2536" t="s">
        <v>406</v>
      </c>
      <c r="D98" s="2529" t="s">
        <v>4236</v>
      </c>
      <c r="E98" s="2459">
        <v>44678</v>
      </c>
      <c r="F98" s="2459"/>
      <c r="G98" s="2459">
        <v>44683</v>
      </c>
      <c r="H98" s="2459">
        <v>44689</v>
      </c>
      <c r="I98" s="2459">
        <v>44692</v>
      </c>
      <c r="J98" s="2450">
        <v>44678</v>
      </c>
      <c r="K98" s="2458">
        <v>44679</v>
      </c>
      <c r="L98" s="2458">
        <v>44673</v>
      </c>
      <c r="M98" s="2458">
        <v>44673</v>
      </c>
    </row>
    <row r="99" spans="1:13" s="2359" customFormat="1" ht="18.75" hidden="1" customHeight="1" thickTop="1">
      <c r="A99" s="2327"/>
      <c r="B99" s="3293"/>
      <c r="C99" s="2536" t="s">
        <v>406</v>
      </c>
      <c r="D99" s="2519" t="s">
        <v>4237</v>
      </c>
      <c r="E99" s="2453">
        <v>44685</v>
      </c>
      <c r="F99" s="2453"/>
      <c r="G99" s="2465" t="s">
        <v>393</v>
      </c>
      <c r="H99" s="2453">
        <v>44696</v>
      </c>
      <c r="I99" s="2453">
        <v>44699</v>
      </c>
      <c r="J99" s="2450">
        <v>44685</v>
      </c>
      <c r="K99" s="2458">
        <v>44686</v>
      </c>
      <c r="L99" s="2458">
        <v>44680</v>
      </c>
      <c r="M99" s="2458">
        <v>44680</v>
      </c>
    </row>
    <row r="100" spans="1:13" s="2359" customFormat="1" ht="20.100000000000001" hidden="1" customHeight="1">
      <c r="A100" s="2327"/>
      <c r="B100" s="3293"/>
      <c r="C100" s="2536" t="s">
        <v>406</v>
      </c>
      <c r="D100" s="2519" t="s">
        <v>4238</v>
      </c>
      <c r="E100" s="2453">
        <v>44692</v>
      </c>
      <c r="F100" s="2453"/>
      <c r="G100" s="2453">
        <v>44697</v>
      </c>
      <c r="H100" s="2453">
        <v>44703</v>
      </c>
      <c r="I100" s="2453">
        <v>44706</v>
      </c>
      <c r="J100" s="2450">
        <v>44692</v>
      </c>
      <c r="K100" s="2458">
        <v>44693</v>
      </c>
      <c r="L100" s="2458">
        <v>44687</v>
      </c>
      <c r="M100" s="2458">
        <v>44687</v>
      </c>
    </row>
    <row r="101" spans="1:13" s="2359" customFormat="1" ht="20.100000000000001" hidden="1" customHeight="1">
      <c r="A101" s="2327"/>
      <c r="B101" s="3293"/>
      <c r="C101" s="2536" t="s">
        <v>406</v>
      </c>
      <c r="D101" s="2545" t="s">
        <v>4239</v>
      </c>
      <c r="E101" s="2462">
        <v>44699</v>
      </c>
      <c r="F101" s="2462"/>
      <c r="G101" s="2462">
        <v>44704</v>
      </c>
      <c r="H101" s="2462">
        <v>44710</v>
      </c>
      <c r="I101" s="2462">
        <v>44713</v>
      </c>
      <c r="J101" s="2450">
        <v>44699</v>
      </c>
      <c r="K101" s="2458">
        <v>44700</v>
      </c>
      <c r="L101" s="2458">
        <v>44694</v>
      </c>
      <c r="M101" s="2458">
        <v>44694</v>
      </c>
    </row>
    <row r="102" spans="1:13" s="2359" customFormat="1" ht="20.100000000000001" hidden="1" customHeight="1" thickBot="1">
      <c r="A102" s="2327"/>
      <c r="B102" s="3293"/>
      <c r="C102" s="2536" t="s">
        <v>406</v>
      </c>
      <c r="D102" s="2518" t="s">
        <v>4240</v>
      </c>
      <c r="E102" s="2462">
        <f>E101+7</f>
        <v>44706</v>
      </c>
      <c r="F102" s="2462"/>
      <c r="G102" s="2462">
        <f>E102+5</f>
        <v>44711</v>
      </c>
      <c r="H102" s="2462">
        <f>E102+11</f>
        <v>44717</v>
      </c>
      <c r="I102" s="2462">
        <f>E102+14</f>
        <v>44720</v>
      </c>
      <c r="J102" s="2450">
        <f t="shared" ref="J102:J129" si="23">J101+7</f>
        <v>44706</v>
      </c>
      <c r="K102" s="2458">
        <f t="shared" ref="K102:K106" si="24">J102+1</f>
        <v>44707</v>
      </c>
      <c r="L102" s="2458">
        <f t="shared" ref="L102:L106" si="25">K102-6</f>
        <v>44701</v>
      </c>
      <c r="M102" s="2458">
        <f t="shared" ref="M102:M106" si="26">L102</f>
        <v>44701</v>
      </c>
    </row>
    <row r="103" spans="1:13" s="2359" customFormat="1" ht="20.100000000000001" hidden="1" customHeight="1" thickTop="1">
      <c r="A103" s="2327"/>
      <c r="B103" s="3293"/>
      <c r="C103" s="2536" t="s">
        <v>406</v>
      </c>
      <c r="D103" s="2519" t="s">
        <v>4241</v>
      </c>
      <c r="E103" s="2532">
        <f t="shared" ref="E103:E129" si="27">E102+7</f>
        <v>44713</v>
      </c>
      <c r="F103" s="2532"/>
      <c r="G103" s="2532">
        <f t="shared" ref="G103:G106" si="28">E103+5</f>
        <v>44718</v>
      </c>
      <c r="H103" s="2532">
        <f t="shared" ref="H103:H106" si="29">E103+11</f>
        <v>44724</v>
      </c>
      <c r="I103" s="2532">
        <f t="shared" ref="I103:I106" si="30">E103+14</f>
        <v>44727</v>
      </c>
      <c r="J103" s="2450">
        <f t="shared" si="23"/>
        <v>44713</v>
      </c>
      <c r="K103" s="2458">
        <f t="shared" si="24"/>
        <v>44714</v>
      </c>
      <c r="L103" s="2458">
        <f t="shared" si="25"/>
        <v>44708</v>
      </c>
      <c r="M103" s="2458">
        <f t="shared" si="26"/>
        <v>44708</v>
      </c>
    </row>
    <row r="104" spans="1:13" s="2359" customFormat="1" ht="20.100000000000001" hidden="1" customHeight="1">
      <c r="A104" s="2327"/>
      <c r="B104" s="3293"/>
      <c r="C104" s="2536" t="s">
        <v>406</v>
      </c>
      <c r="D104" s="2519" t="s">
        <v>4242</v>
      </c>
      <c r="E104" s="2532">
        <f t="shared" si="27"/>
        <v>44720</v>
      </c>
      <c r="F104" s="2532"/>
      <c r="G104" s="2532">
        <f t="shared" si="28"/>
        <v>44725</v>
      </c>
      <c r="H104" s="2532">
        <f t="shared" si="29"/>
        <v>44731</v>
      </c>
      <c r="I104" s="2532">
        <f t="shared" si="30"/>
        <v>44734</v>
      </c>
      <c r="J104" s="2450">
        <f t="shared" si="23"/>
        <v>44720</v>
      </c>
      <c r="K104" s="2458">
        <f t="shared" si="24"/>
        <v>44721</v>
      </c>
      <c r="L104" s="2458">
        <f t="shared" si="25"/>
        <v>44715</v>
      </c>
      <c r="M104" s="2458">
        <f t="shared" si="26"/>
        <v>44715</v>
      </c>
    </row>
    <row r="105" spans="1:13" s="2359" customFormat="1" ht="20.100000000000001" hidden="1" customHeight="1">
      <c r="A105" s="2327"/>
      <c r="B105" s="3293"/>
      <c r="C105" s="2520" t="s">
        <v>406</v>
      </c>
      <c r="D105" s="2521" t="s">
        <v>4243</v>
      </c>
      <c r="E105" s="2546">
        <f t="shared" si="27"/>
        <v>44727</v>
      </c>
      <c r="F105" s="2546"/>
      <c r="G105" s="2546">
        <f t="shared" si="28"/>
        <v>44732</v>
      </c>
      <c r="H105" s="2546">
        <f t="shared" si="29"/>
        <v>44738</v>
      </c>
      <c r="I105" s="2546">
        <f t="shared" si="30"/>
        <v>44741</v>
      </c>
      <c r="J105" s="2450">
        <f t="shared" si="23"/>
        <v>44727</v>
      </c>
      <c r="K105" s="2458">
        <f t="shared" si="24"/>
        <v>44728</v>
      </c>
      <c r="L105" s="2458">
        <f t="shared" si="25"/>
        <v>44722</v>
      </c>
      <c r="M105" s="2458">
        <f t="shared" si="26"/>
        <v>44722</v>
      </c>
    </row>
    <row r="106" spans="1:13" s="2359" customFormat="1" ht="0.75" hidden="1" customHeight="1">
      <c r="A106" s="2327"/>
      <c r="B106" s="3293"/>
      <c r="C106" s="2536" t="s">
        <v>406</v>
      </c>
      <c r="D106" s="2519" t="s">
        <v>4244</v>
      </c>
      <c r="E106" s="2539">
        <f t="shared" si="27"/>
        <v>44734</v>
      </c>
      <c r="F106" s="2539"/>
      <c r="G106" s="2539">
        <f t="shared" si="28"/>
        <v>44739</v>
      </c>
      <c r="H106" s="2539">
        <f t="shared" si="29"/>
        <v>44745</v>
      </c>
      <c r="I106" s="2539">
        <f t="shared" si="30"/>
        <v>44748</v>
      </c>
      <c r="J106" s="2450">
        <f t="shared" si="23"/>
        <v>44734</v>
      </c>
      <c r="K106" s="2458">
        <f t="shared" si="24"/>
        <v>44735</v>
      </c>
      <c r="L106" s="2458">
        <f t="shared" si="25"/>
        <v>44729</v>
      </c>
      <c r="M106" s="2458">
        <f t="shared" si="26"/>
        <v>44729</v>
      </c>
    </row>
    <row r="107" spans="1:13" s="2359" customFormat="1" ht="20.100000000000001" hidden="1" customHeight="1" thickBot="1">
      <c r="A107" s="2327"/>
      <c r="B107" s="3293"/>
      <c r="C107" s="2522" t="s">
        <v>4245</v>
      </c>
      <c r="D107" s="2519" t="s">
        <v>4246</v>
      </c>
      <c r="E107" s="2539">
        <v>44753</v>
      </c>
      <c r="F107" s="2539"/>
      <c r="G107" s="2547" t="s">
        <v>393</v>
      </c>
      <c r="H107" s="2539">
        <v>44764</v>
      </c>
      <c r="I107" s="2539">
        <v>44767</v>
      </c>
      <c r="J107" s="2450">
        <v>44748</v>
      </c>
      <c r="K107" s="2458">
        <v>44749</v>
      </c>
      <c r="L107" s="2458">
        <v>44743</v>
      </c>
      <c r="M107" s="2458">
        <v>44743</v>
      </c>
    </row>
    <row r="108" spans="1:13" s="2359" customFormat="1" ht="20.100000000000001" hidden="1" customHeight="1" thickTop="1">
      <c r="A108" s="2327"/>
      <c r="B108" s="3293"/>
      <c r="C108" s="2536" t="s">
        <v>406</v>
      </c>
      <c r="D108" s="2519" t="s">
        <v>4247</v>
      </c>
      <c r="E108" s="2548">
        <v>44762</v>
      </c>
      <c r="F108" s="2548"/>
      <c r="G108" s="2548">
        <v>44767</v>
      </c>
      <c r="H108" s="2548">
        <v>44773</v>
      </c>
      <c r="I108" s="2548">
        <v>44776</v>
      </c>
      <c r="J108" s="2450">
        <v>44762</v>
      </c>
      <c r="K108" s="2458">
        <v>44763</v>
      </c>
      <c r="L108" s="2458">
        <v>44757</v>
      </c>
      <c r="M108" s="2458">
        <v>44757</v>
      </c>
    </row>
    <row r="109" spans="1:13" s="2359" customFormat="1" ht="20.100000000000001" hidden="1" customHeight="1" thickBot="1">
      <c r="A109" s="2327"/>
      <c r="B109" s="3293"/>
      <c r="C109" s="2526" t="s">
        <v>406</v>
      </c>
      <c r="D109" s="2518" t="s">
        <v>4248</v>
      </c>
      <c r="E109" s="2549">
        <v>44769</v>
      </c>
      <c r="F109" s="2549"/>
      <c r="G109" s="2549">
        <v>44774</v>
      </c>
      <c r="H109" s="2549">
        <v>44780</v>
      </c>
      <c r="I109" s="2549">
        <v>44783</v>
      </c>
      <c r="J109" s="2450">
        <v>44769</v>
      </c>
      <c r="K109" s="2458">
        <v>44770</v>
      </c>
      <c r="L109" s="2458">
        <v>44764</v>
      </c>
      <c r="M109" s="2458">
        <v>44764</v>
      </c>
    </row>
    <row r="110" spans="1:13" s="2359" customFormat="1" ht="20.100000000000001" hidden="1" customHeight="1" thickTop="1">
      <c r="A110" s="2327"/>
      <c r="B110" s="3293"/>
      <c r="C110" s="2536" t="s">
        <v>406</v>
      </c>
      <c r="D110" s="2519" t="s">
        <v>4249</v>
      </c>
      <c r="E110" s="2532">
        <v>44776</v>
      </c>
      <c r="F110" s="2532"/>
      <c r="G110" s="2532">
        <v>44781</v>
      </c>
      <c r="H110" s="2532">
        <v>44787</v>
      </c>
      <c r="I110" s="2532">
        <v>44790</v>
      </c>
      <c r="J110" s="2450">
        <v>44776</v>
      </c>
      <c r="K110" s="2458">
        <v>44777</v>
      </c>
      <c r="L110" s="2458">
        <v>44771</v>
      </c>
      <c r="M110" s="2458">
        <v>44771</v>
      </c>
    </row>
    <row r="111" spans="1:13" s="2359" customFormat="1" ht="20.100000000000001" hidden="1" customHeight="1">
      <c r="A111" s="2327"/>
      <c r="B111" s="3293"/>
      <c r="C111" s="2536" t="s">
        <v>406</v>
      </c>
      <c r="D111" s="2521" t="s">
        <v>4250</v>
      </c>
      <c r="E111" s="2546">
        <v>44783</v>
      </c>
      <c r="F111" s="2546"/>
      <c r="G111" s="2546">
        <v>44788</v>
      </c>
      <c r="H111" s="2546">
        <v>44794</v>
      </c>
      <c r="I111" s="2546">
        <v>44797</v>
      </c>
      <c r="J111" s="2450">
        <v>44783</v>
      </c>
      <c r="K111" s="2458">
        <v>44784</v>
      </c>
      <c r="L111" s="2458">
        <v>44778</v>
      </c>
      <c r="M111" s="2458">
        <v>44778</v>
      </c>
    </row>
    <row r="112" spans="1:13" s="2359" customFormat="1" ht="20.100000000000001" hidden="1" customHeight="1">
      <c r="A112" s="2327"/>
      <c r="B112" s="3293"/>
      <c r="C112" s="2536" t="s">
        <v>406</v>
      </c>
      <c r="D112" s="2519" t="s">
        <v>4251</v>
      </c>
      <c r="E112" s="2532">
        <v>44790</v>
      </c>
      <c r="F112" s="2532"/>
      <c r="G112" s="2532">
        <v>44795</v>
      </c>
      <c r="H112" s="2532">
        <v>44801</v>
      </c>
      <c r="I112" s="2532">
        <v>44804</v>
      </c>
      <c r="J112" s="2450">
        <v>44790</v>
      </c>
      <c r="K112" s="2458">
        <v>44791</v>
      </c>
      <c r="L112" s="2458">
        <v>44785</v>
      </c>
      <c r="M112" s="2458">
        <v>44785</v>
      </c>
    </row>
    <row r="113" spans="1:13" s="2359" customFormat="1" ht="20.100000000000001" hidden="1" customHeight="1">
      <c r="A113" s="2327"/>
      <c r="B113" s="3293"/>
      <c r="C113" s="2536" t="s">
        <v>406</v>
      </c>
      <c r="D113" s="2519" t="s">
        <v>4252</v>
      </c>
      <c r="E113" s="2532">
        <v>44797</v>
      </c>
      <c r="F113" s="2532"/>
      <c r="G113" s="2532">
        <v>44802</v>
      </c>
      <c r="H113" s="2532">
        <v>44808</v>
      </c>
      <c r="I113" s="2532">
        <v>44811</v>
      </c>
      <c r="J113" s="2450">
        <v>44797</v>
      </c>
      <c r="K113" s="2458">
        <v>44798</v>
      </c>
      <c r="L113" s="2458">
        <v>44792</v>
      </c>
      <c r="M113" s="2458">
        <v>44792</v>
      </c>
    </row>
    <row r="114" spans="1:13" s="2359" customFormat="1" ht="20.100000000000001" hidden="1" customHeight="1" thickBot="1">
      <c r="A114" s="2327"/>
      <c r="B114" s="3293"/>
      <c r="C114" s="2550" t="s">
        <v>406</v>
      </c>
      <c r="D114" s="2529" t="s">
        <v>4253</v>
      </c>
      <c r="E114" s="2547">
        <v>44804</v>
      </c>
      <c r="F114" s="2547"/>
      <c r="G114" s="2547">
        <v>44809</v>
      </c>
      <c r="H114" s="2547">
        <v>44815</v>
      </c>
      <c r="I114" s="2547">
        <v>44818</v>
      </c>
      <c r="J114" s="2450">
        <v>44804</v>
      </c>
      <c r="K114" s="2458">
        <v>44805</v>
      </c>
      <c r="L114" s="2458">
        <v>44799</v>
      </c>
      <c r="M114" s="2458">
        <v>44799</v>
      </c>
    </row>
    <row r="115" spans="1:13" s="2359" customFormat="1" ht="20.100000000000001" hidden="1" customHeight="1" thickTop="1">
      <c r="A115" s="2327"/>
      <c r="B115" s="3293"/>
      <c r="C115" s="2536" t="s">
        <v>406</v>
      </c>
      <c r="D115" s="2519" t="s">
        <v>4254</v>
      </c>
      <c r="E115" s="2532">
        <v>44811</v>
      </c>
      <c r="F115" s="2532"/>
      <c r="G115" s="2532">
        <v>44816</v>
      </c>
      <c r="H115" s="2532">
        <v>44822</v>
      </c>
      <c r="I115" s="2532">
        <v>44825</v>
      </c>
      <c r="J115" s="2450">
        <v>44811</v>
      </c>
      <c r="K115" s="2458">
        <v>44812</v>
      </c>
      <c r="L115" s="2458">
        <v>44806</v>
      </c>
      <c r="M115" s="2458">
        <v>44806</v>
      </c>
    </row>
    <row r="116" spans="1:13" s="2359" customFormat="1" ht="20.100000000000001" hidden="1" customHeight="1">
      <c r="A116" s="2327"/>
      <c r="B116" s="3293"/>
      <c r="C116" s="2536" t="s">
        <v>406</v>
      </c>
      <c r="D116" s="2519" t="s">
        <v>4255</v>
      </c>
      <c r="E116" s="2532">
        <v>44818</v>
      </c>
      <c r="F116" s="2532"/>
      <c r="G116" s="2532">
        <v>44823</v>
      </c>
      <c r="H116" s="2532">
        <v>44829</v>
      </c>
      <c r="I116" s="2532">
        <v>44832</v>
      </c>
      <c r="J116" s="2450">
        <v>44818</v>
      </c>
      <c r="K116" s="2458">
        <v>44819</v>
      </c>
      <c r="L116" s="2458">
        <v>44813</v>
      </c>
      <c r="M116" s="2458">
        <v>44813</v>
      </c>
    </row>
    <row r="117" spans="1:13" s="2359" customFormat="1" ht="20.100000000000001" hidden="1" customHeight="1">
      <c r="A117" s="2327"/>
      <c r="B117" s="3293"/>
      <c r="C117" s="2536" t="s">
        <v>406</v>
      </c>
      <c r="D117" s="2521" t="s">
        <v>4256</v>
      </c>
      <c r="E117" s="2546">
        <v>44825</v>
      </c>
      <c r="F117" s="2546"/>
      <c r="G117" s="2546">
        <v>44830</v>
      </c>
      <c r="H117" s="2546">
        <v>44836</v>
      </c>
      <c r="I117" s="2546">
        <v>44839</v>
      </c>
      <c r="J117" s="2450">
        <v>44825</v>
      </c>
      <c r="K117" s="2458">
        <v>44826</v>
      </c>
      <c r="L117" s="2458">
        <v>44820</v>
      </c>
      <c r="M117" s="2458">
        <v>44820</v>
      </c>
    </row>
    <row r="118" spans="1:13" s="2359" customFormat="1" ht="20.100000000000001" hidden="1" customHeight="1" thickBot="1">
      <c r="A118" s="2327"/>
      <c r="B118" s="3293"/>
      <c r="C118" s="2536" t="s">
        <v>406</v>
      </c>
      <c r="D118" s="2529" t="s">
        <v>4257</v>
      </c>
      <c r="E118" s="2547">
        <v>44832</v>
      </c>
      <c r="F118" s="2547"/>
      <c r="G118" s="2547">
        <v>44837</v>
      </c>
      <c r="H118" s="2547">
        <v>44843</v>
      </c>
      <c r="I118" s="2547">
        <v>44846</v>
      </c>
      <c r="J118" s="2450">
        <v>44832</v>
      </c>
      <c r="K118" s="2458">
        <v>44833</v>
      </c>
      <c r="L118" s="2458">
        <v>44827</v>
      </c>
      <c r="M118" s="2458">
        <v>44827</v>
      </c>
    </row>
    <row r="119" spans="1:13" s="2359" customFormat="1" ht="20.100000000000001" hidden="1" customHeight="1" thickTop="1">
      <c r="A119" s="2327"/>
      <c r="B119" s="3293"/>
      <c r="C119" s="2536" t="s">
        <v>406</v>
      </c>
      <c r="D119" s="2519" t="s">
        <v>4258</v>
      </c>
      <c r="E119" s="2551">
        <v>44839</v>
      </c>
      <c r="F119" s="2551"/>
      <c r="G119" s="2551">
        <f t="shared" ref="G119:G129" si="31">E119+5</f>
        <v>44844</v>
      </c>
      <c r="H119" s="2551">
        <f t="shared" ref="H119:H129" si="32">E119+11</f>
        <v>44850</v>
      </c>
      <c r="I119" s="2551">
        <f t="shared" ref="I119:I129" si="33">E119+14</f>
        <v>44853</v>
      </c>
      <c r="J119" s="2450">
        <f t="shared" si="23"/>
        <v>44839</v>
      </c>
      <c r="K119" s="2458">
        <f t="shared" ref="K119:K129" si="34">J119+1</f>
        <v>44840</v>
      </c>
      <c r="L119" s="2458">
        <f t="shared" ref="L119:L129" si="35">K119-6</f>
        <v>44834</v>
      </c>
      <c r="M119" s="2458">
        <f t="shared" ref="M119:M129" si="36">L119</f>
        <v>44834</v>
      </c>
    </row>
    <row r="120" spans="1:13" s="2359" customFormat="1" ht="20.100000000000001" hidden="1" customHeight="1">
      <c r="A120" s="2327"/>
      <c r="B120" s="3293"/>
      <c r="C120" s="2536" t="s">
        <v>406</v>
      </c>
      <c r="D120" s="2519" t="s">
        <v>4259</v>
      </c>
      <c r="E120" s="2551">
        <v>44846</v>
      </c>
      <c r="F120" s="2551"/>
      <c r="G120" s="2551">
        <f t="shared" si="31"/>
        <v>44851</v>
      </c>
      <c r="H120" s="2551">
        <f t="shared" si="32"/>
        <v>44857</v>
      </c>
      <c r="I120" s="2551">
        <f t="shared" si="33"/>
        <v>44860</v>
      </c>
      <c r="J120" s="2450">
        <f t="shared" si="23"/>
        <v>44846</v>
      </c>
      <c r="K120" s="2458">
        <f t="shared" si="34"/>
        <v>44847</v>
      </c>
      <c r="L120" s="2458">
        <f t="shared" si="35"/>
        <v>44841</v>
      </c>
      <c r="M120" s="2458">
        <f t="shared" si="36"/>
        <v>44841</v>
      </c>
    </row>
    <row r="121" spans="1:13" s="2359" customFormat="1" ht="20.100000000000001" hidden="1" customHeight="1">
      <c r="A121" s="2327"/>
      <c r="B121" s="3293"/>
      <c r="C121" s="2536" t="s">
        <v>406</v>
      </c>
      <c r="D121" s="2521" t="s">
        <v>4260</v>
      </c>
      <c r="E121" s="2551">
        <v>44846</v>
      </c>
      <c r="F121" s="2551"/>
      <c r="G121" s="2551">
        <f t="shared" si="31"/>
        <v>44851</v>
      </c>
      <c r="H121" s="2551">
        <f t="shared" si="32"/>
        <v>44857</v>
      </c>
      <c r="I121" s="2551">
        <f t="shared" si="33"/>
        <v>44860</v>
      </c>
      <c r="J121" s="2450">
        <f t="shared" si="23"/>
        <v>44853</v>
      </c>
      <c r="K121" s="2458">
        <f t="shared" si="34"/>
        <v>44854</v>
      </c>
      <c r="L121" s="2458">
        <f t="shared" si="35"/>
        <v>44848</v>
      </c>
      <c r="M121" s="2458">
        <f t="shared" si="36"/>
        <v>44848</v>
      </c>
    </row>
    <row r="122" spans="1:13" s="2359" customFormat="1" ht="20.100000000000001" hidden="1" customHeight="1" thickBot="1">
      <c r="A122" s="2327"/>
      <c r="B122" s="3293"/>
      <c r="C122" s="2536" t="s">
        <v>406</v>
      </c>
      <c r="D122" s="2529" t="s">
        <v>4261</v>
      </c>
      <c r="E122" s="2551">
        <v>44846</v>
      </c>
      <c r="F122" s="2551"/>
      <c r="G122" s="2551">
        <f t="shared" si="31"/>
        <v>44851</v>
      </c>
      <c r="H122" s="2551">
        <f t="shared" si="32"/>
        <v>44857</v>
      </c>
      <c r="I122" s="2551">
        <f t="shared" si="33"/>
        <v>44860</v>
      </c>
      <c r="J122" s="2450">
        <f t="shared" si="23"/>
        <v>44860</v>
      </c>
      <c r="K122" s="2458">
        <f t="shared" si="34"/>
        <v>44861</v>
      </c>
      <c r="L122" s="2458">
        <f t="shared" si="35"/>
        <v>44855</v>
      </c>
      <c r="M122" s="2458">
        <f t="shared" si="36"/>
        <v>44855</v>
      </c>
    </row>
    <row r="123" spans="1:13" s="2359" customFormat="1" ht="20.100000000000001" hidden="1" customHeight="1" thickTop="1">
      <c r="A123" s="2327"/>
      <c r="B123" s="3293"/>
      <c r="C123" s="2536" t="s">
        <v>406</v>
      </c>
      <c r="D123" s="2519" t="s">
        <v>4262</v>
      </c>
      <c r="E123" s="2551">
        <v>44846</v>
      </c>
      <c r="F123" s="2551"/>
      <c r="G123" s="2551">
        <f t="shared" si="31"/>
        <v>44851</v>
      </c>
      <c r="H123" s="2551">
        <f t="shared" si="32"/>
        <v>44857</v>
      </c>
      <c r="I123" s="2551">
        <f t="shared" si="33"/>
        <v>44860</v>
      </c>
      <c r="J123" s="2450">
        <f t="shared" si="23"/>
        <v>44867</v>
      </c>
      <c r="K123" s="2458">
        <f t="shared" si="34"/>
        <v>44868</v>
      </c>
      <c r="L123" s="2458">
        <f t="shared" si="35"/>
        <v>44862</v>
      </c>
      <c r="M123" s="2458">
        <f t="shared" si="36"/>
        <v>44862</v>
      </c>
    </row>
    <row r="124" spans="1:13" s="2359" customFormat="1" ht="20.100000000000001" hidden="1" customHeight="1">
      <c r="A124" s="2327"/>
      <c r="B124" s="3293"/>
      <c r="C124" s="2536" t="s">
        <v>406</v>
      </c>
      <c r="D124" s="2519" t="s">
        <v>4263</v>
      </c>
      <c r="E124" s="2551">
        <v>44846</v>
      </c>
      <c r="F124" s="2551"/>
      <c r="G124" s="2551">
        <f t="shared" si="31"/>
        <v>44851</v>
      </c>
      <c r="H124" s="2551">
        <f t="shared" si="32"/>
        <v>44857</v>
      </c>
      <c r="I124" s="2551">
        <f t="shared" si="33"/>
        <v>44860</v>
      </c>
      <c r="J124" s="2450">
        <f t="shared" si="23"/>
        <v>44874</v>
      </c>
      <c r="K124" s="2458">
        <f t="shared" si="34"/>
        <v>44875</v>
      </c>
      <c r="L124" s="2458">
        <f t="shared" si="35"/>
        <v>44869</v>
      </c>
      <c r="M124" s="2458">
        <f t="shared" si="36"/>
        <v>44869</v>
      </c>
    </row>
    <row r="125" spans="1:13" s="2359" customFormat="1" ht="20.100000000000001" hidden="1" customHeight="1">
      <c r="A125" s="2327"/>
      <c r="B125" s="3293"/>
      <c r="C125" s="2536" t="s">
        <v>406</v>
      </c>
      <c r="D125" s="2521" t="s">
        <v>4264</v>
      </c>
      <c r="E125" s="2551">
        <v>44846</v>
      </c>
      <c r="F125" s="2551"/>
      <c r="G125" s="2551">
        <f t="shared" si="31"/>
        <v>44851</v>
      </c>
      <c r="H125" s="2551">
        <f t="shared" si="32"/>
        <v>44857</v>
      </c>
      <c r="I125" s="2551">
        <f t="shared" si="33"/>
        <v>44860</v>
      </c>
      <c r="J125" s="2450">
        <f t="shared" si="23"/>
        <v>44881</v>
      </c>
      <c r="K125" s="2458">
        <f t="shared" si="34"/>
        <v>44882</v>
      </c>
      <c r="L125" s="2458">
        <f t="shared" si="35"/>
        <v>44876</v>
      </c>
      <c r="M125" s="2458">
        <f t="shared" si="36"/>
        <v>44876</v>
      </c>
    </row>
    <row r="126" spans="1:13" s="2359" customFormat="1" ht="20.100000000000001" hidden="1" customHeight="1">
      <c r="A126" s="2327"/>
      <c r="B126" s="3293"/>
      <c r="C126" s="2536" t="s">
        <v>406</v>
      </c>
      <c r="D126" s="2519" t="s">
        <v>4265</v>
      </c>
      <c r="E126" s="2551">
        <v>44846</v>
      </c>
      <c r="F126" s="2551"/>
      <c r="G126" s="2551">
        <f t="shared" si="31"/>
        <v>44851</v>
      </c>
      <c r="H126" s="2551">
        <f t="shared" si="32"/>
        <v>44857</v>
      </c>
      <c r="I126" s="2551">
        <f t="shared" si="33"/>
        <v>44860</v>
      </c>
      <c r="J126" s="2450">
        <f t="shared" si="23"/>
        <v>44888</v>
      </c>
      <c r="K126" s="2458">
        <f t="shared" si="34"/>
        <v>44889</v>
      </c>
      <c r="L126" s="2458">
        <f t="shared" si="35"/>
        <v>44883</v>
      </c>
      <c r="M126" s="2458">
        <f t="shared" si="36"/>
        <v>44883</v>
      </c>
    </row>
    <row r="127" spans="1:13" s="2359" customFormat="1" ht="20.100000000000001" hidden="1" customHeight="1">
      <c r="A127" s="2327"/>
      <c r="B127" s="3293"/>
      <c r="C127" s="2537" t="s">
        <v>406</v>
      </c>
      <c r="D127" s="2545" t="s">
        <v>4266</v>
      </c>
      <c r="E127" s="2552">
        <v>44846</v>
      </c>
      <c r="F127" s="2552"/>
      <c r="G127" s="2552">
        <f t="shared" si="31"/>
        <v>44851</v>
      </c>
      <c r="H127" s="2552">
        <f t="shared" si="32"/>
        <v>44857</v>
      </c>
      <c r="I127" s="2552">
        <f t="shared" si="33"/>
        <v>44860</v>
      </c>
      <c r="J127" s="2450">
        <f t="shared" si="23"/>
        <v>44895</v>
      </c>
      <c r="K127" s="2458">
        <f t="shared" si="34"/>
        <v>44896</v>
      </c>
      <c r="L127" s="2458">
        <f t="shared" si="35"/>
        <v>44890</v>
      </c>
      <c r="M127" s="2458">
        <f t="shared" si="36"/>
        <v>44890</v>
      </c>
    </row>
    <row r="128" spans="1:13" s="2359" customFormat="1" ht="20.100000000000001" hidden="1" customHeight="1">
      <c r="A128" s="2327"/>
      <c r="B128" s="3293"/>
      <c r="C128" s="2537" t="s">
        <v>406</v>
      </c>
      <c r="D128" s="2521" t="s">
        <v>4267</v>
      </c>
      <c r="E128" s="1429">
        <f t="shared" si="27"/>
        <v>44853</v>
      </c>
      <c r="F128" s="1429"/>
      <c r="G128" s="1429">
        <f t="shared" si="31"/>
        <v>44858</v>
      </c>
      <c r="H128" s="1429">
        <f t="shared" si="32"/>
        <v>44864</v>
      </c>
      <c r="I128" s="1429">
        <f t="shared" si="33"/>
        <v>44867</v>
      </c>
      <c r="J128" s="2450">
        <f t="shared" si="23"/>
        <v>44902</v>
      </c>
      <c r="K128" s="2458">
        <f t="shared" si="34"/>
        <v>44903</v>
      </c>
      <c r="L128" s="2458">
        <f t="shared" si="35"/>
        <v>44897</v>
      </c>
      <c r="M128" s="2458">
        <f t="shared" si="36"/>
        <v>44897</v>
      </c>
    </row>
    <row r="129" spans="1:13" s="2359" customFormat="1" ht="20.100000000000001" hidden="1" customHeight="1" thickBot="1">
      <c r="A129" s="2327"/>
      <c r="B129" s="3293"/>
      <c r="C129" s="2537" t="s">
        <v>406</v>
      </c>
      <c r="D129" s="2529" t="s">
        <v>4268</v>
      </c>
      <c r="E129" s="2553">
        <f t="shared" si="27"/>
        <v>44860</v>
      </c>
      <c r="F129" s="2553"/>
      <c r="G129" s="2553">
        <f t="shared" si="31"/>
        <v>44865</v>
      </c>
      <c r="H129" s="2553">
        <f t="shared" si="32"/>
        <v>44871</v>
      </c>
      <c r="I129" s="2553">
        <f t="shared" si="33"/>
        <v>44874</v>
      </c>
      <c r="J129" s="2450">
        <f t="shared" si="23"/>
        <v>44909</v>
      </c>
      <c r="K129" s="2458">
        <f t="shared" si="34"/>
        <v>44910</v>
      </c>
      <c r="L129" s="2458">
        <f t="shared" si="35"/>
        <v>44904</v>
      </c>
      <c r="M129" s="2458">
        <f t="shared" si="36"/>
        <v>44904</v>
      </c>
    </row>
    <row r="130" spans="1:13" s="2359" customFormat="1" ht="20.100000000000001" hidden="1" customHeight="1" thickTop="1">
      <c r="A130" s="2327"/>
      <c r="B130" s="3293"/>
      <c r="C130" s="2537" t="s">
        <v>406</v>
      </c>
      <c r="D130" s="2519" t="s">
        <v>4269</v>
      </c>
      <c r="E130" s="2539">
        <f>E129+7</f>
        <v>44867</v>
      </c>
      <c r="F130" s="2539"/>
      <c r="G130" s="2539">
        <f>E130+5</f>
        <v>44872</v>
      </c>
      <c r="H130" s="2539">
        <f>E130+11</f>
        <v>44878</v>
      </c>
      <c r="I130" s="2539">
        <f>E130+14</f>
        <v>44881</v>
      </c>
      <c r="J130" s="2450">
        <f>J129+7</f>
        <v>44916</v>
      </c>
      <c r="K130" s="2458">
        <f>J130+1</f>
        <v>44917</v>
      </c>
      <c r="L130" s="2458">
        <f>K130-6</f>
        <v>44911</v>
      </c>
      <c r="M130" s="2458">
        <f>L130</f>
        <v>44911</v>
      </c>
    </row>
    <row r="131" spans="1:13" s="2359" customFormat="1" ht="24" hidden="1" customHeight="1">
      <c r="A131" s="2327"/>
      <c r="B131" s="3293"/>
      <c r="C131" s="2995" t="s">
        <v>5616</v>
      </c>
      <c r="D131" s="2440"/>
      <c r="E131" s="2554" t="s">
        <v>98</v>
      </c>
      <c r="F131" s="2515" t="s">
        <v>103</v>
      </c>
      <c r="G131" s="3060" t="s">
        <v>1293</v>
      </c>
      <c r="H131" s="2515" t="s">
        <v>958</v>
      </c>
      <c r="I131" s="2441"/>
      <c r="J131" s="2466" t="s">
        <v>5617</v>
      </c>
    </row>
    <row r="132" spans="1:13" s="2359" customFormat="1" ht="20.100000000000001" hidden="1" customHeight="1" thickBot="1">
      <c r="A132" s="2327"/>
      <c r="B132" s="3293"/>
      <c r="C132" s="2516"/>
      <c r="D132" s="2467" t="s">
        <v>5618</v>
      </c>
      <c r="E132" s="2468" t="s">
        <v>3039</v>
      </c>
      <c r="F132" s="2469" t="s">
        <v>2778</v>
      </c>
      <c r="G132" s="3061" t="s">
        <v>3028</v>
      </c>
      <c r="H132" s="3080" t="s">
        <v>3029</v>
      </c>
      <c r="I132" s="2470" t="s">
        <v>3805</v>
      </c>
      <c r="J132" s="2471" t="s">
        <v>5619</v>
      </c>
      <c r="K132" s="2472" t="s">
        <v>3807</v>
      </c>
      <c r="L132" s="2472" t="s">
        <v>3808</v>
      </c>
      <c r="M132" s="2361"/>
    </row>
    <row r="133" spans="1:13" s="2359" customFormat="1" ht="20.100000000000001" hidden="1" customHeight="1" thickTop="1">
      <c r="A133" s="2327"/>
      <c r="B133" s="3293" t="s">
        <v>4881</v>
      </c>
      <c r="C133" s="2522" t="s">
        <v>5620</v>
      </c>
      <c r="D133" s="2519" t="s">
        <v>5621</v>
      </c>
      <c r="E133" s="2523">
        <v>45372</v>
      </c>
      <c r="F133" s="2555" t="s">
        <v>393</v>
      </c>
      <c r="G133" s="2524">
        <f t="shared" ref="G133:G157" si="37">E133+15</f>
        <v>45387</v>
      </c>
      <c r="H133" s="2524">
        <f t="shared" ref="H133:H158" si="38">E133+19</f>
        <v>45391</v>
      </c>
      <c r="I133" s="2473">
        <v>45369</v>
      </c>
      <c r="J133" s="2470">
        <f t="shared" ref="J133:J177" si="39">I133+1</f>
        <v>45370</v>
      </c>
      <c r="K133" s="2470">
        <f t="shared" ref="K133:K164" si="40">J133-7</f>
        <v>45363</v>
      </c>
      <c r="L133" s="2470">
        <f t="shared" ref="L133:L164" si="41">K133</f>
        <v>45363</v>
      </c>
      <c r="M133" s="2361"/>
    </row>
    <row r="134" spans="1:13" s="2359" customFormat="1" ht="20.100000000000001" hidden="1" customHeight="1">
      <c r="A134" s="2327" t="s">
        <v>5622</v>
      </c>
      <c r="B134" s="3293" t="s">
        <v>4882</v>
      </c>
      <c r="C134" s="2522" t="s">
        <v>4273</v>
      </c>
      <c r="D134" s="2519" t="s">
        <v>5623</v>
      </c>
      <c r="E134" s="1424">
        <v>45382</v>
      </c>
      <c r="F134" s="2555" t="s">
        <v>393</v>
      </c>
      <c r="G134" s="2524">
        <f t="shared" si="37"/>
        <v>45397</v>
      </c>
      <c r="H134" s="2524">
        <f t="shared" si="38"/>
        <v>45401</v>
      </c>
      <c r="I134" s="2473">
        <f>I133+7</f>
        <v>45376</v>
      </c>
      <c r="J134" s="2470">
        <f t="shared" si="39"/>
        <v>45377</v>
      </c>
      <c r="K134" s="2470">
        <f t="shared" si="40"/>
        <v>45370</v>
      </c>
      <c r="L134" s="2470">
        <f t="shared" si="41"/>
        <v>45370</v>
      </c>
      <c r="M134" s="2361"/>
    </row>
    <row r="135" spans="1:13" s="2359" customFormat="1" ht="20.100000000000001" hidden="1" customHeight="1">
      <c r="A135" s="2327" t="s">
        <v>5624</v>
      </c>
      <c r="B135" s="3293" t="s">
        <v>4883</v>
      </c>
      <c r="C135" s="2556" t="s">
        <v>406</v>
      </c>
      <c r="D135" s="2521" t="s">
        <v>5625</v>
      </c>
      <c r="E135" s="1429">
        <v>45389</v>
      </c>
      <c r="F135" s="1429">
        <f>E135+6</f>
        <v>45395</v>
      </c>
      <c r="G135" s="1429">
        <f t="shared" si="37"/>
        <v>45404</v>
      </c>
      <c r="H135" s="1429">
        <f t="shared" si="38"/>
        <v>45408</v>
      </c>
      <c r="I135" s="2473">
        <v>45383</v>
      </c>
      <c r="J135" s="2470">
        <f t="shared" si="39"/>
        <v>45384</v>
      </c>
      <c r="K135" s="2470">
        <f t="shared" si="40"/>
        <v>45377</v>
      </c>
      <c r="L135" s="2470">
        <f t="shared" si="41"/>
        <v>45377</v>
      </c>
      <c r="M135" s="2361"/>
    </row>
    <row r="136" spans="1:13" s="2359" customFormat="1" ht="20.100000000000001" hidden="1" customHeight="1" thickBot="1">
      <c r="A136" s="2327" t="s">
        <v>5626</v>
      </c>
      <c r="B136" s="3293" t="s">
        <v>4885</v>
      </c>
      <c r="C136" s="2557" t="s">
        <v>2837</v>
      </c>
      <c r="D136" s="2518" t="s">
        <v>5627</v>
      </c>
      <c r="E136" s="2558">
        <v>45391</v>
      </c>
      <c r="F136" s="2559">
        <f>E136+6</f>
        <v>45397</v>
      </c>
      <c r="G136" s="2559">
        <f t="shared" si="37"/>
        <v>45406</v>
      </c>
      <c r="H136" s="2559">
        <f t="shared" si="38"/>
        <v>45410</v>
      </c>
      <c r="I136" s="2473">
        <f>I135+7</f>
        <v>45390</v>
      </c>
      <c r="J136" s="2470">
        <f t="shared" si="39"/>
        <v>45391</v>
      </c>
      <c r="K136" s="2470">
        <f t="shared" si="40"/>
        <v>45384</v>
      </c>
      <c r="L136" s="2470">
        <f t="shared" si="41"/>
        <v>45384</v>
      </c>
      <c r="M136" s="2361"/>
    </row>
    <row r="137" spans="1:13" s="2359" customFormat="1" ht="20.100000000000001" hidden="1" customHeight="1" thickTop="1">
      <c r="A137" s="2327" t="s">
        <v>5628</v>
      </c>
      <c r="B137" s="3293" t="s">
        <v>4887</v>
      </c>
      <c r="C137" s="2560" t="s">
        <v>5629</v>
      </c>
      <c r="D137" s="2545" t="s">
        <v>5630</v>
      </c>
      <c r="E137" s="2523">
        <v>45400</v>
      </c>
      <c r="F137" s="2555" t="s">
        <v>393</v>
      </c>
      <c r="G137" s="2524">
        <f t="shared" si="37"/>
        <v>45415</v>
      </c>
      <c r="H137" s="2524">
        <f t="shared" si="38"/>
        <v>45419</v>
      </c>
      <c r="I137" s="2473">
        <f>I136+7</f>
        <v>45397</v>
      </c>
      <c r="J137" s="2470">
        <f t="shared" si="39"/>
        <v>45398</v>
      </c>
      <c r="K137" s="2470">
        <f t="shared" si="40"/>
        <v>45391</v>
      </c>
      <c r="L137" s="2470">
        <f t="shared" si="41"/>
        <v>45391</v>
      </c>
      <c r="M137" s="2361"/>
    </row>
    <row r="138" spans="1:13" s="2359" customFormat="1" ht="20.100000000000001" hidden="1" customHeight="1">
      <c r="A138" s="2327" t="s">
        <v>4230</v>
      </c>
      <c r="B138" s="3293" t="s">
        <v>5631</v>
      </c>
      <c r="C138" s="2525" t="s">
        <v>412</v>
      </c>
      <c r="D138" s="2521" t="s">
        <v>5632</v>
      </c>
      <c r="E138" s="1424">
        <v>45406</v>
      </c>
      <c r="F138" s="1988">
        <f t="shared" ref="F138:F176" si="42">E138+6</f>
        <v>45412</v>
      </c>
      <c r="G138" s="2067">
        <f t="shared" si="37"/>
        <v>45421</v>
      </c>
      <c r="H138" s="2067">
        <f t="shared" si="38"/>
        <v>45425</v>
      </c>
      <c r="I138" s="2473">
        <f>I137+7</f>
        <v>45404</v>
      </c>
      <c r="J138" s="2470">
        <f t="shared" si="39"/>
        <v>45405</v>
      </c>
      <c r="K138" s="2470">
        <f t="shared" si="40"/>
        <v>45398</v>
      </c>
      <c r="L138" s="2470">
        <f t="shared" si="41"/>
        <v>45398</v>
      </c>
      <c r="M138" s="2361"/>
    </row>
    <row r="139" spans="1:13" s="2359" customFormat="1" ht="20.100000000000001" hidden="1" customHeight="1">
      <c r="A139" s="2327" t="s">
        <v>5620</v>
      </c>
      <c r="B139" s="3293" t="s">
        <v>5633</v>
      </c>
      <c r="C139" s="2525" t="s">
        <v>4230</v>
      </c>
      <c r="D139" s="2521" t="s">
        <v>5634</v>
      </c>
      <c r="E139" s="1424">
        <v>45415</v>
      </c>
      <c r="F139" s="1988">
        <f t="shared" si="42"/>
        <v>45421</v>
      </c>
      <c r="G139" s="2067">
        <f t="shared" si="37"/>
        <v>45430</v>
      </c>
      <c r="H139" s="2067">
        <f t="shared" si="38"/>
        <v>45434</v>
      </c>
      <c r="I139" s="2473">
        <f>I138+7</f>
        <v>45411</v>
      </c>
      <c r="J139" s="2470">
        <f t="shared" si="39"/>
        <v>45412</v>
      </c>
      <c r="K139" s="2470">
        <f t="shared" si="40"/>
        <v>45405</v>
      </c>
      <c r="L139" s="2470">
        <f t="shared" si="41"/>
        <v>45405</v>
      </c>
      <c r="M139" s="2361"/>
    </row>
    <row r="140" spans="1:13" s="2359" customFormat="1" ht="20.100000000000001" hidden="1" customHeight="1">
      <c r="A140" s="2327" t="s">
        <v>5635</v>
      </c>
      <c r="B140" s="3293" t="s">
        <v>5636</v>
      </c>
      <c r="C140" s="2561" t="s">
        <v>4271</v>
      </c>
      <c r="D140" s="2562" t="s">
        <v>5637</v>
      </c>
      <c r="E140" s="2075">
        <v>45428</v>
      </c>
      <c r="F140" s="2075">
        <f t="shared" si="42"/>
        <v>45434</v>
      </c>
      <c r="G140" s="2075">
        <f t="shared" si="37"/>
        <v>45443</v>
      </c>
      <c r="H140" s="2075">
        <f t="shared" si="38"/>
        <v>45447</v>
      </c>
      <c r="I140" s="2474">
        <v>45418</v>
      </c>
      <c r="J140" s="2470">
        <f t="shared" si="39"/>
        <v>45419</v>
      </c>
      <c r="K140" s="2470">
        <f t="shared" si="40"/>
        <v>45412</v>
      </c>
      <c r="L140" s="2470">
        <f t="shared" si="41"/>
        <v>45412</v>
      </c>
      <c r="M140" s="2361"/>
    </row>
    <row r="141" spans="1:13" s="2359" customFormat="1" ht="20.100000000000001" hidden="1" customHeight="1">
      <c r="A141" s="2327" t="s">
        <v>5638</v>
      </c>
      <c r="B141" s="3293" t="s">
        <v>4894</v>
      </c>
      <c r="C141" s="2482" t="s">
        <v>406</v>
      </c>
      <c r="D141" s="2077" t="s">
        <v>5639</v>
      </c>
      <c r="E141" s="1988">
        <v>45427</v>
      </c>
      <c r="F141" s="1429">
        <f t="shared" si="42"/>
        <v>45433</v>
      </c>
      <c r="G141" s="1429">
        <f t="shared" si="37"/>
        <v>45442</v>
      </c>
      <c r="H141" s="1429">
        <f t="shared" si="38"/>
        <v>45446</v>
      </c>
      <c r="I141" s="2474">
        <f t="shared" ref="I141:I174" si="43">I140+7</f>
        <v>45425</v>
      </c>
      <c r="J141" s="2470">
        <f t="shared" si="39"/>
        <v>45426</v>
      </c>
      <c r="K141" s="2470">
        <f t="shared" si="40"/>
        <v>45419</v>
      </c>
      <c r="L141" s="2470">
        <f t="shared" si="41"/>
        <v>45419</v>
      </c>
      <c r="M141" s="2361"/>
    </row>
    <row r="142" spans="1:13" s="2359" customFormat="1" ht="20.100000000000001" hidden="1" customHeight="1">
      <c r="A142" s="2327" t="s">
        <v>5640</v>
      </c>
      <c r="B142" s="3293" t="s">
        <v>5641</v>
      </c>
      <c r="C142" s="2561" t="s">
        <v>5642</v>
      </c>
      <c r="D142" s="2562" t="s">
        <v>5643</v>
      </c>
      <c r="E142" s="2075">
        <v>45437</v>
      </c>
      <c r="F142" s="1988">
        <f t="shared" si="42"/>
        <v>45443</v>
      </c>
      <c r="G142" s="2075">
        <f t="shared" si="37"/>
        <v>45452</v>
      </c>
      <c r="H142" s="2075">
        <f t="shared" si="38"/>
        <v>45456</v>
      </c>
      <c r="I142" s="2474">
        <f t="shared" si="43"/>
        <v>45432</v>
      </c>
      <c r="J142" s="2470">
        <f t="shared" si="39"/>
        <v>45433</v>
      </c>
      <c r="K142" s="2470">
        <f t="shared" si="40"/>
        <v>45426</v>
      </c>
      <c r="L142" s="2470">
        <f t="shared" si="41"/>
        <v>45426</v>
      </c>
      <c r="M142" s="2361"/>
    </row>
    <row r="143" spans="1:13" s="2359" customFormat="1" ht="20.100000000000001" hidden="1" customHeight="1">
      <c r="A143" s="2327" t="s">
        <v>5644</v>
      </c>
      <c r="B143" s="3293" t="s">
        <v>5645</v>
      </c>
      <c r="C143" s="2561" t="s">
        <v>5620</v>
      </c>
      <c r="D143" s="2562" t="s">
        <v>5646</v>
      </c>
      <c r="E143" s="2075">
        <v>45448</v>
      </c>
      <c r="F143" s="2075">
        <f t="shared" si="42"/>
        <v>45454</v>
      </c>
      <c r="G143" s="2075">
        <f t="shared" si="37"/>
        <v>45463</v>
      </c>
      <c r="H143" s="2075">
        <f t="shared" si="38"/>
        <v>45467</v>
      </c>
      <c r="I143" s="2474">
        <f t="shared" si="43"/>
        <v>45439</v>
      </c>
      <c r="J143" s="2470">
        <f t="shared" si="39"/>
        <v>45440</v>
      </c>
      <c r="K143" s="2470">
        <f t="shared" si="40"/>
        <v>45433</v>
      </c>
      <c r="L143" s="2470">
        <f t="shared" si="41"/>
        <v>45433</v>
      </c>
      <c r="M143" s="2361"/>
    </row>
    <row r="144" spans="1:13" s="2359" customFormat="1" ht="20.100000000000001" hidden="1" customHeight="1">
      <c r="A144" s="2475" t="s">
        <v>5647</v>
      </c>
      <c r="B144" s="3293" t="s">
        <v>5648</v>
      </c>
      <c r="C144" s="2520" t="s">
        <v>406</v>
      </c>
      <c r="D144" s="2090" t="s">
        <v>5649</v>
      </c>
      <c r="E144" s="1988">
        <v>45453</v>
      </c>
      <c r="F144" s="1429">
        <f t="shared" si="42"/>
        <v>45459</v>
      </c>
      <c r="G144" s="1429">
        <f t="shared" si="37"/>
        <v>45468</v>
      </c>
      <c r="H144" s="1429">
        <f t="shared" si="38"/>
        <v>45472</v>
      </c>
      <c r="I144" s="2474">
        <f t="shared" si="43"/>
        <v>45446</v>
      </c>
      <c r="J144" s="2470">
        <f t="shared" si="39"/>
        <v>45447</v>
      </c>
      <c r="K144" s="2470">
        <f t="shared" si="40"/>
        <v>45440</v>
      </c>
      <c r="L144" s="2470">
        <f t="shared" si="41"/>
        <v>45440</v>
      </c>
      <c r="M144" s="2361"/>
    </row>
    <row r="145" spans="1:14" s="2359" customFormat="1" ht="20.100000000000001" hidden="1" customHeight="1">
      <c r="A145" s="2476" t="s">
        <v>5650</v>
      </c>
      <c r="B145" s="3293" t="s">
        <v>5651</v>
      </c>
      <c r="C145" s="2525" t="s">
        <v>4273</v>
      </c>
      <c r="D145" s="2521" t="s">
        <v>5652</v>
      </c>
      <c r="E145" s="1424">
        <v>45459</v>
      </c>
      <c r="F145" s="2067">
        <f t="shared" si="42"/>
        <v>45465</v>
      </c>
      <c r="G145" s="2067">
        <f t="shared" si="37"/>
        <v>45474</v>
      </c>
      <c r="H145" s="2067">
        <f t="shared" si="38"/>
        <v>45478</v>
      </c>
      <c r="I145" s="2474">
        <f t="shared" si="43"/>
        <v>45453</v>
      </c>
      <c r="J145" s="2470">
        <f t="shared" si="39"/>
        <v>45454</v>
      </c>
      <c r="K145" s="2470">
        <f t="shared" si="40"/>
        <v>45447</v>
      </c>
      <c r="L145" s="2470">
        <f t="shared" si="41"/>
        <v>45447</v>
      </c>
      <c r="M145" s="2361"/>
    </row>
    <row r="146" spans="1:14" s="2359" customFormat="1" ht="20.100000000000001" hidden="1" customHeight="1">
      <c r="A146" s="2327" t="s">
        <v>5653</v>
      </c>
      <c r="B146" s="3293" t="s">
        <v>5654</v>
      </c>
      <c r="C146" s="2525" t="s">
        <v>5655</v>
      </c>
      <c r="D146" s="2521" t="s">
        <v>5656</v>
      </c>
      <c r="E146" s="1424">
        <v>45463</v>
      </c>
      <c r="F146" s="2067">
        <f t="shared" si="42"/>
        <v>45469</v>
      </c>
      <c r="G146" s="2067">
        <f t="shared" si="37"/>
        <v>45478</v>
      </c>
      <c r="H146" s="2067">
        <f t="shared" si="38"/>
        <v>45482</v>
      </c>
      <c r="I146" s="2474">
        <f t="shared" si="43"/>
        <v>45460</v>
      </c>
      <c r="J146" s="2470">
        <f t="shared" si="39"/>
        <v>45461</v>
      </c>
      <c r="K146" s="2470">
        <f t="shared" si="40"/>
        <v>45454</v>
      </c>
      <c r="L146" s="2470">
        <f t="shared" si="41"/>
        <v>45454</v>
      </c>
      <c r="M146" s="2361"/>
    </row>
    <row r="147" spans="1:14" s="2359" customFormat="1" ht="20.100000000000001" hidden="1" customHeight="1">
      <c r="A147" s="2327" t="s">
        <v>5657</v>
      </c>
      <c r="B147" s="3293" t="s">
        <v>5658</v>
      </c>
      <c r="C147" s="2525" t="s">
        <v>5659</v>
      </c>
      <c r="D147" s="2521" t="s">
        <v>5660</v>
      </c>
      <c r="E147" s="1424">
        <v>45476</v>
      </c>
      <c r="F147" s="2067">
        <f t="shared" si="42"/>
        <v>45482</v>
      </c>
      <c r="G147" s="2067">
        <f t="shared" si="37"/>
        <v>45491</v>
      </c>
      <c r="H147" s="2067">
        <f t="shared" si="38"/>
        <v>45495</v>
      </c>
      <c r="I147" s="2474">
        <f t="shared" si="43"/>
        <v>45467</v>
      </c>
      <c r="J147" s="2470">
        <f t="shared" si="39"/>
        <v>45468</v>
      </c>
      <c r="K147" s="2470">
        <f t="shared" si="40"/>
        <v>45461</v>
      </c>
      <c r="L147" s="2470">
        <f t="shared" si="41"/>
        <v>45461</v>
      </c>
      <c r="M147" s="2361"/>
      <c r="N147" s="2450"/>
    </row>
    <row r="148" spans="1:14" s="2359" customFormat="1" ht="20.100000000000001" hidden="1" customHeight="1">
      <c r="A148" s="2327"/>
      <c r="B148" s="3293" t="s">
        <v>5661</v>
      </c>
      <c r="C148" s="2482" t="s">
        <v>406</v>
      </c>
      <c r="D148" s="2077" t="s">
        <v>5662</v>
      </c>
      <c r="E148" s="1988">
        <v>45474</v>
      </c>
      <c r="F148" s="1429">
        <f t="shared" si="42"/>
        <v>45480</v>
      </c>
      <c r="G148" s="1429">
        <f t="shared" si="37"/>
        <v>45489</v>
      </c>
      <c r="H148" s="1429">
        <f t="shared" si="38"/>
        <v>45493</v>
      </c>
      <c r="I148" s="2474">
        <f t="shared" si="43"/>
        <v>45474</v>
      </c>
      <c r="J148" s="2470">
        <f t="shared" si="39"/>
        <v>45475</v>
      </c>
      <c r="K148" s="2470">
        <f t="shared" si="40"/>
        <v>45468</v>
      </c>
      <c r="L148" s="2470">
        <f t="shared" si="41"/>
        <v>45468</v>
      </c>
      <c r="M148" s="2361"/>
    </row>
    <row r="149" spans="1:14" s="2359" customFormat="1" ht="20.100000000000001" hidden="1" customHeight="1">
      <c r="A149" s="2327" t="s">
        <v>5663</v>
      </c>
      <c r="B149" s="3293" t="s">
        <v>5664</v>
      </c>
      <c r="C149" s="2482" t="s">
        <v>406</v>
      </c>
      <c r="D149" s="2077" t="s">
        <v>5665</v>
      </c>
      <c r="E149" s="1988">
        <v>45481</v>
      </c>
      <c r="F149" s="1429">
        <f t="shared" si="42"/>
        <v>45487</v>
      </c>
      <c r="G149" s="1429">
        <f t="shared" si="37"/>
        <v>45496</v>
      </c>
      <c r="H149" s="1429">
        <f t="shared" si="38"/>
        <v>45500</v>
      </c>
      <c r="I149" s="2474">
        <f t="shared" si="43"/>
        <v>45481</v>
      </c>
      <c r="J149" s="2470">
        <f t="shared" si="39"/>
        <v>45482</v>
      </c>
      <c r="K149" s="2470">
        <f t="shared" si="40"/>
        <v>45475</v>
      </c>
      <c r="L149" s="2470">
        <f t="shared" si="41"/>
        <v>45475</v>
      </c>
      <c r="M149" s="2361"/>
    </row>
    <row r="150" spans="1:14" s="2359" customFormat="1" ht="20.100000000000001" hidden="1" customHeight="1">
      <c r="A150" s="2327"/>
      <c r="B150" s="3293" t="s">
        <v>5666</v>
      </c>
      <c r="C150" s="2561" t="s">
        <v>5642</v>
      </c>
      <c r="D150" s="2562" t="s">
        <v>5667</v>
      </c>
      <c r="E150" s="2075">
        <v>45490</v>
      </c>
      <c r="F150" s="2075">
        <f t="shared" si="42"/>
        <v>45496</v>
      </c>
      <c r="G150" s="2075">
        <f t="shared" si="37"/>
        <v>45505</v>
      </c>
      <c r="H150" s="2075">
        <f t="shared" si="38"/>
        <v>45509</v>
      </c>
      <c r="I150" s="2474">
        <f t="shared" si="43"/>
        <v>45488</v>
      </c>
      <c r="J150" s="2470">
        <f t="shared" si="39"/>
        <v>45489</v>
      </c>
      <c r="K150" s="2470">
        <f t="shared" si="40"/>
        <v>45482</v>
      </c>
      <c r="L150" s="2470">
        <f t="shared" si="41"/>
        <v>45482</v>
      </c>
      <c r="M150" s="2361"/>
    </row>
    <row r="151" spans="1:14" s="2359" customFormat="1" ht="20.100000000000001" hidden="1" customHeight="1">
      <c r="A151" s="2327"/>
      <c r="B151" s="3293" t="s">
        <v>5668</v>
      </c>
      <c r="C151" s="2482" t="s">
        <v>406</v>
      </c>
      <c r="D151" s="2077" t="s">
        <v>5669</v>
      </c>
      <c r="E151" s="1988">
        <v>45497</v>
      </c>
      <c r="F151" s="1429">
        <f t="shared" si="42"/>
        <v>45503</v>
      </c>
      <c r="G151" s="1429">
        <f t="shared" si="37"/>
        <v>45512</v>
      </c>
      <c r="H151" s="1429">
        <f t="shared" si="38"/>
        <v>45516</v>
      </c>
      <c r="I151" s="2474">
        <f t="shared" si="43"/>
        <v>45495</v>
      </c>
      <c r="J151" s="2470">
        <f t="shared" si="39"/>
        <v>45496</v>
      </c>
      <c r="K151" s="2470">
        <f t="shared" si="40"/>
        <v>45489</v>
      </c>
      <c r="L151" s="2470">
        <f t="shared" si="41"/>
        <v>45489</v>
      </c>
      <c r="M151" s="2361"/>
    </row>
    <row r="152" spans="1:14" s="2359" customFormat="1" ht="20.100000000000001" hidden="1" customHeight="1">
      <c r="A152" s="2327" t="s">
        <v>5670</v>
      </c>
      <c r="B152" s="3293" t="s">
        <v>5671</v>
      </c>
      <c r="C152" s="2561" t="s">
        <v>5620</v>
      </c>
      <c r="D152" s="2075" t="s">
        <v>5672</v>
      </c>
      <c r="E152" s="2075">
        <v>45508</v>
      </c>
      <c r="F152" s="2075">
        <f t="shared" si="42"/>
        <v>45514</v>
      </c>
      <c r="G152" s="2075">
        <f t="shared" si="37"/>
        <v>45523</v>
      </c>
      <c r="H152" s="2075">
        <f t="shared" si="38"/>
        <v>45527</v>
      </c>
      <c r="I152" s="2474">
        <f t="shared" si="43"/>
        <v>45502</v>
      </c>
      <c r="J152" s="2470">
        <f t="shared" si="39"/>
        <v>45503</v>
      </c>
      <c r="K152" s="2470">
        <f t="shared" si="40"/>
        <v>45496</v>
      </c>
      <c r="L152" s="2470">
        <f t="shared" si="41"/>
        <v>45496</v>
      </c>
      <c r="M152" s="2361"/>
    </row>
    <row r="153" spans="1:14" s="2359" customFormat="1" ht="20.100000000000001" hidden="1" customHeight="1">
      <c r="A153" s="2327" t="s">
        <v>5673</v>
      </c>
      <c r="B153" s="3293" t="s">
        <v>5674</v>
      </c>
      <c r="C153" s="2520" t="s">
        <v>406</v>
      </c>
      <c r="D153" s="2090" t="s">
        <v>5675</v>
      </c>
      <c r="E153" s="1988">
        <v>45505</v>
      </c>
      <c r="F153" s="1429">
        <f t="shared" si="42"/>
        <v>45511</v>
      </c>
      <c r="G153" s="1429">
        <f t="shared" si="37"/>
        <v>45520</v>
      </c>
      <c r="H153" s="1429">
        <f t="shared" si="38"/>
        <v>45524</v>
      </c>
      <c r="I153" s="2474">
        <f t="shared" si="43"/>
        <v>45509</v>
      </c>
      <c r="J153" s="2470">
        <f t="shared" si="39"/>
        <v>45510</v>
      </c>
      <c r="K153" s="2470">
        <f t="shared" si="40"/>
        <v>45503</v>
      </c>
      <c r="L153" s="2470">
        <f t="shared" si="41"/>
        <v>45503</v>
      </c>
      <c r="M153" s="2361"/>
    </row>
    <row r="154" spans="1:14" s="2359" customFormat="1" ht="20.100000000000001" hidden="1" customHeight="1">
      <c r="A154" s="2327"/>
      <c r="B154" s="3293" t="s">
        <v>5676</v>
      </c>
      <c r="C154" s="2564" t="s">
        <v>5655</v>
      </c>
      <c r="D154" s="2565" t="s">
        <v>5677</v>
      </c>
      <c r="E154" s="2067">
        <v>45516</v>
      </c>
      <c r="F154" s="2067">
        <f t="shared" si="42"/>
        <v>45522</v>
      </c>
      <c r="G154" s="2067">
        <f t="shared" si="37"/>
        <v>45531</v>
      </c>
      <c r="H154" s="2067">
        <f t="shared" si="38"/>
        <v>45535</v>
      </c>
      <c r="I154" s="2474">
        <f t="shared" si="43"/>
        <v>45516</v>
      </c>
      <c r="J154" s="2470">
        <f t="shared" si="39"/>
        <v>45517</v>
      </c>
      <c r="K154" s="2470">
        <f t="shared" si="40"/>
        <v>45510</v>
      </c>
      <c r="L154" s="2470">
        <f t="shared" si="41"/>
        <v>45510</v>
      </c>
      <c r="M154" s="2361"/>
    </row>
    <row r="155" spans="1:14" s="2359" customFormat="1" ht="20.100000000000001" hidden="1" customHeight="1">
      <c r="A155" s="2327"/>
      <c r="B155" s="3293" t="s">
        <v>5678</v>
      </c>
      <c r="C155" s="2566" t="s">
        <v>5659</v>
      </c>
      <c r="D155" s="2563" t="s">
        <v>5679</v>
      </c>
      <c r="E155" s="2067">
        <v>45523</v>
      </c>
      <c r="F155" s="2067">
        <f t="shared" si="42"/>
        <v>45529</v>
      </c>
      <c r="G155" s="2067">
        <f t="shared" si="37"/>
        <v>45538</v>
      </c>
      <c r="H155" s="2067">
        <f t="shared" si="38"/>
        <v>45542</v>
      </c>
      <c r="I155" s="2474">
        <f t="shared" si="43"/>
        <v>45523</v>
      </c>
      <c r="J155" s="2470">
        <f t="shared" si="39"/>
        <v>45524</v>
      </c>
      <c r="K155" s="2470">
        <f t="shared" si="40"/>
        <v>45517</v>
      </c>
      <c r="L155" s="2470">
        <f t="shared" si="41"/>
        <v>45517</v>
      </c>
      <c r="M155" s="2361"/>
    </row>
    <row r="156" spans="1:14" s="2359" customFormat="1" ht="20.100000000000001" hidden="1" customHeight="1">
      <c r="A156" s="2327"/>
      <c r="B156" s="3293" t="s">
        <v>5680</v>
      </c>
      <c r="C156" s="2561" t="s">
        <v>5642</v>
      </c>
      <c r="D156" s="2562" t="s">
        <v>5681</v>
      </c>
      <c r="E156" s="2075">
        <v>45534</v>
      </c>
      <c r="F156" s="2075">
        <f t="shared" si="42"/>
        <v>45540</v>
      </c>
      <c r="G156" s="2075">
        <f t="shared" si="37"/>
        <v>45549</v>
      </c>
      <c r="H156" s="2075">
        <f t="shared" si="38"/>
        <v>45553</v>
      </c>
      <c r="I156" s="2474">
        <f t="shared" si="43"/>
        <v>45530</v>
      </c>
      <c r="J156" s="2470">
        <f t="shared" si="39"/>
        <v>45531</v>
      </c>
      <c r="K156" s="2470">
        <f t="shared" si="40"/>
        <v>45524</v>
      </c>
      <c r="L156" s="2470">
        <f t="shared" si="41"/>
        <v>45524</v>
      </c>
      <c r="M156" s="2361"/>
    </row>
    <row r="157" spans="1:14" s="2359" customFormat="1" ht="20.100000000000001" hidden="1" customHeight="1">
      <c r="A157" s="2327"/>
      <c r="B157" s="3293" t="s">
        <v>5682</v>
      </c>
      <c r="C157" s="2525" t="s">
        <v>5683</v>
      </c>
      <c r="D157" s="1424" t="s">
        <v>5684</v>
      </c>
      <c r="E157" s="1424">
        <v>45542</v>
      </c>
      <c r="F157" s="1424">
        <f t="shared" si="42"/>
        <v>45548</v>
      </c>
      <c r="G157" s="1424">
        <f t="shared" si="37"/>
        <v>45557</v>
      </c>
      <c r="H157" s="1424">
        <f t="shared" si="38"/>
        <v>45561</v>
      </c>
      <c r="I157" s="2474">
        <f t="shared" si="43"/>
        <v>45537</v>
      </c>
      <c r="J157" s="2470">
        <f t="shared" si="39"/>
        <v>45538</v>
      </c>
      <c r="K157" s="2470">
        <f t="shared" si="40"/>
        <v>45531</v>
      </c>
      <c r="L157" s="2470">
        <f t="shared" si="41"/>
        <v>45531</v>
      </c>
      <c r="M157" s="2361"/>
    </row>
    <row r="158" spans="1:14" s="2359" customFormat="1" ht="20.100000000000001" hidden="1" customHeight="1">
      <c r="A158" s="2327" t="s">
        <v>5685</v>
      </c>
      <c r="B158" s="3293" t="s">
        <v>5686</v>
      </c>
      <c r="C158" s="2912" t="s">
        <v>5687</v>
      </c>
      <c r="D158" s="2521" t="s">
        <v>5688</v>
      </c>
      <c r="E158" s="1424">
        <v>45563</v>
      </c>
      <c r="F158" s="1424">
        <f t="shared" si="42"/>
        <v>45569</v>
      </c>
      <c r="G158" s="1988" t="s">
        <v>393</v>
      </c>
      <c r="H158" s="1424">
        <f t="shared" si="38"/>
        <v>45582</v>
      </c>
      <c r="I158" s="2474">
        <f t="shared" si="43"/>
        <v>45544</v>
      </c>
      <c r="J158" s="2470">
        <f t="shared" si="39"/>
        <v>45545</v>
      </c>
      <c r="K158" s="2470">
        <f t="shared" si="40"/>
        <v>45538</v>
      </c>
      <c r="L158" s="2470">
        <f t="shared" si="41"/>
        <v>45538</v>
      </c>
      <c r="M158" s="2361"/>
    </row>
    <row r="159" spans="1:14" s="2359" customFormat="1" ht="20.100000000000001" hidden="1" customHeight="1">
      <c r="A159" s="2327" t="s">
        <v>5673</v>
      </c>
      <c r="B159" s="3293" t="s">
        <v>5689</v>
      </c>
      <c r="C159" s="2525" t="s">
        <v>576</v>
      </c>
      <c r="D159" s="2521" t="s">
        <v>5690</v>
      </c>
      <c r="E159" s="1424">
        <v>45555</v>
      </c>
      <c r="F159" s="1424">
        <f t="shared" si="42"/>
        <v>45561</v>
      </c>
      <c r="G159" s="1424">
        <f t="shared" ref="G159:G187" si="44">E159+15</f>
        <v>45570</v>
      </c>
      <c r="H159" s="1988" t="s">
        <v>393</v>
      </c>
      <c r="I159" s="2474">
        <f t="shared" si="43"/>
        <v>45551</v>
      </c>
      <c r="J159" s="2470">
        <f t="shared" si="39"/>
        <v>45552</v>
      </c>
      <c r="K159" s="2470">
        <f t="shared" si="40"/>
        <v>45545</v>
      </c>
      <c r="L159" s="2470">
        <f t="shared" si="41"/>
        <v>45545</v>
      </c>
      <c r="M159" s="2361"/>
    </row>
    <row r="160" spans="1:14" s="2359" customFormat="1" ht="20.100000000000001" hidden="1" customHeight="1">
      <c r="A160" s="2327"/>
      <c r="B160" s="3293" t="s">
        <v>5691</v>
      </c>
      <c r="C160" s="2525" t="s">
        <v>5692</v>
      </c>
      <c r="D160" s="2521" t="s">
        <v>5693</v>
      </c>
      <c r="E160" s="1424">
        <v>45564</v>
      </c>
      <c r="F160" s="1424">
        <f t="shared" si="42"/>
        <v>45570</v>
      </c>
      <c r="G160" s="1424">
        <f t="shared" si="44"/>
        <v>45579</v>
      </c>
      <c r="H160" s="1424">
        <f t="shared" ref="H160:H187" si="45">E160+19</f>
        <v>45583</v>
      </c>
      <c r="I160" s="2474">
        <f t="shared" si="43"/>
        <v>45558</v>
      </c>
      <c r="J160" s="2470">
        <f t="shared" si="39"/>
        <v>45559</v>
      </c>
      <c r="K160" s="2470">
        <f t="shared" si="40"/>
        <v>45552</v>
      </c>
      <c r="L160" s="2470">
        <f t="shared" si="41"/>
        <v>45552</v>
      </c>
      <c r="M160" s="2361"/>
    </row>
    <row r="161" spans="1:13" s="2359" customFormat="1" ht="20.100000000000001" hidden="1" customHeight="1">
      <c r="A161" s="2327"/>
      <c r="B161" s="3293" t="s">
        <v>5694</v>
      </c>
      <c r="C161" s="2482" t="s">
        <v>406</v>
      </c>
      <c r="D161" s="2077" t="s">
        <v>5695</v>
      </c>
      <c r="E161" s="1988">
        <v>45570</v>
      </c>
      <c r="F161" s="1429">
        <f t="shared" si="42"/>
        <v>45576</v>
      </c>
      <c r="G161" s="1429">
        <f t="shared" si="44"/>
        <v>45585</v>
      </c>
      <c r="H161" s="1429">
        <f t="shared" si="45"/>
        <v>45589</v>
      </c>
      <c r="I161" s="2474">
        <f t="shared" si="43"/>
        <v>45565</v>
      </c>
      <c r="J161" s="2470">
        <f t="shared" si="39"/>
        <v>45566</v>
      </c>
      <c r="K161" s="2470">
        <f t="shared" si="40"/>
        <v>45559</v>
      </c>
      <c r="L161" s="2470">
        <f t="shared" si="41"/>
        <v>45559</v>
      </c>
      <c r="M161" s="2361"/>
    </row>
    <row r="162" spans="1:13" s="2359" customFormat="1" ht="20.100000000000001" hidden="1" customHeight="1">
      <c r="A162" s="2327" t="s">
        <v>5696</v>
      </c>
      <c r="B162" s="3293" t="s">
        <v>5697</v>
      </c>
      <c r="C162" s="2482" t="s">
        <v>406</v>
      </c>
      <c r="D162" s="2077" t="s">
        <v>5698</v>
      </c>
      <c r="E162" s="1429">
        <v>45579</v>
      </c>
      <c r="F162" s="1429">
        <f t="shared" si="42"/>
        <v>45585</v>
      </c>
      <c r="G162" s="1429">
        <f t="shared" si="44"/>
        <v>45594</v>
      </c>
      <c r="H162" s="1429">
        <f t="shared" si="45"/>
        <v>45598</v>
      </c>
      <c r="I162" s="2474">
        <f t="shared" si="43"/>
        <v>45572</v>
      </c>
      <c r="J162" s="2470">
        <f t="shared" si="39"/>
        <v>45573</v>
      </c>
      <c r="K162" s="2470">
        <f t="shared" si="40"/>
        <v>45566</v>
      </c>
      <c r="L162" s="2470">
        <f t="shared" si="41"/>
        <v>45566</v>
      </c>
      <c r="M162" s="2361"/>
    </row>
    <row r="163" spans="1:13" s="2359" customFormat="1" ht="20.100000000000001" hidden="1" customHeight="1">
      <c r="A163" s="2327" t="s">
        <v>5699</v>
      </c>
      <c r="B163" s="3293" t="s">
        <v>5700</v>
      </c>
      <c r="C163" s="2561" t="s">
        <v>1755</v>
      </c>
      <c r="D163" s="2562" t="s">
        <v>5701</v>
      </c>
      <c r="E163" s="2075">
        <v>45583</v>
      </c>
      <c r="F163" s="1429">
        <f t="shared" si="42"/>
        <v>45589</v>
      </c>
      <c r="G163" s="2075">
        <f t="shared" si="44"/>
        <v>45598</v>
      </c>
      <c r="H163" s="1429">
        <f t="shared" si="45"/>
        <v>45602</v>
      </c>
      <c r="I163" s="2474">
        <f t="shared" si="43"/>
        <v>45579</v>
      </c>
      <c r="J163" s="2470">
        <f t="shared" si="39"/>
        <v>45580</v>
      </c>
      <c r="K163" s="2470">
        <f t="shared" si="40"/>
        <v>45573</v>
      </c>
      <c r="L163" s="2470">
        <f t="shared" si="41"/>
        <v>45573</v>
      </c>
      <c r="M163" s="2361"/>
    </row>
    <row r="164" spans="1:13" s="2359" customFormat="1" ht="20.100000000000001" hidden="1" customHeight="1">
      <c r="A164" s="2327" t="s">
        <v>5702</v>
      </c>
      <c r="B164" s="3293" t="s">
        <v>5703</v>
      </c>
      <c r="C164" s="2561" t="s">
        <v>576</v>
      </c>
      <c r="D164" s="2562" t="s">
        <v>5704</v>
      </c>
      <c r="E164" s="2075">
        <v>45588</v>
      </c>
      <c r="F164" s="1429">
        <f t="shared" si="42"/>
        <v>45594</v>
      </c>
      <c r="G164" s="2075">
        <f t="shared" si="44"/>
        <v>45603</v>
      </c>
      <c r="H164" s="2075">
        <f t="shared" si="45"/>
        <v>45607</v>
      </c>
      <c r="I164" s="2474">
        <f t="shared" si="43"/>
        <v>45586</v>
      </c>
      <c r="J164" s="2470">
        <f t="shared" si="39"/>
        <v>45587</v>
      </c>
      <c r="K164" s="2470">
        <f t="shared" si="40"/>
        <v>45580</v>
      </c>
      <c r="L164" s="2470">
        <f t="shared" si="41"/>
        <v>45580</v>
      </c>
      <c r="M164" s="2361"/>
    </row>
    <row r="165" spans="1:13" s="2359" customFormat="1" ht="20.100000000000001" hidden="1" customHeight="1">
      <c r="A165" s="2327" t="s">
        <v>5705</v>
      </c>
      <c r="B165" s="3293" t="s">
        <v>5706</v>
      </c>
      <c r="C165" s="2482" t="s">
        <v>406</v>
      </c>
      <c r="D165" s="2077" t="s">
        <v>5707</v>
      </c>
      <c r="E165" s="1988">
        <v>45594</v>
      </c>
      <c r="F165" s="1429">
        <f t="shared" si="42"/>
        <v>45600</v>
      </c>
      <c r="G165" s="1429">
        <f t="shared" si="44"/>
        <v>45609</v>
      </c>
      <c r="H165" s="1429">
        <f t="shared" si="45"/>
        <v>45613</v>
      </c>
      <c r="I165" s="2474">
        <f t="shared" si="43"/>
        <v>45593</v>
      </c>
      <c r="J165" s="2470">
        <f t="shared" si="39"/>
        <v>45594</v>
      </c>
      <c r="K165" s="2470">
        <f t="shared" ref="K165:K195" si="46">J165-7</f>
        <v>45587</v>
      </c>
      <c r="L165" s="2470">
        <f t="shared" ref="L165:L195" si="47">K165</f>
        <v>45587</v>
      </c>
      <c r="M165" s="2361"/>
    </row>
    <row r="166" spans="1:13" s="2359" customFormat="1" ht="20.100000000000001" hidden="1" customHeight="1">
      <c r="A166" s="2327"/>
      <c r="B166" s="3293" t="s">
        <v>5708</v>
      </c>
      <c r="C166" s="2525" t="s">
        <v>5687</v>
      </c>
      <c r="D166" s="2521" t="s">
        <v>5709</v>
      </c>
      <c r="E166" s="1424">
        <v>45600</v>
      </c>
      <c r="F166" s="1429">
        <f t="shared" si="42"/>
        <v>45606</v>
      </c>
      <c r="G166" s="1424">
        <f t="shared" si="44"/>
        <v>45615</v>
      </c>
      <c r="H166" s="1424">
        <f t="shared" si="45"/>
        <v>45619</v>
      </c>
      <c r="I166" s="2474">
        <f t="shared" si="43"/>
        <v>45600</v>
      </c>
      <c r="J166" s="2470">
        <f t="shared" si="39"/>
        <v>45601</v>
      </c>
      <c r="K166" s="2470">
        <f t="shared" si="46"/>
        <v>45594</v>
      </c>
      <c r="L166" s="2470">
        <f t="shared" si="47"/>
        <v>45594</v>
      </c>
      <c r="M166" s="2361"/>
    </row>
    <row r="167" spans="1:13" s="2359" customFormat="1" ht="20.100000000000001" hidden="1" customHeight="1">
      <c r="A167" s="2327"/>
      <c r="B167" s="3293" t="s">
        <v>5710</v>
      </c>
      <c r="C167" s="2525" t="s">
        <v>5692</v>
      </c>
      <c r="D167" s="2521" t="s">
        <v>5711</v>
      </c>
      <c r="E167" s="1424">
        <v>45614</v>
      </c>
      <c r="F167" s="1429">
        <f t="shared" si="42"/>
        <v>45620</v>
      </c>
      <c r="G167" s="1424">
        <f t="shared" si="44"/>
        <v>45629</v>
      </c>
      <c r="H167" s="1424">
        <f t="shared" si="45"/>
        <v>45633</v>
      </c>
      <c r="I167" s="2474">
        <f t="shared" si="43"/>
        <v>45607</v>
      </c>
      <c r="J167" s="2470">
        <f t="shared" si="39"/>
        <v>45608</v>
      </c>
      <c r="K167" s="2470">
        <f t="shared" si="46"/>
        <v>45601</v>
      </c>
      <c r="L167" s="2470">
        <f t="shared" si="47"/>
        <v>45601</v>
      </c>
      <c r="M167" s="2361"/>
    </row>
    <row r="168" spans="1:13" s="2359" customFormat="1" ht="20.100000000000001" hidden="1" customHeight="1">
      <c r="A168" s="2327" t="s">
        <v>5712</v>
      </c>
      <c r="B168" s="3293" t="s">
        <v>5713</v>
      </c>
      <c r="C168" s="2520" t="s">
        <v>406</v>
      </c>
      <c r="D168" s="2090" t="s">
        <v>5714</v>
      </c>
      <c r="E168" s="1429">
        <v>45616</v>
      </c>
      <c r="F168" s="1429">
        <f t="shared" si="42"/>
        <v>45622</v>
      </c>
      <c r="G168" s="1429">
        <f t="shared" si="44"/>
        <v>45631</v>
      </c>
      <c r="H168" s="1429">
        <f t="shared" si="45"/>
        <v>45635</v>
      </c>
      <c r="I168" s="2474">
        <f t="shared" si="43"/>
        <v>45614</v>
      </c>
      <c r="J168" s="2470">
        <f t="shared" si="39"/>
        <v>45615</v>
      </c>
      <c r="K168" s="2470">
        <f t="shared" si="46"/>
        <v>45608</v>
      </c>
      <c r="L168" s="2470">
        <f t="shared" si="47"/>
        <v>45608</v>
      </c>
      <c r="M168" s="2361"/>
    </row>
    <row r="169" spans="1:13" s="2359" customFormat="1" ht="20.100000000000001" hidden="1" customHeight="1">
      <c r="A169" s="2327" t="s">
        <v>5715</v>
      </c>
      <c r="B169" s="3293" t="s">
        <v>5716</v>
      </c>
      <c r="C169" s="2525" t="s">
        <v>5717</v>
      </c>
      <c r="D169" s="2521" t="s">
        <v>5718</v>
      </c>
      <c r="E169" s="1424">
        <v>45620</v>
      </c>
      <c r="F169" s="1429">
        <f t="shared" si="42"/>
        <v>45626</v>
      </c>
      <c r="G169" s="1424">
        <f t="shared" si="44"/>
        <v>45635</v>
      </c>
      <c r="H169" s="1424">
        <f t="shared" si="45"/>
        <v>45639</v>
      </c>
      <c r="I169" s="2474">
        <f t="shared" si="43"/>
        <v>45621</v>
      </c>
      <c r="J169" s="2470">
        <f t="shared" si="39"/>
        <v>45622</v>
      </c>
      <c r="K169" s="2470">
        <f t="shared" si="46"/>
        <v>45615</v>
      </c>
      <c r="L169" s="2470">
        <f t="shared" si="47"/>
        <v>45615</v>
      </c>
      <c r="M169" s="2361"/>
    </row>
    <row r="170" spans="1:13" s="2359" customFormat="1" ht="20.100000000000001" hidden="1" customHeight="1">
      <c r="A170" s="2327" t="s">
        <v>5715</v>
      </c>
      <c r="B170" s="3293" t="s">
        <v>5719</v>
      </c>
      <c r="C170" s="2561" t="s">
        <v>5720</v>
      </c>
      <c r="D170" s="2562" t="s">
        <v>5721</v>
      </c>
      <c r="E170" s="2075">
        <v>45641</v>
      </c>
      <c r="F170" s="1429">
        <f t="shared" si="42"/>
        <v>45647</v>
      </c>
      <c r="G170" s="2075">
        <f t="shared" si="44"/>
        <v>45656</v>
      </c>
      <c r="H170" s="1429">
        <f t="shared" si="45"/>
        <v>45660</v>
      </c>
      <c r="I170" s="2474">
        <f t="shared" si="43"/>
        <v>45628</v>
      </c>
      <c r="J170" s="2470">
        <f t="shared" si="39"/>
        <v>45629</v>
      </c>
      <c r="K170" s="2470">
        <f t="shared" si="46"/>
        <v>45622</v>
      </c>
      <c r="L170" s="2470">
        <f t="shared" si="47"/>
        <v>45622</v>
      </c>
      <c r="M170" s="2361"/>
    </row>
    <row r="171" spans="1:13" s="2359" customFormat="1" ht="20.100000000000001" hidden="1" customHeight="1">
      <c r="A171" s="2327" t="s">
        <v>5722</v>
      </c>
      <c r="B171" s="3293" t="s">
        <v>5723</v>
      </c>
      <c r="C171" s="2561" t="s">
        <v>576</v>
      </c>
      <c r="D171" s="2562" t="s">
        <v>5724</v>
      </c>
      <c r="E171" s="2075">
        <v>45641</v>
      </c>
      <c r="F171" s="1429">
        <f t="shared" si="42"/>
        <v>45647</v>
      </c>
      <c r="G171" s="2075">
        <f t="shared" si="44"/>
        <v>45656</v>
      </c>
      <c r="H171" s="2075">
        <f t="shared" si="45"/>
        <v>45660</v>
      </c>
      <c r="I171" s="2474">
        <f t="shared" si="43"/>
        <v>45635</v>
      </c>
      <c r="J171" s="2470">
        <f t="shared" si="39"/>
        <v>45636</v>
      </c>
      <c r="K171" s="2470">
        <f t="shared" si="46"/>
        <v>45629</v>
      </c>
      <c r="L171" s="2470">
        <f t="shared" si="47"/>
        <v>45629</v>
      </c>
      <c r="M171" s="2361"/>
    </row>
    <row r="172" spans="1:13" s="2359" customFormat="1" ht="20.100000000000001" hidden="1" customHeight="1">
      <c r="A172" s="2327" t="s">
        <v>5725</v>
      </c>
      <c r="B172" s="3293" t="s">
        <v>5726</v>
      </c>
      <c r="C172" s="2482" t="s">
        <v>406</v>
      </c>
      <c r="D172" s="2077" t="s">
        <v>5727</v>
      </c>
      <c r="E172" s="1988">
        <v>45644</v>
      </c>
      <c r="F172" s="1429">
        <f t="shared" si="42"/>
        <v>45650</v>
      </c>
      <c r="G172" s="1429">
        <f t="shared" si="44"/>
        <v>45659</v>
      </c>
      <c r="H172" s="1429">
        <f t="shared" si="45"/>
        <v>45663</v>
      </c>
      <c r="I172" s="2474">
        <f t="shared" si="43"/>
        <v>45642</v>
      </c>
      <c r="J172" s="2470">
        <f t="shared" si="39"/>
        <v>45643</v>
      </c>
      <c r="K172" s="2470">
        <f t="shared" si="46"/>
        <v>45636</v>
      </c>
      <c r="L172" s="2470">
        <f t="shared" si="47"/>
        <v>45636</v>
      </c>
      <c r="M172" s="2361"/>
    </row>
    <row r="173" spans="1:13" s="2359" customFormat="1" ht="20.100000000000001" hidden="1" customHeight="1">
      <c r="A173" s="2327" t="s">
        <v>5725</v>
      </c>
      <c r="B173" s="3293" t="s">
        <v>5728</v>
      </c>
      <c r="C173" s="2561" t="s">
        <v>5687</v>
      </c>
      <c r="D173" s="2562" t="s">
        <v>5729</v>
      </c>
      <c r="E173" s="2075">
        <v>45650</v>
      </c>
      <c r="F173" s="1429">
        <f t="shared" si="42"/>
        <v>45656</v>
      </c>
      <c r="G173" s="2075">
        <f t="shared" si="44"/>
        <v>45665</v>
      </c>
      <c r="H173" s="2075">
        <f t="shared" si="45"/>
        <v>45669</v>
      </c>
      <c r="I173" s="2474">
        <f t="shared" si="43"/>
        <v>45649</v>
      </c>
      <c r="J173" s="2470">
        <f t="shared" si="39"/>
        <v>45650</v>
      </c>
      <c r="K173" s="2470">
        <f t="shared" si="46"/>
        <v>45643</v>
      </c>
      <c r="L173" s="2470">
        <f t="shared" si="47"/>
        <v>45643</v>
      </c>
      <c r="M173" s="2361"/>
    </row>
    <row r="174" spans="1:13" s="2359" customFormat="1" ht="20.100000000000001" hidden="1" customHeight="1">
      <c r="A174" s="2327"/>
      <c r="B174" s="3293" t="s">
        <v>5730</v>
      </c>
      <c r="C174" s="2482" t="s">
        <v>406</v>
      </c>
      <c r="D174" s="2077" t="s">
        <v>5731</v>
      </c>
      <c r="E174" s="1988">
        <v>45656</v>
      </c>
      <c r="F174" s="1429">
        <f t="shared" si="42"/>
        <v>45662</v>
      </c>
      <c r="G174" s="1429">
        <f t="shared" si="44"/>
        <v>45671</v>
      </c>
      <c r="H174" s="1429">
        <f t="shared" si="45"/>
        <v>45675</v>
      </c>
      <c r="I174" s="2474">
        <f t="shared" si="43"/>
        <v>45656</v>
      </c>
      <c r="J174" s="2470">
        <f t="shared" si="39"/>
        <v>45657</v>
      </c>
      <c r="K174" s="2470">
        <f t="shared" si="46"/>
        <v>45650</v>
      </c>
      <c r="L174" s="2470">
        <f t="shared" si="47"/>
        <v>45650</v>
      </c>
      <c r="M174" s="2361"/>
    </row>
    <row r="175" spans="1:13" s="2359" customFormat="1" ht="20.100000000000001" hidden="1" customHeight="1">
      <c r="A175" s="2327"/>
      <c r="B175" s="3293" t="s">
        <v>5732</v>
      </c>
      <c r="C175" s="2525" t="s">
        <v>5692</v>
      </c>
      <c r="D175" s="2521" t="s">
        <v>5733</v>
      </c>
      <c r="E175" s="1424">
        <v>45297</v>
      </c>
      <c r="F175" s="1429">
        <f t="shared" si="42"/>
        <v>45303</v>
      </c>
      <c r="G175" s="1424">
        <f t="shared" si="44"/>
        <v>45312</v>
      </c>
      <c r="H175" s="1424">
        <f t="shared" si="45"/>
        <v>45316</v>
      </c>
      <c r="I175" s="2474">
        <v>45297</v>
      </c>
      <c r="J175" s="2470">
        <f t="shared" si="39"/>
        <v>45298</v>
      </c>
      <c r="K175" s="2470">
        <f t="shared" si="46"/>
        <v>45291</v>
      </c>
      <c r="L175" s="2470">
        <f t="shared" si="47"/>
        <v>45291</v>
      </c>
      <c r="M175" s="2361"/>
    </row>
    <row r="176" spans="1:13" s="2359" customFormat="1" ht="20.100000000000001" hidden="1" customHeight="1">
      <c r="A176" s="2327"/>
      <c r="B176" s="3293" t="s">
        <v>5734</v>
      </c>
      <c r="C176" s="2525" t="s">
        <v>3931</v>
      </c>
      <c r="D176" s="2521" t="s">
        <v>5735</v>
      </c>
      <c r="E176" s="1424">
        <v>45308</v>
      </c>
      <c r="F176" s="1429">
        <f t="shared" si="42"/>
        <v>45314</v>
      </c>
      <c r="G176" s="1424">
        <f t="shared" si="44"/>
        <v>45323</v>
      </c>
      <c r="H176" s="1424">
        <f t="shared" si="45"/>
        <v>45327</v>
      </c>
      <c r="I176" s="2474">
        <f t="shared" ref="I176:I182" si="48">I175+7</f>
        <v>45304</v>
      </c>
      <c r="J176" s="2470">
        <f t="shared" si="39"/>
        <v>45305</v>
      </c>
      <c r="K176" s="2470">
        <f t="shared" si="46"/>
        <v>45298</v>
      </c>
      <c r="L176" s="2470">
        <f t="shared" si="47"/>
        <v>45298</v>
      </c>
      <c r="M176" s="2361"/>
    </row>
    <row r="177" spans="1:13" s="2359" customFormat="1" ht="20.100000000000001" hidden="1" customHeight="1">
      <c r="A177" s="2327" t="s">
        <v>5715</v>
      </c>
      <c r="B177" s="3293" t="s">
        <v>5736</v>
      </c>
      <c r="C177" s="2525" t="s">
        <v>406</v>
      </c>
      <c r="D177" s="2090" t="s">
        <v>5737</v>
      </c>
      <c r="E177" s="1429">
        <v>45313</v>
      </c>
      <c r="F177" s="1429"/>
      <c r="G177" s="1429">
        <f t="shared" si="44"/>
        <v>45328</v>
      </c>
      <c r="H177" s="1429">
        <f t="shared" si="45"/>
        <v>45332</v>
      </c>
      <c r="I177" s="2474">
        <f t="shared" si="48"/>
        <v>45311</v>
      </c>
      <c r="J177" s="2470">
        <f t="shared" si="39"/>
        <v>45312</v>
      </c>
      <c r="K177" s="2470">
        <f t="shared" si="46"/>
        <v>45305</v>
      </c>
      <c r="L177" s="2470">
        <f t="shared" si="47"/>
        <v>45305</v>
      </c>
      <c r="M177" s="2361"/>
    </row>
    <row r="178" spans="1:13" s="2359" customFormat="1" ht="20.100000000000001" hidden="1" customHeight="1">
      <c r="A178" s="2327" t="s">
        <v>5738</v>
      </c>
      <c r="B178" s="3293" t="s">
        <v>5739</v>
      </c>
      <c r="C178" s="2525" t="s">
        <v>5740</v>
      </c>
      <c r="D178" s="2521" t="s">
        <v>5741</v>
      </c>
      <c r="E178" s="1424">
        <v>45320</v>
      </c>
      <c r="F178" s="1429">
        <f t="shared" ref="F178:F195" si="49">E178+6</f>
        <v>45326</v>
      </c>
      <c r="G178" s="1424">
        <f t="shared" si="44"/>
        <v>45335</v>
      </c>
      <c r="H178" s="1424">
        <f t="shared" si="45"/>
        <v>45339</v>
      </c>
      <c r="I178" s="2474">
        <f t="shared" si="48"/>
        <v>45318</v>
      </c>
      <c r="J178" s="3309">
        <f t="shared" ref="J178:J195" si="50">I178+2</f>
        <v>45320</v>
      </c>
      <c r="K178" s="2470">
        <f t="shared" si="46"/>
        <v>45313</v>
      </c>
      <c r="L178" s="2470">
        <f t="shared" si="47"/>
        <v>45313</v>
      </c>
      <c r="M178" s="2361"/>
    </row>
    <row r="179" spans="1:13" s="2359" customFormat="1" ht="20.100000000000001" hidden="1" customHeight="1">
      <c r="A179" s="2327" t="s">
        <v>5705</v>
      </c>
      <c r="B179" s="3293" t="s">
        <v>5742</v>
      </c>
      <c r="C179" s="2561" t="s">
        <v>576</v>
      </c>
      <c r="D179" s="2562" t="s">
        <v>5743</v>
      </c>
      <c r="E179" s="2075">
        <v>45329</v>
      </c>
      <c r="F179" s="1429">
        <f t="shared" si="49"/>
        <v>45335</v>
      </c>
      <c r="G179" s="2075">
        <f t="shared" si="44"/>
        <v>45344</v>
      </c>
      <c r="H179" s="2075">
        <f t="shared" si="45"/>
        <v>45348</v>
      </c>
      <c r="I179" s="2474">
        <f t="shared" si="48"/>
        <v>45325</v>
      </c>
      <c r="J179" s="2470">
        <f t="shared" si="50"/>
        <v>45327</v>
      </c>
      <c r="K179" s="2470">
        <f t="shared" si="46"/>
        <v>45320</v>
      </c>
      <c r="L179" s="2470">
        <f t="shared" si="47"/>
        <v>45320</v>
      </c>
      <c r="M179" s="2361"/>
    </row>
    <row r="180" spans="1:13" s="2359" customFormat="1" ht="20.100000000000001" hidden="1" customHeight="1">
      <c r="A180" s="2327" t="s">
        <v>5744</v>
      </c>
      <c r="B180" s="3293" t="s">
        <v>5745</v>
      </c>
      <c r="C180" s="2561" t="s">
        <v>406</v>
      </c>
      <c r="D180" s="2077" t="s">
        <v>5746</v>
      </c>
      <c r="E180" s="1429">
        <v>45332</v>
      </c>
      <c r="F180" s="1429">
        <f t="shared" si="49"/>
        <v>45338</v>
      </c>
      <c r="G180" s="1429">
        <f t="shared" si="44"/>
        <v>45347</v>
      </c>
      <c r="H180" s="1429">
        <f t="shared" si="45"/>
        <v>45351</v>
      </c>
      <c r="I180" s="2474">
        <f t="shared" si="48"/>
        <v>45332</v>
      </c>
      <c r="J180" s="2470">
        <f t="shared" si="50"/>
        <v>45334</v>
      </c>
      <c r="K180" s="2470">
        <f t="shared" si="46"/>
        <v>45327</v>
      </c>
      <c r="L180" s="2470">
        <f t="shared" si="47"/>
        <v>45327</v>
      </c>
      <c r="M180" s="2361"/>
    </row>
    <row r="181" spans="1:13" s="2359" customFormat="1" ht="20.100000000000001" hidden="1" customHeight="1">
      <c r="A181" s="2327"/>
      <c r="B181" s="3293" t="s">
        <v>5747</v>
      </c>
      <c r="C181" s="2561" t="s">
        <v>191</v>
      </c>
      <c r="D181" s="2562" t="s">
        <v>5748</v>
      </c>
      <c r="E181" s="2075">
        <v>45339</v>
      </c>
      <c r="F181" s="1429">
        <f t="shared" si="49"/>
        <v>45345</v>
      </c>
      <c r="G181" s="2075">
        <f t="shared" si="44"/>
        <v>45354</v>
      </c>
      <c r="H181" s="2075">
        <f t="shared" si="45"/>
        <v>45358</v>
      </c>
      <c r="I181" s="2474">
        <f t="shared" si="48"/>
        <v>45339</v>
      </c>
      <c r="J181" s="2470">
        <f t="shared" si="50"/>
        <v>45341</v>
      </c>
      <c r="K181" s="2470">
        <f t="shared" si="46"/>
        <v>45334</v>
      </c>
      <c r="L181" s="2470">
        <f t="shared" si="47"/>
        <v>45334</v>
      </c>
      <c r="M181" s="2361"/>
    </row>
    <row r="182" spans="1:13" s="2359" customFormat="1" ht="20.100000000000001" hidden="1" customHeight="1">
      <c r="A182" s="2327" t="s">
        <v>5749</v>
      </c>
      <c r="B182" s="3293" t="s">
        <v>5750</v>
      </c>
      <c r="C182" s="2561" t="s">
        <v>5751</v>
      </c>
      <c r="D182" s="2562" t="s">
        <v>5752</v>
      </c>
      <c r="E182" s="2075">
        <v>45352</v>
      </c>
      <c r="F182" s="1429">
        <f t="shared" si="49"/>
        <v>45358</v>
      </c>
      <c r="G182" s="2075">
        <f t="shared" si="44"/>
        <v>45367</v>
      </c>
      <c r="H182" s="2075">
        <f t="shared" si="45"/>
        <v>45371</v>
      </c>
      <c r="I182" s="2474">
        <f t="shared" si="48"/>
        <v>45346</v>
      </c>
      <c r="J182" s="2470">
        <f t="shared" si="50"/>
        <v>45348</v>
      </c>
      <c r="K182" s="2470">
        <f t="shared" si="46"/>
        <v>45341</v>
      </c>
      <c r="L182" s="2470">
        <f t="shared" si="47"/>
        <v>45341</v>
      </c>
      <c r="M182" s="2361"/>
    </row>
    <row r="183" spans="1:13" s="2359" customFormat="1" ht="20.100000000000001" hidden="1" customHeight="1" thickTop="1">
      <c r="A183" s="2327" t="s">
        <v>5753</v>
      </c>
      <c r="B183" s="3293" t="s">
        <v>5754</v>
      </c>
      <c r="C183" s="2525" t="s">
        <v>5755</v>
      </c>
      <c r="D183" s="2521" t="s">
        <v>5756</v>
      </c>
      <c r="E183" s="1424">
        <v>45359</v>
      </c>
      <c r="F183" s="1429">
        <f t="shared" si="49"/>
        <v>45365</v>
      </c>
      <c r="G183" s="1424">
        <f t="shared" si="44"/>
        <v>45374</v>
      </c>
      <c r="H183" s="1429">
        <f t="shared" si="45"/>
        <v>45378</v>
      </c>
      <c r="I183" s="2474">
        <v>45719</v>
      </c>
      <c r="J183" s="2470">
        <f t="shared" si="50"/>
        <v>45721</v>
      </c>
      <c r="K183" s="2470">
        <f t="shared" si="46"/>
        <v>45714</v>
      </c>
      <c r="L183" s="2470">
        <f t="shared" si="47"/>
        <v>45714</v>
      </c>
      <c r="M183" s="2361"/>
    </row>
    <row r="184" spans="1:13" s="2359" customFormat="1" ht="20.100000000000001" hidden="1" customHeight="1">
      <c r="A184" s="2327" t="s">
        <v>5757</v>
      </c>
      <c r="B184" s="3293" t="s">
        <v>5758</v>
      </c>
      <c r="C184" s="2525" t="s">
        <v>5759</v>
      </c>
      <c r="D184" s="2521" t="s">
        <v>5760</v>
      </c>
      <c r="E184" s="1424">
        <v>45726</v>
      </c>
      <c r="F184" s="1429">
        <f t="shared" si="49"/>
        <v>45732</v>
      </c>
      <c r="G184" s="1424">
        <f t="shared" si="44"/>
        <v>45741</v>
      </c>
      <c r="H184" s="3457">
        <f t="shared" si="45"/>
        <v>45745</v>
      </c>
      <c r="I184" s="2474">
        <f t="shared" ref="I184:I195" si="51">I183+7</f>
        <v>45726</v>
      </c>
      <c r="J184" s="2470">
        <f t="shared" si="50"/>
        <v>45728</v>
      </c>
      <c r="K184" s="2470">
        <f t="shared" si="46"/>
        <v>45721</v>
      </c>
      <c r="L184" s="2470">
        <f t="shared" si="47"/>
        <v>45721</v>
      </c>
      <c r="M184" s="3451"/>
    </row>
    <row r="185" spans="1:13" s="2359" customFormat="1" ht="20.100000000000001" hidden="1" customHeight="1">
      <c r="A185" s="2327"/>
      <c r="B185" s="3293" t="s">
        <v>5761</v>
      </c>
      <c r="C185" s="2520" t="s">
        <v>406</v>
      </c>
      <c r="D185" s="2090" t="s">
        <v>5762</v>
      </c>
      <c r="E185" s="1429">
        <v>45733</v>
      </c>
      <c r="F185" s="1429">
        <f t="shared" si="49"/>
        <v>45739</v>
      </c>
      <c r="G185" s="1429">
        <f t="shared" si="44"/>
        <v>45748</v>
      </c>
      <c r="H185" s="1429">
        <f t="shared" si="45"/>
        <v>45752</v>
      </c>
      <c r="I185" s="2474">
        <f t="shared" si="51"/>
        <v>45733</v>
      </c>
      <c r="J185" s="2470">
        <f t="shared" si="50"/>
        <v>45735</v>
      </c>
      <c r="K185" s="2470">
        <f t="shared" si="46"/>
        <v>45728</v>
      </c>
      <c r="L185" s="2470">
        <f t="shared" si="47"/>
        <v>45728</v>
      </c>
      <c r="M185" s="3451" t="s">
        <v>5763</v>
      </c>
    </row>
    <row r="186" spans="1:13" s="2359" customFormat="1" ht="20.100000000000001" hidden="1" customHeight="1">
      <c r="A186" s="2327"/>
      <c r="B186" s="3293" t="s">
        <v>5764</v>
      </c>
      <c r="C186" s="2525" t="s">
        <v>191</v>
      </c>
      <c r="D186" s="2521" t="s">
        <v>5765</v>
      </c>
      <c r="E186" s="1424">
        <v>45741</v>
      </c>
      <c r="F186" s="1429">
        <f t="shared" si="49"/>
        <v>45747</v>
      </c>
      <c r="G186" s="1424">
        <f t="shared" si="44"/>
        <v>45756</v>
      </c>
      <c r="H186" s="1429">
        <f t="shared" si="45"/>
        <v>45760</v>
      </c>
      <c r="I186" s="2474">
        <f t="shared" si="51"/>
        <v>45740</v>
      </c>
      <c r="J186" s="2470">
        <f t="shared" si="50"/>
        <v>45742</v>
      </c>
      <c r="K186" s="2470">
        <f t="shared" si="46"/>
        <v>45735</v>
      </c>
      <c r="L186" s="2470">
        <f t="shared" si="47"/>
        <v>45735</v>
      </c>
      <c r="M186" s="3451" t="s">
        <v>5766</v>
      </c>
    </row>
    <row r="187" spans="1:13" s="2359" customFormat="1" ht="20.100000000000001" hidden="1" customHeight="1" thickTop="1">
      <c r="A187" s="2327"/>
      <c r="B187" s="3293" t="s">
        <v>5767</v>
      </c>
      <c r="C187" s="2561" t="s">
        <v>5751</v>
      </c>
      <c r="D187" s="2562" t="s">
        <v>5768</v>
      </c>
      <c r="E187" s="2075">
        <v>45753</v>
      </c>
      <c r="F187" s="1429">
        <f t="shared" si="49"/>
        <v>45759</v>
      </c>
      <c r="G187" s="2075">
        <f t="shared" si="44"/>
        <v>45768</v>
      </c>
      <c r="H187" s="2075">
        <f t="shared" si="45"/>
        <v>45772</v>
      </c>
      <c r="I187" s="2474">
        <f t="shared" si="51"/>
        <v>45747</v>
      </c>
      <c r="J187" s="2470">
        <f t="shared" si="50"/>
        <v>45749</v>
      </c>
      <c r="K187" s="2470">
        <f t="shared" si="46"/>
        <v>45742</v>
      </c>
      <c r="L187" s="2470">
        <f t="shared" si="47"/>
        <v>45742</v>
      </c>
      <c r="M187" s="3451"/>
    </row>
    <row r="188" spans="1:13" s="2359" customFormat="1" ht="34.5" hidden="1" customHeight="1">
      <c r="A188" s="2327" t="s">
        <v>5769</v>
      </c>
      <c r="B188" s="3293" t="s">
        <v>4885</v>
      </c>
      <c r="C188" s="2482" t="s">
        <v>406</v>
      </c>
      <c r="D188" s="2077" t="s">
        <v>5770</v>
      </c>
      <c r="E188" s="1429">
        <v>45754</v>
      </c>
      <c r="F188" s="1429">
        <f t="shared" si="49"/>
        <v>45760</v>
      </c>
      <c r="G188" s="4052" t="s">
        <v>5771</v>
      </c>
      <c r="H188" s="4053"/>
      <c r="I188" s="2474">
        <f t="shared" si="51"/>
        <v>45754</v>
      </c>
      <c r="J188" s="2470">
        <f t="shared" si="50"/>
        <v>45756</v>
      </c>
      <c r="K188" s="2470">
        <f t="shared" si="46"/>
        <v>45749</v>
      </c>
      <c r="L188" s="2470">
        <f t="shared" si="47"/>
        <v>45749</v>
      </c>
      <c r="M188" s="2361"/>
    </row>
    <row r="189" spans="1:13" s="2359" customFormat="1" ht="33" hidden="1" customHeight="1">
      <c r="A189" s="2327" t="s">
        <v>5753</v>
      </c>
      <c r="B189" s="3293" t="s">
        <v>4887</v>
      </c>
      <c r="C189" s="2561" t="s">
        <v>406</v>
      </c>
      <c r="D189" s="2077" t="s">
        <v>5772</v>
      </c>
      <c r="E189" s="1429">
        <v>45761</v>
      </c>
      <c r="F189" s="1429">
        <f t="shared" si="49"/>
        <v>45767</v>
      </c>
      <c r="G189" s="4052" t="s">
        <v>5771</v>
      </c>
      <c r="H189" s="4053"/>
      <c r="I189" s="2474">
        <f t="shared" si="51"/>
        <v>45761</v>
      </c>
      <c r="J189" s="2470">
        <f t="shared" si="50"/>
        <v>45763</v>
      </c>
      <c r="K189" s="2470">
        <f t="shared" si="46"/>
        <v>45756</v>
      </c>
      <c r="L189" s="2470">
        <f t="shared" si="47"/>
        <v>45756</v>
      </c>
      <c r="M189" s="2361"/>
    </row>
    <row r="190" spans="1:13" s="2359" customFormat="1" ht="33.75" hidden="1" customHeight="1">
      <c r="A190" s="2327"/>
      <c r="B190" s="3293" t="s">
        <v>4889</v>
      </c>
      <c r="C190" s="2482" t="s">
        <v>406</v>
      </c>
      <c r="D190" s="2077" t="s">
        <v>5773</v>
      </c>
      <c r="E190" s="1429">
        <v>45768</v>
      </c>
      <c r="F190" s="1429">
        <f t="shared" si="49"/>
        <v>45774</v>
      </c>
      <c r="G190" s="4052" t="s">
        <v>5774</v>
      </c>
      <c r="H190" s="4053"/>
      <c r="I190" s="2474">
        <f t="shared" si="51"/>
        <v>45768</v>
      </c>
      <c r="J190" s="2470">
        <f t="shared" si="50"/>
        <v>45770</v>
      </c>
      <c r="K190" s="2470">
        <f t="shared" si="46"/>
        <v>45763</v>
      </c>
      <c r="L190" s="2470">
        <f t="shared" si="47"/>
        <v>45763</v>
      </c>
      <c r="M190" s="2361"/>
    </row>
    <row r="191" spans="1:13" s="2359" customFormat="1" ht="20.100000000000001" hidden="1" customHeight="1">
      <c r="A191" s="2327"/>
      <c r="B191" s="3293" t="s">
        <v>5633</v>
      </c>
      <c r="C191" s="2482" t="s">
        <v>406</v>
      </c>
      <c r="D191" s="2077" t="s">
        <v>5775</v>
      </c>
      <c r="E191" s="1429">
        <v>45775</v>
      </c>
      <c r="F191" s="1429">
        <f t="shared" si="49"/>
        <v>45781</v>
      </c>
      <c r="G191" s="1429">
        <f>E191+15</f>
        <v>45790</v>
      </c>
      <c r="H191" s="1429">
        <f>E191+19</f>
        <v>45794</v>
      </c>
      <c r="I191" s="2474">
        <f t="shared" si="51"/>
        <v>45775</v>
      </c>
      <c r="J191" s="2470">
        <f t="shared" si="50"/>
        <v>45777</v>
      </c>
      <c r="K191" s="2470">
        <f t="shared" si="46"/>
        <v>45770</v>
      </c>
      <c r="L191" s="2470">
        <f t="shared" si="47"/>
        <v>45770</v>
      </c>
      <c r="M191" s="2361"/>
    </row>
    <row r="192" spans="1:13" s="2359" customFormat="1" ht="20.100000000000001" hidden="1" customHeight="1">
      <c r="A192" s="2327"/>
      <c r="B192" s="3293" t="s">
        <v>5636</v>
      </c>
      <c r="C192" s="2520" t="s">
        <v>406</v>
      </c>
      <c r="D192" s="2090" t="s">
        <v>5776</v>
      </c>
      <c r="E192" s="1429">
        <v>45782</v>
      </c>
      <c r="F192" s="1429">
        <f t="shared" si="49"/>
        <v>45788</v>
      </c>
      <c r="G192" s="1429">
        <f>E192+15</f>
        <v>45797</v>
      </c>
      <c r="H192" s="1429">
        <f>E192+19</f>
        <v>45801</v>
      </c>
      <c r="I192" s="2474">
        <f t="shared" si="51"/>
        <v>45782</v>
      </c>
      <c r="J192" s="2470">
        <f t="shared" si="50"/>
        <v>45784</v>
      </c>
      <c r="K192" s="2470">
        <f t="shared" si="46"/>
        <v>45777</v>
      </c>
      <c r="L192" s="2470">
        <f t="shared" si="47"/>
        <v>45777</v>
      </c>
      <c r="M192" s="2361"/>
    </row>
    <row r="193" spans="1:14" s="2359" customFormat="1" ht="20.100000000000001" hidden="1" customHeight="1">
      <c r="A193" s="2327"/>
      <c r="B193" s="3293" t="s">
        <v>4894</v>
      </c>
      <c r="C193" s="2520" t="s">
        <v>406</v>
      </c>
      <c r="D193" s="2090" t="s">
        <v>5777</v>
      </c>
      <c r="E193" s="1429">
        <v>45789</v>
      </c>
      <c r="F193" s="1429">
        <f t="shared" si="49"/>
        <v>45795</v>
      </c>
      <c r="G193" s="1429">
        <f>E193+15</f>
        <v>45804</v>
      </c>
      <c r="H193" s="1429">
        <f>E193+19</f>
        <v>45808</v>
      </c>
      <c r="I193" s="2474">
        <f t="shared" si="51"/>
        <v>45789</v>
      </c>
      <c r="J193" s="2470">
        <f t="shared" si="50"/>
        <v>45791</v>
      </c>
      <c r="K193" s="2470">
        <f t="shared" si="46"/>
        <v>45784</v>
      </c>
      <c r="L193" s="2470">
        <f t="shared" si="47"/>
        <v>45784</v>
      </c>
      <c r="M193" s="2361"/>
    </row>
    <row r="194" spans="1:14" s="2359" customFormat="1" ht="20.100000000000001" hidden="1" customHeight="1" thickTop="1">
      <c r="A194" s="2327"/>
      <c r="B194" s="3293" t="s">
        <v>4895</v>
      </c>
      <c r="C194" s="2520" t="s">
        <v>406</v>
      </c>
      <c r="D194" s="2090" t="s">
        <v>5778</v>
      </c>
      <c r="E194" s="1429">
        <v>45796</v>
      </c>
      <c r="F194" s="1429">
        <f t="shared" si="49"/>
        <v>45802</v>
      </c>
      <c r="G194" s="1429">
        <f>E194+15</f>
        <v>45811</v>
      </c>
      <c r="H194" s="1429">
        <f>E194+19</f>
        <v>45815</v>
      </c>
      <c r="I194" s="2474">
        <f t="shared" si="51"/>
        <v>45796</v>
      </c>
      <c r="J194" s="2470">
        <f t="shared" si="50"/>
        <v>45798</v>
      </c>
      <c r="K194" s="2470">
        <f t="shared" si="46"/>
        <v>45791</v>
      </c>
      <c r="L194" s="2470">
        <f t="shared" si="47"/>
        <v>45791</v>
      </c>
      <c r="M194" s="2361"/>
    </row>
    <row r="195" spans="1:14" s="2359" customFormat="1" ht="20.100000000000001" hidden="1" customHeight="1">
      <c r="A195" s="2327"/>
      <c r="B195" s="3293" t="s">
        <v>4897</v>
      </c>
      <c r="C195" s="2520" t="s">
        <v>406</v>
      </c>
      <c r="D195" s="2090" t="s">
        <v>5779</v>
      </c>
      <c r="E195" s="1429">
        <v>45803</v>
      </c>
      <c r="F195" s="1429">
        <f t="shared" si="49"/>
        <v>45809</v>
      </c>
      <c r="G195" s="1429">
        <f>E195+15</f>
        <v>45818</v>
      </c>
      <c r="H195" s="1429">
        <f>E195+19</f>
        <v>45822</v>
      </c>
      <c r="I195" s="2474">
        <f t="shared" si="51"/>
        <v>45803</v>
      </c>
      <c r="J195" s="2470">
        <f t="shared" si="50"/>
        <v>45805</v>
      </c>
      <c r="K195" s="2470">
        <f t="shared" si="46"/>
        <v>45798</v>
      </c>
      <c r="L195" s="2470">
        <f t="shared" si="47"/>
        <v>45798</v>
      </c>
      <c r="M195" s="2361"/>
    </row>
    <row r="196" spans="1:14" s="2359" customFormat="1" ht="21" hidden="1">
      <c r="A196" s="2327"/>
      <c r="B196" s="3293"/>
      <c r="C196" s="3059"/>
      <c r="D196" s="3081"/>
      <c r="E196" s="3081"/>
      <c r="F196" s="3081"/>
      <c r="G196" s="3081"/>
      <c r="H196" s="3081"/>
      <c r="I196" s="3082"/>
      <c r="J196" s="2421"/>
      <c r="L196" s="3058"/>
    </row>
    <row r="197" spans="1:14" s="2359" customFormat="1" ht="17.25" hidden="1" customHeight="1">
      <c r="A197" s="2477"/>
      <c r="B197" s="3294"/>
      <c r="C197" s="2478"/>
      <c r="D197" s="2478"/>
      <c r="E197" s="3057"/>
      <c r="F197" s="2478"/>
      <c r="G197" s="2478"/>
      <c r="H197" s="3083"/>
      <c r="I197" s="3057"/>
      <c r="J197" s="2478"/>
      <c r="K197" s="2478"/>
      <c r="L197" s="3057"/>
      <c r="M197" s="2478"/>
      <c r="N197" s="2478"/>
    </row>
    <row r="198" spans="1:14" s="2359" customFormat="1" ht="17.25" customHeight="1">
      <c r="A198" s="2477"/>
      <c r="B198" s="3294"/>
      <c r="C198" s="2478"/>
      <c r="D198" s="2478"/>
      <c r="E198" s="2591" t="s">
        <v>5780</v>
      </c>
      <c r="F198" s="2478"/>
      <c r="G198" s="2478"/>
      <c r="H198" s="3083"/>
      <c r="I198" s="3057"/>
      <c r="J198" s="2478"/>
      <c r="K198" s="2478"/>
      <c r="L198" s="3057"/>
      <c r="M198" s="2478"/>
      <c r="N198" s="2478"/>
    </row>
    <row r="199" spans="1:14" s="2359" customFormat="1" ht="17.25" customHeight="1">
      <c r="A199" s="2477"/>
      <c r="B199" s="3294"/>
      <c r="C199" s="2478"/>
      <c r="D199" s="2478"/>
      <c r="E199" s="3057"/>
      <c r="F199" s="2478"/>
      <c r="G199" s="2478"/>
      <c r="H199" s="3083"/>
      <c r="I199" s="3057"/>
      <c r="J199" s="2478"/>
      <c r="K199" s="2478"/>
      <c r="L199" s="3057"/>
      <c r="M199" s="2478"/>
      <c r="N199" s="2478"/>
    </row>
    <row r="200" spans="1:14" s="3857" customFormat="1" ht="17.25" customHeight="1">
      <c r="A200" s="3850"/>
      <c r="B200" s="3851"/>
      <c r="C200" s="3852" t="s">
        <v>5780</v>
      </c>
      <c r="D200" s="3853"/>
      <c r="E200" s="3854" t="s">
        <v>98</v>
      </c>
      <c r="F200" s="3856" t="s">
        <v>1293</v>
      </c>
      <c r="G200" s="3855" t="s">
        <v>958</v>
      </c>
      <c r="I200" s="2441"/>
      <c r="J200" s="2466" t="s">
        <v>5617</v>
      </c>
      <c r="K200" s="2359"/>
      <c r="L200" s="2359"/>
      <c r="M200" s="2478"/>
      <c r="N200" s="2478"/>
    </row>
    <row r="201" spans="1:14" s="3857" customFormat="1" ht="17.25" customHeight="1">
      <c r="A201" s="3850"/>
      <c r="B201" s="3851"/>
      <c r="C201" s="3858"/>
      <c r="D201" s="3859" t="s">
        <v>5781</v>
      </c>
      <c r="E201" s="3860"/>
      <c r="F201" s="3861" t="s">
        <v>3040</v>
      </c>
      <c r="G201" s="3860" t="s">
        <v>3042</v>
      </c>
      <c r="I201" s="2470" t="s">
        <v>3805</v>
      </c>
      <c r="J201" s="2471" t="s">
        <v>5619</v>
      </c>
      <c r="K201" s="2472" t="s">
        <v>3807</v>
      </c>
      <c r="L201" s="2472" t="s">
        <v>3808</v>
      </c>
      <c r="M201" s="2478"/>
      <c r="N201" s="2478"/>
    </row>
    <row r="202" spans="1:14" s="3857" customFormat="1" ht="17.25" customHeight="1">
      <c r="A202" s="3850" t="s">
        <v>8029</v>
      </c>
      <c r="B202" s="3851" t="s">
        <v>4906</v>
      </c>
      <c r="C202" s="3849" t="s">
        <v>8030</v>
      </c>
      <c r="D202" s="3862" t="s">
        <v>5782</v>
      </c>
      <c r="E202" s="3863">
        <v>45824</v>
      </c>
      <c r="F202" s="3863">
        <f>E202+13</f>
        <v>45837</v>
      </c>
      <c r="G202" s="3863">
        <f>E202+21</f>
        <v>45845</v>
      </c>
      <c r="I202" s="2474">
        <v>45824</v>
      </c>
      <c r="J202" s="2470">
        <f t="shared" ref="J202:J208" si="52">I202+2</f>
        <v>45826</v>
      </c>
      <c r="K202" s="2470">
        <f t="shared" ref="K202:K208" si="53">J202-7</f>
        <v>45819</v>
      </c>
      <c r="L202" s="2470">
        <f t="shared" ref="L202:L208" si="54">K202</f>
        <v>45819</v>
      </c>
      <c r="M202" s="2478"/>
      <c r="N202" s="2478"/>
    </row>
    <row r="203" spans="1:14" s="3857" customFormat="1" ht="17.25" customHeight="1">
      <c r="A203" s="3850"/>
      <c r="B203" s="3851" t="s">
        <v>4908</v>
      </c>
      <c r="C203" s="3849" t="s">
        <v>5783</v>
      </c>
      <c r="D203" s="3862" t="s">
        <v>5784</v>
      </c>
      <c r="E203" s="3863">
        <v>45831</v>
      </c>
      <c r="F203" s="3863">
        <f t="shared" ref="F203:F208" si="55">E203+15</f>
        <v>45846</v>
      </c>
      <c r="G203" s="3863">
        <f t="shared" ref="G203:G208" si="56">E203+19</f>
        <v>45850</v>
      </c>
      <c r="I203" s="2474">
        <v>45831</v>
      </c>
      <c r="J203" s="2470">
        <f t="shared" si="52"/>
        <v>45833</v>
      </c>
      <c r="K203" s="2470">
        <f t="shared" si="53"/>
        <v>45826</v>
      </c>
      <c r="L203" s="2470">
        <f t="shared" si="54"/>
        <v>45826</v>
      </c>
      <c r="M203" s="2478"/>
      <c r="N203" s="2478"/>
    </row>
    <row r="204" spans="1:14" s="3857" customFormat="1" ht="17.25" customHeight="1">
      <c r="A204" s="3850"/>
      <c r="B204" s="3851" t="s">
        <v>4910</v>
      </c>
      <c r="C204" s="3849" t="s">
        <v>5785</v>
      </c>
      <c r="D204" s="3862" t="s">
        <v>5786</v>
      </c>
      <c r="E204" s="3863">
        <v>45838</v>
      </c>
      <c r="F204" s="3863">
        <f t="shared" si="55"/>
        <v>45853</v>
      </c>
      <c r="G204" s="3863">
        <f t="shared" si="56"/>
        <v>45857</v>
      </c>
      <c r="I204" s="2474">
        <v>45838</v>
      </c>
      <c r="J204" s="2470">
        <f t="shared" si="52"/>
        <v>45840</v>
      </c>
      <c r="K204" s="2470">
        <f t="shared" si="53"/>
        <v>45833</v>
      </c>
      <c r="L204" s="2470">
        <f t="shared" si="54"/>
        <v>45833</v>
      </c>
      <c r="M204" s="2478"/>
      <c r="N204" s="2478"/>
    </row>
    <row r="205" spans="1:14" s="3857" customFormat="1" ht="17.25" customHeight="1">
      <c r="A205" s="3850"/>
      <c r="B205" s="3851" t="s">
        <v>4912</v>
      </c>
      <c r="C205" s="3849" t="s">
        <v>5787</v>
      </c>
      <c r="D205" s="3862" t="s">
        <v>5788</v>
      </c>
      <c r="E205" s="3863">
        <v>45845</v>
      </c>
      <c r="F205" s="3863">
        <f t="shared" si="55"/>
        <v>45860</v>
      </c>
      <c r="G205" s="3863">
        <f t="shared" si="56"/>
        <v>45864</v>
      </c>
      <c r="I205" s="2474">
        <v>45845</v>
      </c>
      <c r="J205" s="2470">
        <f t="shared" si="52"/>
        <v>45847</v>
      </c>
      <c r="K205" s="2470">
        <f t="shared" si="53"/>
        <v>45840</v>
      </c>
      <c r="L205" s="2470">
        <f t="shared" si="54"/>
        <v>45840</v>
      </c>
      <c r="M205" s="2478"/>
      <c r="N205" s="2478"/>
    </row>
    <row r="206" spans="1:14" s="3857" customFormat="1" ht="17.25" customHeight="1">
      <c r="A206" s="3850"/>
      <c r="B206" s="3851" t="s">
        <v>4914</v>
      </c>
      <c r="C206" s="3849" t="s">
        <v>5787</v>
      </c>
      <c r="D206" s="3862" t="s">
        <v>8019</v>
      </c>
      <c r="E206" s="3863">
        <v>45852</v>
      </c>
      <c r="F206" s="3863">
        <f t="shared" si="55"/>
        <v>45867</v>
      </c>
      <c r="G206" s="3863">
        <f t="shared" si="56"/>
        <v>45871</v>
      </c>
      <c r="I206" s="2474">
        <v>45852</v>
      </c>
      <c r="J206" s="2470">
        <f t="shared" si="52"/>
        <v>45854</v>
      </c>
      <c r="K206" s="2470">
        <f t="shared" si="53"/>
        <v>45847</v>
      </c>
      <c r="L206" s="2470">
        <f t="shared" si="54"/>
        <v>45847</v>
      </c>
      <c r="M206" s="2478"/>
      <c r="N206" s="2478"/>
    </row>
    <row r="207" spans="1:14" s="3857" customFormat="1" ht="17.25" customHeight="1">
      <c r="A207" s="3850"/>
      <c r="B207" s="3851" t="s">
        <v>4916</v>
      </c>
      <c r="C207" s="3849" t="s">
        <v>5787</v>
      </c>
      <c r="D207" s="3862" t="s">
        <v>8020</v>
      </c>
      <c r="E207" s="3863">
        <v>45859</v>
      </c>
      <c r="F207" s="3863">
        <f t="shared" si="55"/>
        <v>45874</v>
      </c>
      <c r="G207" s="3863">
        <f t="shared" si="56"/>
        <v>45878</v>
      </c>
      <c r="I207" s="2474">
        <v>45859</v>
      </c>
      <c r="J207" s="2470">
        <f t="shared" si="52"/>
        <v>45861</v>
      </c>
      <c r="K207" s="2470">
        <f t="shared" si="53"/>
        <v>45854</v>
      </c>
      <c r="L207" s="2470">
        <f t="shared" si="54"/>
        <v>45854</v>
      </c>
      <c r="M207" s="2478"/>
      <c r="N207" s="2478"/>
    </row>
    <row r="208" spans="1:14" s="3857" customFormat="1" ht="17.25" customHeight="1">
      <c r="A208" s="3850"/>
      <c r="B208" s="3851" t="s">
        <v>4917</v>
      </c>
      <c r="C208" s="3849" t="s">
        <v>5787</v>
      </c>
      <c r="D208" s="3862" t="s">
        <v>8021</v>
      </c>
      <c r="E208" s="3863">
        <v>45866</v>
      </c>
      <c r="F208" s="3863">
        <f t="shared" si="55"/>
        <v>45881</v>
      </c>
      <c r="G208" s="3863">
        <f t="shared" si="56"/>
        <v>45885</v>
      </c>
      <c r="I208" s="2474">
        <v>45866</v>
      </c>
      <c r="J208" s="2470">
        <f t="shared" si="52"/>
        <v>45868</v>
      </c>
      <c r="K208" s="2470">
        <f t="shared" si="53"/>
        <v>45861</v>
      </c>
      <c r="L208" s="2470">
        <f t="shared" si="54"/>
        <v>45861</v>
      </c>
      <c r="M208" s="2478"/>
      <c r="N208" s="2478"/>
    </row>
    <row r="209" spans="1:14" s="3857" customFormat="1" ht="17.25" customHeight="1">
      <c r="A209" s="3850"/>
      <c r="B209" s="3851"/>
      <c r="C209" s="2478"/>
      <c r="D209" s="3994"/>
      <c r="E209" s="3995"/>
      <c r="F209" s="3995"/>
      <c r="G209" s="3995"/>
      <c r="I209" s="2474"/>
      <c r="J209" s="2470"/>
      <c r="K209" s="2470"/>
      <c r="L209" s="2470"/>
      <c r="M209" s="2478"/>
      <c r="N209" s="2478"/>
    </row>
    <row r="210" spans="1:14" s="3857" customFormat="1" ht="17.25" customHeight="1">
      <c r="A210" s="3850"/>
      <c r="B210" s="3851"/>
      <c r="C210" s="2478"/>
      <c r="D210" s="3994"/>
      <c r="E210" s="3995"/>
      <c r="F210" s="3995"/>
      <c r="G210" s="3995"/>
      <c r="I210" s="2474"/>
      <c r="J210" s="2470"/>
      <c r="K210" s="2470"/>
      <c r="L210" s="2470"/>
      <c r="M210" s="2478"/>
      <c r="N210" s="2478"/>
    </row>
    <row r="211" spans="1:14" s="2359" customFormat="1" ht="17.25" customHeight="1">
      <c r="A211" s="2477"/>
      <c r="B211" s="3294"/>
      <c r="C211" s="3059"/>
      <c r="D211" s="2478"/>
      <c r="E211" s="3057"/>
      <c r="F211" s="2478"/>
      <c r="G211" s="2478"/>
      <c r="H211" s="3083"/>
      <c r="I211" s="3057"/>
      <c r="J211" s="2478"/>
      <c r="K211" s="2478"/>
      <c r="L211" s="3057"/>
      <c r="M211" s="2478"/>
      <c r="N211" s="2478"/>
    </row>
    <row r="212" spans="1:14" s="2359" customFormat="1" ht="17.25" customHeight="1">
      <c r="A212" s="2477"/>
      <c r="B212" s="3294"/>
      <c r="C212" s="3837" t="s">
        <v>611</v>
      </c>
      <c r="D212" s="2478"/>
      <c r="E212" s="3057"/>
      <c r="F212" s="2478"/>
      <c r="G212" s="2478"/>
      <c r="H212" s="3083"/>
      <c r="I212" s="3057"/>
      <c r="J212" s="2478"/>
      <c r="K212" s="2478"/>
      <c r="L212" s="3057"/>
      <c r="M212" s="2478"/>
      <c r="N212" s="2478"/>
    </row>
    <row r="213" spans="1:14" s="2359" customFormat="1" ht="17.25" customHeight="1">
      <c r="A213" s="2477"/>
      <c r="B213" s="3294"/>
      <c r="C213" s="2478"/>
      <c r="D213" s="2478"/>
      <c r="E213" s="3057"/>
      <c r="F213" s="2478"/>
      <c r="G213" s="2478"/>
      <c r="H213" s="3083"/>
      <c r="I213" s="3057"/>
      <c r="J213" s="2478"/>
      <c r="K213" s="2478"/>
      <c r="L213" s="3057"/>
      <c r="M213" s="2478"/>
      <c r="N213" s="2478"/>
    </row>
    <row r="214" spans="1:14" s="2480" customFormat="1" ht="15.75" customHeight="1">
      <c r="A214" s="2479"/>
      <c r="B214" s="3294"/>
      <c r="C214" s="253" t="s">
        <v>0</v>
      </c>
      <c r="D214" s="70"/>
      <c r="E214" s="1487" t="s">
        <v>2062</v>
      </c>
      <c r="F214" s="71"/>
      <c r="G214" s="71" t="s">
        <v>36</v>
      </c>
      <c r="H214" s="71"/>
      <c r="I214" s="70"/>
      <c r="J214" s="70"/>
      <c r="K214" s="71" t="s">
        <v>61</v>
      </c>
      <c r="L214" s="71" t="str">
        <f>'HOW TO-&gt;'!$B$134</f>
        <v>6011 2413</v>
      </c>
      <c r="M214" s="71"/>
      <c r="N214" s="61"/>
    </row>
    <row r="215" spans="1:14" s="2480" customFormat="1" ht="15.75" customHeight="1">
      <c r="A215" s="2479"/>
      <c r="B215" s="3294"/>
      <c r="C215" s="82" t="s">
        <v>1</v>
      </c>
      <c r="D215" s="70"/>
      <c r="E215" s="308" t="s">
        <v>612</v>
      </c>
      <c r="F215" s="71"/>
      <c r="G215" s="70" t="s">
        <v>613</v>
      </c>
      <c r="H215" s="70"/>
      <c r="I215" s="308" t="s">
        <v>39</v>
      </c>
      <c r="J215" s="70"/>
      <c r="K215" s="70" t="s">
        <v>63</v>
      </c>
      <c r="L215" s="70"/>
      <c r="M215" s="273" t="s">
        <v>64</v>
      </c>
      <c r="N215" s="61"/>
    </row>
    <row r="216" spans="1:14" s="2478" customFormat="1" ht="15.75" customHeight="1">
      <c r="A216" s="2479"/>
      <c r="B216" s="3294"/>
      <c r="C216" s="82"/>
      <c r="D216" s="70"/>
      <c r="E216" s="308"/>
      <c r="F216" s="61"/>
      <c r="G216" s="70"/>
      <c r="H216" s="70"/>
      <c r="I216" s="308"/>
      <c r="J216" s="70"/>
      <c r="K216" s="70" t="str">
        <f>'HOW TO-&gt;'!$A$136</f>
        <v>PERMIT</v>
      </c>
      <c r="L216" s="70"/>
      <c r="M216" s="3325" t="str">
        <f>'HOW TO-&gt;'!$C$136</f>
        <v>SG094-SinPermit@msc.com</v>
      </c>
      <c r="N216" s="61"/>
    </row>
    <row r="217" spans="1:14" s="2478" customFormat="1" ht="15.75" customHeight="1">
      <c r="A217" s="2481"/>
      <c r="B217" s="3295"/>
      <c r="C217" s="80" t="str">
        <f>'HOW TO-&gt;'!$A$105</f>
        <v>ZANT CHONG</v>
      </c>
      <c r="D217" s="80" t="str">
        <f>'HOW TO-&gt;'!$B$105</f>
        <v>6011 2429</v>
      </c>
      <c r="E217" s="65" t="str">
        <f>'HOW TO-&gt;'!$C$105</f>
        <v>zant.chong@msc.com</v>
      </c>
      <c r="F217" s="61"/>
      <c r="G217" s="80" t="str">
        <f>'HOW TO-&gt;'!$A$122</f>
        <v>ROBERT CHIA</v>
      </c>
      <c r="H217" s="80" t="str">
        <f>'HOW TO-&gt;'!$B$122</f>
        <v>6011 0564</v>
      </c>
      <c r="I217" s="65" t="str">
        <f>'HOW TO-&gt;'!$C$122</f>
        <v>robert.chia@msc.com</v>
      </c>
      <c r="J217" s="61"/>
      <c r="K217" s="80" t="str">
        <f>'HOW TO-&gt;'!$A$137</f>
        <v>RAYNAR ANG</v>
      </c>
      <c r="L217" s="80" t="str">
        <f>'HOW TO-&gt;'!$B$137</f>
        <v>6011 2358</v>
      </c>
      <c r="M217" s="65" t="str">
        <f>'HOW TO-&gt;'!$C$137</f>
        <v>raynar.ang@msc.com</v>
      </c>
      <c r="N217" s="61"/>
    </row>
    <row r="218" spans="1:14" s="2478" customFormat="1" ht="15.75" customHeight="1">
      <c r="A218" s="2479"/>
      <c r="B218" s="3294"/>
      <c r="C218" s="80" t="str">
        <f>'HOW TO-&gt;'!$A$106</f>
        <v>PHOEBE HUANG</v>
      </c>
      <c r="D218" s="80" t="str">
        <f>'HOW TO-&gt;'!$B$106</f>
        <v>6011 0562</v>
      </c>
      <c r="E218" s="65" t="str">
        <f>'HOW TO-&gt;'!$C$106</f>
        <v>phoebe.huang@msc.com</v>
      </c>
      <c r="F218" s="61"/>
      <c r="G218" s="80" t="str">
        <f>'HOW TO-&gt;'!$A$123</f>
        <v>S. Y. LIEW</v>
      </c>
      <c r="H218" s="80" t="str">
        <f>'HOW TO-&gt;'!$B$123</f>
        <v>6011 2348</v>
      </c>
      <c r="I218" s="65" t="str">
        <f>'HOW TO-&gt;'!$C$123</f>
        <v>seoyi.liew@msc.com</v>
      </c>
      <c r="J218" s="61"/>
      <c r="K218" s="80" t="str">
        <f>'HOW TO-&gt;'!$A$138</f>
        <v>KAI SIANG</v>
      </c>
      <c r="L218" s="80" t="str">
        <f>'HOW TO-&gt;'!$B$138</f>
        <v>6011 2356</v>
      </c>
      <c r="M218" s="65" t="str">
        <f>'HOW TO-&gt;'!$C$138</f>
        <v>kaisiang.lim@msc.com</v>
      </c>
      <c r="N218" s="61"/>
    </row>
    <row r="219" spans="1:14" s="2478" customFormat="1" ht="15.75" customHeight="1">
      <c r="A219" s="2479"/>
      <c r="B219" s="3294"/>
      <c r="C219" s="80" t="str">
        <f>'HOW TO-&gt;'!$A$107</f>
        <v>SHERWIN LIM</v>
      </c>
      <c r="D219" s="80" t="str">
        <f>'HOW TO-&gt;'!$B$107</f>
        <v>6011 2395</v>
      </c>
      <c r="E219" s="65" t="str">
        <f>'HOW TO-&gt;'!$C$107</f>
        <v>sherwin.lim@msc.com</v>
      </c>
      <c r="F219" s="61"/>
      <c r="G219" s="80" t="str">
        <f>'HOW TO-&gt;'!$A$124</f>
        <v>SHARON KOH</v>
      </c>
      <c r="H219" s="80" t="str">
        <f>'HOW TO-&gt;'!$B$124</f>
        <v>6011 2349</v>
      </c>
      <c r="I219" s="65" t="str">
        <f>'HOW TO-&gt;'!$C$124</f>
        <v>sharon.koh@msc.com</v>
      </c>
      <c r="J219" s="61"/>
      <c r="K219" s="80" t="str">
        <f>'HOW TO-&gt;'!$A$139</f>
        <v>DEWI</v>
      </c>
      <c r="L219" s="80" t="str">
        <f>'HOW TO-&gt;'!$B$139</f>
        <v>6011 2354</v>
      </c>
      <c r="M219" s="65" t="str">
        <f>'HOW TO-&gt;'!$C$139</f>
        <v>dewi.ratnah@msc.com</v>
      </c>
      <c r="N219" s="61"/>
    </row>
    <row r="220" spans="1:14" s="2478" customFormat="1" ht="15.75" customHeight="1">
      <c r="A220" s="2479"/>
      <c r="B220" s="3294"/>
      <c r="C220" s="80" t="str">
        <f>'HOW TO-&gt;'!$A$108</f>
        <v>NATALIE LEW</v>
      </c>
      <c r="D220" s="80" t="str">
        <f>'HOW TO-&gt;'!$B$108</f>
        <v>6011 2399</v>
      </c>
      <c r="E220" s="65" t="str">
        <f>'HOW TO-&gt;'!$C$108</f>
        <v>natalie.lew@msc.com</v>
      </c>
      <c r="F220" s="61"/>
      <c r="G220" s="80" t="str">
        <f>'HOW TO-&gt;'!$A$125</f>
        <v>ANGELIA LAU</v>
      </c>
      <c r="H220" s="80" t="str">
        <f>'HOW TO-&gt;'!$B$125</f>
        <v>6011 2346</v>
      </c>
      <c r="I220" s="65" t="str">
        <f>'HOW TO-&gt;'!$C$125</f>
        <v>angelia.lau@msc.com</v>
      </c>
      <c r="J220" s="61"/>
      <c r="K220" s="80" t="str">
        <f>'HOW TO-&gt;'!$A$140</f>
        <v>YU TING</v>
      </c>
      <c r="L220" s="80" t="str">
        <f>'HOW TO-&gt;'!$B$140</f>
        <v>6011 2359</v>
      </c>
      <c r="M220" s="65" t="str">
        <f>'HOW TO-&gt;'!$C$140</f>
        <v>yuting.luo@msc.com</v>
      </c>
      <c r="N220" s="61"/>
    </row>
    <row r="221" spans="1:14" s="2478" customFormat="1" ht="15.75" customHeight="1">
      <c r="A221" s="2479"/>
      <c r="B221" s="3294"/>
      <c r="C221" s="80">
        <f>'HOW TO-&gt;'!$A$109</f>
        <v>0</v>
      </c>
      <c r="D221" s="80" t="str">
        <f>'HOW TO-&gt;'!$B$109</f>
        <v>6011 2352</v>
      </c>
      <c r="E221" s="65">
        <f>'HOW TO-&gt;'!$C$109</f>
        <v>0</v>
      </c>
      <c r="F221" s="61"/>
      <c r="G221" s="80" t="str">
        <f>'HOW TO-&gt;'!$A$126</f>
        <v>NOOR AFNINDAH</v>
      </c>
      <c r="H221" s="80" t="str">
        <f>'HOW TO-&gt;'!$B$126</f>
        <v>6011 2347</v>
      </c>
      <c r="I221" s="65" t="str">
        <f>'HOW TO-&gt;'!$C$126</f>
        <v>noor.afnindah@msc.com</v>
      </c>
      <c r="J221" s="61"/>
      <c r="K221" s="80" t="str">
        <f>'HOW TO-&gt;'!$A$141</f>
        <v>-</v>
      </c>
      <c r="L221" s="80" t="str">
        <f>'HOW TO-&gt;'!$B$141</f>
        <v>6011 0567</v>
      </c>
      <c r="M221" s="65" t="str">
        <f>'HOW TO-&gt;'!$C$141</f>
        <v>-</v>
      </c>
      <c r="N221" s="61"/>
    </row>
    <row r="222" spans="1:14" s="2478" customFormat="1" ht="15.75" customHeight="1">
      <c r="A222" s="2479"/>
      <c r="B222" s="3294"/>
      <c r="C222" s="80" t="str">
        <f>'HOW TO-&gt;'!$A$110</f>
        <v>LIM AI PHEN</v>
      </c>
      <c r="D222" s="80" t="str">
        <f>'HOW TO-&gt;'!$B$110</f>
        <v>6011 9646</v>
      </c>
      <c r="E222" s="65" t="str">
        <f>'HOW TO-&gt;'!$C$110</f>
        <v>aiphen.lim@msc.com</v>
      </c>
      <c r="F222" s="61"/>
      <c r="G222" s="80" t="str">
        <f>'HOW TO-&gt;'!$A$127</f>
        <v>NG CHING WEI</v>
      </c>
      <c r="H222" s="80" t="str">
        <f>'HOW TO-&gt;'!$B$127</f>
        <v>6011 2404</v>
      </c>
      <c r="I222" s="65" t="str">
        <f>'HOW TO-&gt;'!$C$127</f>
        <v>chingwei.ng@msc.com</v>
      </c>
      <c r="J222" s="61"/>
      <c r="K222" s="80" t="str">
        <f>'HOW TO-&gt;'!$A$142</f>
        <v>SHAN SHAN</v>
      </c>
      <c r="L222" s="80" t="str">
        <f>'HOW TO-&gt;'!$B$142</f>
        <v>6011 2353</v>
      </c>
      <c r="M222" s="65" t="str">
        <f>'HOW TO-&gt;'!$C$142</f>
        <v>shanshan.chin@msc.com</v>
      </c>
      <c r="N222" s="61"/>
    </row>
    <row r="223" spans="1:14" s="2478" customFormat="1" ht="15.75" customHeight="1">
      <c r="A223" s="2479"/>
      <c r="B223" s="3294"/>
      <c r="C223" s="80" t="str">
        <f>'HOW TO-&gt;'!$A$111</f>
        <v>DARIUS ONG</v>
      </c>
      <c r="D223" s="80" t="str">
        <f>'HOW TO-&gt;'!$B$111</f>
        <v>6011 2396</v>
      </c>
      <c r="E223" s="65" t="str">
        <f>'HOW TO-&gt;'!$C$111</f>
        <v>darius.ong@msc.com</v>
      </c>
      <c r="F223" s="61"/>
      <c r="G223" s="80">
        <f>'HOW TO-&gt;'!$A$128</f>
        <v>0</v>
      </c>
      <c r="H223" s="80">
        <f>'HOW TO-&gt;'!$B$128</f>
        <v>0</v>
      </c>
      <c r="I223" s="65">
        <f>'HOW TO-&gt;'!$C$128</f>
        <v>0</v>
      </c>
      <c r="J223" s="61"/>
      <c r="K223" s="80" t="str">
        <f>'HOW TO-&gt;'!$A$143</f>
        <v>EUNICE</v>
      </c>
      <c r="L223" s="80" t="str">
        <f>'HOW TO-&gt;'!$B$143</f>
        <v>6011 2355</v>
      </c>
      <c r="M223" s="65" t="str">
        <f>'HOW TO-&gt;'!$C$143</f>
        <v>eunice.chan@msc.com</v>
      </c>
      <c r="N223" s="61"/>
    </row>
    <row r="224" spans="1:14" s="2478" customFormat="1" ht="15.75" customHeight="1">
      <c r="B224" s="3289"/>
      <c r="C224" s="80" t="str">
        <f>'HOW TO-&gt;'!$A$112</f>
        <v>LAWRENCE ANG (CROSS-TRADE)</v>
      </c>
      <c r="D224" s="80" t="str">
        <f>'HOW TO-&gt;'!$B$112</f>
        <v>6011 2400</v>
      </c>
      <c r="E224" s="65" t="str">
        <f>'HOW TO-&gt;'!$C$112</f>
        <v>lawrence.ang@msc.com</v>
      </c>
      <c r="F224" s="61"/>
      <c r="G224" s="80" t="str">
        <f>'HOW TO-&gt;'!$A$129</f>
        <v>.</v>
      </c>
      <c r="H224" s="80" t="str">
        <f>'HOW TO-&gt;'!$B$129</f>
        <v>.</v>
      </c>
      <c r="I224" s="65" t="str">
        <f>'HOW TO-&gt;'!$C$129</f>
        <v>.</v>
      </c>
      <c r="J224" s="61"/>
      <c r="K224" s="80" t="str">
        <f>'HOW TO-&gt;'!$A$144</f>
        <v>HAZEL</v>
      </c>
      <c r="L224" s="80" t="str">
        <f>'HOW TO-&gt;'!$B$144</f>
        <v>6011 2435</v>
      </c>
      <c r="M224" s="65" t="str">
        <f>'HOW TO-&gt;'!$C$144</f>
        <v>hazel.toh@msc.com</v>
      </c>
      <c r="N224" s="61"/>
    </row>
    <row r="225" spans="2:14" s="2478" customFormat="1" ht="15">
      <c r="B225" s="3289"/>
      <c r="C225" s="80" t="str">
        <f>'HOW TO-&gt;'!$A$113</f>
        <v>ASHTON YAN</v>
      </c>
      <c r="D225" s="80" t="str">
        <f>'HOW TO-&gt;'!$B$113</f>
        <v>6011 2398</v>
      </c>
      <c r="E225" s="65" t="str">
        <f>'HOW TO-&gt;'!$C$113</f>
        <v>ashton.yan@msc.com</v>
      </c>
      <c r="F225" s="61"/>
      <c r="G225" s="80">
        <f>'HOW TO-&gt;'!$A$130</f>
        <v>0</v>
      </c>
      <c r="H225" s="80">
        <f>'HOW TO-&gt;'!$B$130</f>
        <v>0</v>
      </c>
      <c r="I225" s="65">
        <f>'HOW TO-&gt;'!$C$130</f>
        <v>0</v>
      </c>
      <c r="J225" s="61"/>
      <c r="K225" s="80">
        <f>'HOW TO-&gt;'!$A$145</f>
        <v>0</v>
      </c>
      <c r="L225" s="80">
        <f>'HOW TO-&gt;'!$B$145</f>
        <v>0</v>
      </c>
      <c r="M225" s="65">
        <f>'HOW TO-&gt;'!$C$145</f>
        <v>0</v>
      </c>
      <c r="N225" s="61"/>
    </row>
    <row r="226" spans="2:14" s="2478" customFormat="1" ht="15">
      <c r="B226" s="3289"/>
      <c r="C226" s="80" t="str">
        <f>'HOW TO-&gt;'!$A$114</f>
        <v>LUIS LIM</v>
      </c>
      <c r="D226" s="80" t="str">
        <f>'HOW TO-&gt;'!$B$114</f>
        <v>6011 7900</v>
      </c>
      <c r="E226" s="65" t="str">
        <f>'HOW TO-&gt;'!$C$114</f>
        <v>luis.lim@msc.com</v>
      </c>
      <c r="F226" s="61"/>
      <c r="G226" s="61"/>
      <c r="H226" s="84"/>
      <c r="I226" s="273"/>
      <c r="J226" s="61"/>
      <c r="K226" s="80">
        <f>'HOW TO-&gt;'!$A$146</f>
        <v>0</v>
      </c>
      <c r="L226" s="80">
        <f>'HOW TO-&gt;'!$B$146</f>
        <v>0</v>
      </c>
      <c r="M226" s="65">
        <f>'HOW TO-&gt;'!$C$146</f>
        <v>0</v>
      </c>
      <c r="N226" s="61"/>
    </row>
    <row r="227" spans="2:14">
      <c r="C227" s="80" t="str">
        <f>'HOW TO-&gt;'!$A$115</f>
        <v>CHARMAINE LIM</v>
      </c>
      <c r="D227" s="80" t="str">
        <f>'HOW TO-&gt;'!$B$115</f>
        <v>6011 0561</v>
      </c>
      <c r="E227" s="65" t="str">
        <f>'HOW TO-&gt;'!$C$115</f>
        <v>charmaine.lim@msc.com</v>
      </c>
      <c r="F227" s="61"/>
      <c r="G227" s="61"/>
      <c r="H227" s="84"/>
      <c r="I227" s="84"/>
      <c r="J227" s="273"/>
      <c r="K227" s="80"/>
      <c r="L227" s="80"/>
      <c r="M227" s="65"/>
      <c r="N227" s="61"/>
    </row>
    <row r="228" spans="2:14">
      <c r="C228" s="80">
        <f>'HOW TO-&gt;'!$A$116</f>
        <v>0</v>
      </c>
      <c r="D228" s="80">
        <f>'HOW TO-&gt;'!$B$116</f>
        <v>0</v>
      </c>
      <c r="E228" s="65">
        <f>'HOW TO-&gt;'!$C$116</f>
        <v>0</v>
      </c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2:14">
      <c r="C229" s="80" t="str">
        <f>'HOW TO-&gt;'!$A$117</f>
        <v xml:space="preserve">MAIN LINE  </v>
      </c>
      <c r="D229" s="80" t="str">
        <f>'HOW TO-&gt;'!$B$117</f>
        <v>6011 2424</v>
      </c>
      <c r="E229" s="65">
        <f>'HOW TO-&gt;'!$C$117</f>
        <v>0</v>
      </c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2:14">
      <c r="C230" s="80">
        <f>'HOW TO-&gt;'!$A$118</f>
        <v>0</v>
      </c>
      <c r="D230" s="80">
        <f>'HOW TO-&gt;'!$B$118</f>
        <v>0</v>
      </c>
      <c r="E230" s="65">
        <f>'HOW TO-&gt;'!$C$118</f>
        <v>0</v>
      </c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2:14"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2:14">
      <c r="C232" s="1975"/>
      <c r="D232" s="1975"/>
      <c r="E232" s="1975"/>
      <c r="F232" s="1975"/>
      <c r="G232" s="1975"/>
      <c r="H232" s="1975"/>
      <c r="I232" s="1975"/>
      <c r="J232" s="1975"/>
      <c r="K232" s="1975"/>
      <c r="L232" s="1975"/>
      <c r="M232" s="1975"/>
      <c r="N232" s="1975"/>
    </row>
    <row r="233" spans="2:14">
      <c r="C233" s="1975"/>
      <c r="D233" s="1975"/>
      <c r="E233" s="1975"/>
      <c r="F233" s="1975"/>
      <c r="G233" s="1975"/>
      <c r="H233" s="1975"/>
      <c r="I233" s="1975"/>
      <c r="J233" s="1975"/>
      <c r="K233" s="1975"/>
      <c r="L233" s="1975"/>
      <c r="M233" s="1975"/>
      <c r="N233" s="1975"/>
    </row>
    <row r="234" spans="2:14">
      <c r="C234" s="1975"/>
      <c r="D234" s="1975"/>
      <c r="E234" s="1975"/>
      <c r="F234" s="1975"/>
      <c r="G234" s="1975"/>
      <c r="H234" s="1975"/>
      <c r="I234" s="1975"/>
      <c r="J234" s="1975"/>
      <c r="K234" s="1975"/>
      <c r="L234" s="1975"/>
      <c r="M234" s="1975"/>
      <c r="N234" s="1975"/>
    </row>
    <row r="235" spans="2:14">
      <c r="C235" s="1975"/>
      <c r="D235" s="1975"/>
      <c r="E235" s="1975"/>
      <c r="F235" s="1975"/>
      <c r="G235" s="1975"/>
      <c r="H235" s="1975"/>
      <c r="I235" s="1975"/>
      <c r="J235" s="1975"/>
      <c r="K235" s="1975"/>
      <c r="L235" s="1975"/>
      <c r="M235" s="1975"/>
      <c r="N235" s="1975"/>
    </row>
    <row r="236" spans="2:14">
      <c r="C236" s="1975"/>
      <c r="D236" s="1975"/>
      <c r="E236" s="1975"/>
      <c r="F236" s="1975"/>
      <c r="G236" s="1975"/>
      <c r="H236" s="1975"/>
      <c r="I236" s="1975"/>
      <c r="J236" s="1975"/>
      <c r="K236" s="1975"/>
      <c r="L236" s="1975"/>
      <c r="M236" s="1975"/>
      <c r="N236" s="1975"/>
    </row>
    <row r="237" spans="2:14">
      <c r="C237" s="1975"/>
      <c r="D237" s="1975"/>
      <c r="E237" s="1975"/>
      <c r="F237" s="1975"/>
      <c r="G237" s="1975"/>
      <c r="H237" s="1975"/>
      <c r="I237" s="1975"/>
      <c r="J237" s="1975"/>
      <c r="K237" s="1975"/>
      <c r="L237" s="1975"/>
      <c r="M237" s="1975"/>
      <c r="N237" s="1975"/>
    </row>
    <row r="238" spans="2:14">
      <c r="C238" s="1975"/>
      <c r="D238" s="1975"/>
      <c r="E238" s="1975"/>
      <c r="F238" s="1975"/>
      <c r="G238" s="1975"/>
      <c r="H238" s="1975"/>
      <c r="I238" s="1975"/>
      <c r="J238" s="1975"/>
      <c r="K238" s="1975"/>
      <c r="L238" s="1975"/>
      <c r="M238" s="1975"/>
      <c r="N238" s="1975"/>
    </row>
    <row r="239" spans="2:14">
      <c r="C239" s="1975"/>
      <c r="D239" s="1975"/>
      <c r="E239" s="1975"/>
      <c r="F239" s="1975"/>
      <c r="G239" s="1975"/>
      <c r="H239" s="1975"/>
      <c r="I239" s="1975"/>
      <c r="J239" s="1975"/>
      <c r="K239" s="1975"/>
      <c r="L239" s="1975"/>
      <c r="M239" s="1975"/>
      <c r="N239" s="1975"/>
    </row>
    <row r="240" spans="2:14">
      <c r="C240" s="1975"/>
      <c r="D240" s="1975"/>
      <c r="E240" s="1975"/>
      <c r="F240" s="1975"/>
      <c r="G240" s="1975"/>
      <c r="H240" s="1975"/>
      <c r="I240" s="1975"/>
      <c r="J240" s="1975"/>
      <c r="K240" s="1975"/>
      <c r="L240" s="1975"/>
      <c r="M240" s="1975"/>
      <c r="N240" s="1975"/>
    </row>
  </sheetData>
  <sheetProtection formatCells="0"/>
  <mergeCells count="3">
    <mergeCell ref="G188:H188"/>
    <mergeCell ref="G189:H189"/>
    <mergeCell ref="G190:H190"/>
  </mergeCells>
  <phoneticPr fontId="30" type="noConversion"/>
  <hyperlinks>
    <hyperlink ref="I215" display="custsvc@msca.com.sg" xr:uid="{5595F470-694C-4BA7-8979-CD5F41BF28B3}"/>
    <hyperlink ref="M215" display="sinexp@msca.com.sg" xr:uid="{F24BCE99-374D-4887-A25F-4922F00A59F1}"/>
    <hyperlink ref="E214" r:id="rId1" xr:uid="{30974252-E178-4E8F-AB79-AC39E6AD66D9}"/>
    <hyperlink ref="E215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FFFF00"/>
    <pageSetUpPr fitToPage="1"/>
  </sheetPr>
  <dimension ref="A1:Q124"/>
  <sheetViews>
    <sheetView zoomScale="115" zoomScaleNormal="115" zoomScaleSheetLayoutView="85" workbookViewId="0">
      <selection activeCell="B82" sqref="B82:H99"/>
    </sheetView>
  </sheetViews>
  <sheetFormatPr defaultColWidth="9.42578125" defaultRowHeight="12.75" customHeight="1"/>
  <cols>
    <col min="1" max="1" width="14.140625" style="1158" customWidth="1"/>
    <col min="2" max="2" width="7.42578125" style="1158" customWidth="1"/>
    <col min="3" max="3" width="27.140625" style="61" customWidth="1"/>
    <col min="4" max="4" width="11.5703125" style="61" customWidth="1"/>
    <col min="5" max="5" width="15.5703125" style="61" customWidth="1"/>
    <col min="6" max="6" width="15" style="61" hidden="1" customWidth="1"/>
    <col min="7" max="7" width="17.140625" style="61" customWidth="1"/>
    <col min="8" max="9" width="15" style="61" customWidth="1"/>
    <col min="10" max="10" width="14.42578125" style="61" customWidth="1"/>
    <col min="11" max="11" width="14.140625" style="61" customWidth="1"/>
    <col min="12" max="12" width="13" style="61" customWidth="1"/>
    <col min="13" max="13" width="14.42578125" style="61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47"/>
      <c r="B1" s="1547"/>
    </row>
    <row r="2" spans="1:15" s="37" customFormat="1" ht="18">
      <c r="A2" s="1158"/>
      <c r="B2" s="1158"/>
      <c r="C2" s="44" t="s">
        <v>95</v>
      </c>
    </row>
    <row r="3" spans="1:15" customFormat="1" ht="13.5" customHeight="1">
      <c r="A3" s="1159"/>
      <c r="B3" s="1159"/>
      <c r="C3" s="128"/>
      <c r="D3" s="128"/>
      <c r="E3" s="741"/>
      <c r="F3" s="741"/>
      <c r="G3" s="128"/>
      <c r="H3" s="128"/>
      <c r="I3" s="128"/>
      <c r="J3" s="128"/>
      <c r="K3" s="128"/>
    </row>
    <row r="4" spans="1:15" customFormat="1" ht="13.5" customHeight="1">
      <c r="A4" s="1159"/>
      <c r="B4" s="1159"/>
      <c r="C4" s="128"/>
      <c r="D4" s="128"/>
      <c r="E4" s="741"/>
      <c r="F4" s="741"/>
      <c r="G4" s="128"/>
      <c r="H4" s="128"/>
      <c r="I4" s="128"/>
      <c r="J4" s="128"/>
      <c r="K4" s="128"/>
    </row>
    <row r="5" spans="1:15" s="14" customFormat="1" ht="17.25" customHeight="1">
      <c r="A5" s="1158"/>
      <c r="B5" s="1158"/>
      <c r="C5" s="799"/>
      <c r="D5" s="800"/>
      <c r="E5" s="741" t="s">
        <v>5789</v>
      </c>
      <c r="F5" s="801"/>
      <c r="G5" s="801"/>
      <c r="H5" s="801"/>
      <c r="I5" s="187"/>
      <c r="J5" s="61"/>
      <c r="K5" s="61"/>
      <c r="L5" s="61"/>
      <c r="M5" s="61"/>
      <c r="N5" s="5"/>
    </row>
    <row r="6" spans="1:15" s="14" customFormat="1" ht="19.5">
      <c r="A6" s="1158"/>
      <c r="B6" s="1158"/>
      <c r="C6" s="1217" t="s">
        <v>5062</v>
      </c>
      <c r="D6" s="800"/>
      <c r="E6" s="741"/>
      <c r="F6" s="801"/>
      <c r="G6" s="801"/>
      <c r="H6" s="801"/>
      <c r="I6" s="187"/>
      <c r="J6" s="61"/>
      <c r="K6" s="61"/>
      <c r="L6" s="61"/>
      <c r="M6" s="61"/>
      <c r="N6" s="5"/>
    </row>
    <row r="7" spans="1:15" s="14" customFormat="1" ht="21.75" hidden="1" customHeight="1">
      <c r="A7" s="1158"/>
      <c r="B7" s="1720"/>
      <c r="C7" s="781" t="s">
        <v>4438</v>
      </c>
      <c r="D7" s="889"/>
      <c r="E7" s="868" t="s">
        <v>98</v>
      </c>
      <c r="F7" s="868" t="s">
        <v>103</v>
      </c>
      <c r="G7" s="868" t="s">
        <v>945</v>
      </c>
      <c r="H7" s="868" t="s">
        <v>752</v>
      </c>
      <c r="I7" s="868" t="s">
        <v>636</v>
      </c>
      <c r="J7" s="868" t="s">
        <v>1433</v>
      </c>
      <c r="K7" s="1749"/>
      <c r="L7" s="400"/>
      <c r="M7" s="400"/>
      <c r="N7" s="1294"/>
      <c r="O7" s="5"/>
    </row>
    <row r="8" spans="1:15" s="14" customFormat="1" ht="18.75" hidden="1" customHeight="1">
      <c r="A8" s="1158"/>
      <c r="B8" s="1720"/>
      <c r="C8" s="1721" t="s">
        <v>5430</v>
      </c>
      <c r="D8" s="1722" t="s">
        <v>4380</v>
      </c>
      <c r="E8" s="1723" t="s">
        <v>695</v>
      </c>
      <c r="F8" s="1724" t="s">
        <v>2778</v>
      </c>
      <c r="G8" s="1724" t="s">
        <v>3030</v>
      </c>
      <c r="H8" s="1724" t="s">
        <v>4094</v>
      </c>
      <c r="I8" s="1724" t="s">
        <v>2836</v>
      </c>
      <c r="J8" s="1724" t="s">
        <v>2985</v>
      </c>
      <c r="K8"/>
      <c r="L8" s="1447" t="s">
        <v>3805</v>
      </c>
      <c r="M8" s="3544" t="s">
        <v>1721</v>
      </c>
      <c r="N8" s="1449" t="s">
        <v>5790</v>
      </c>
      <c r="O8" s="1449" t="s">
        <v>3808</v>
      </c>
    </row>
    <row r="9" spans="1:15" s="14" customFormat="1" ht="16.5" hidden="1" customHeight="1">
      <c r="A9" s="1158" t="s">
        <v>5791</v>
      </c>
      <c r="B9" s="1294" t="s">
        <v>5324</v>
      </c>
      <c r="C9" s="1417" t="s">
        <v>2032</v>
      </c>
      <c r="D9" s="1359" t="s">
        <v>5792</v>
      </c>
      <c r="E9" s="1365">
        <v>45305</v>
      </c>
      <c r="F9" s="1510">
        <f t="shared" ref="F9:F10" si="0">E9+6</f>
        <v>45311</v>
      </c>
      <c r="G9" s="1422">
        <f t="shared" ref="G9:G10" si="1">E9+22</f>
        <v>45327</v>
      </c>
      <c r="H9" s="1510">
        <f t="shared" ref="H9:H10" si="2">E9+24</f>
        <v>45329</v>
      </c>
      <c r="I9" s="1510">
        <f t="shared" ref="I9:I10" si="3">E9+29</f>
        <v>45334</v>
      </c>
      <c r="J9" s="1510">
        <f t="shared" ref="J9:J10" si="4">E9+35</f>
        <v>45340</v>
      </c>
      <c r="K9" s="61"/>
      <c r="L9" s="1752">
        <v>45298</v>
      </c>
      <c r="M9" s="1752">
        <f t="shared" ref="M9:M10" si="5">L9+2</f>
        <v>45300</v>
      </c>
      <c r="N9" s="1977"/>
    </row>
    <row r="10" spans="1:15" s="14" customFormat="1" ht="16.5" hidden="1" customHeight="1">
      <c r="A10" s="1158" t="s">
        <v>5793</v>
      </c>
      <c r="B10" s="1294" t="s">
        <v>5327</v>
      </c>
      <c r="C10" s="1417" t="s">
        <v>5794</v>
      </c>
      <c r="D10" s="1359" t="s">
        <v>5795</v>
      </c>
      <c r="E10" s="1053">
        <v>45311</v>
      </c>
      <c r="F10" s="1510">
        <f t="shared" si="0"/>
        <v>45317</v>
      </c>
      <c r="G10" s="1422">
        <f t="shared" si="1"/>
        <v>45333</v>
      </c>
      <c r="H10" s="1510">
        <f t="shared" si="2"/>
        <v>45335</v>
      </c>
      <c r="I10" s="1510">
        <f t="shared" si="3"/>
        <v>45340</v>
      </c>
      <c r="J10" s="1510">
        <f t="shared" si="4"/>
        <v>45346</v>
      </c>
      <c r="K10"/>
      <c r="L10" s="1752">
        <v>45305</v>
      </c>
      <c r="M10" s="1752">
        <f t="shared" si="5"/>
        <v>45307</v>
      </c>
      <c r="N10" s="1977"/>
    </row>
    <row r="11" spans="1:15" s="14" customFormat="1" ht="16.5" hidden="1" customHeight="1">
      <c r="A11" s="1158" t="s">
        <v>5796</v>
      </c>
      <c r="B11" s="1294" t="s">
        <v>5329</v>
      </c>
      <c r="C11" s="1417" t="s">
        <v>5797</v>
      </c>
      <c r="D11" s="1359" t="s">
        <v>5798</v>
      </c>
      <c r="E11" s="1053">
        <v>45316</v>
      </c>
      <c r="F11" s="1510">
        <f t="shared" ref="F11:F12" si="6">E11+6</f>
        <v>45322</v>
      </c>
      <c r="G11" s="1422">
        <f t="shared" ref="G11:G12" si="7">E11+22</f>
        <v>45338</v>
      </c>
      <c r="H11" s="1510">
        <f t="shared" ref="H11:H12" si="8">E11+24</f>
        <v>45340</v>
      </c>
      <c r="I11" s="1510">
        <f t="shared" ref="I11:I12" si="9">E11+29</f>
        <v>45345</v>
      </c>
      <c r="J11" s="1510">
        <f t="shared" ref="J11:J12" si="10">E11+35</f>
        <v>45351</v>
      </c>
      <c r="K11" s="61"/>
      <c r="L11" s="1752">
        <v>45312</v>
      </c>
      <c r="M11" s="1752">
        <f t="shared" ref="M11:M16" si="11">L11+2</f>
        <v>45314</v>
      </c>
      <c r="N11" s="1975"/>
    </row>
    <row r="12" spans="1:15" s="14" customFormat="1" ht="16.5" hidden="1" customHeight="1">
      <c r="A12" s="1158"/>
      <c r="B12" s="1294" t="s">
        <v>5331</v>
      </c>
      <c r="C12" s="1806" t="s">
        <v>5083</v>
      </c>
      <c r="D12" s="1753" t="s">
        <v>5799</v>
      </c>
      <c r="E12" s="1754">
        <v>45321</v>
      </c>
      <c r="F12" s="1755">
        <f t="shared" si="6"/>
        <v>45327</v>
      </c>
      <c r="G12" s="1756">
        <f t="shared" si="7"/>
        <v>45343</v>
      </c>
      <c r="H12" s="1755">
        <f t="shared" si="8"/>
        <v>45345</v>
      </c>
      <c r="I12" s="1755">
        <f t="shared" si="9"/>
        <v>45350</v>
      </c>
      <c r="J12" s="1755">
        <f t="shared" si="10"/>
        <v>45356</v>
      </c>
      <c r="K12" s="61"/>
      <c r="L12" s="1752">
        <v>45319</v>
      </c>
      <c r="M12" s="1752">
        <f t="shared" si="11"/>
        <v>45321</v>
      </c>
      <c r="N12" s="1975"/>
    </row>
    <row r="13" spans="1:15" s="14" customFormat="1" ht="16.5" hidden="1" customHeight="1">
      <c r="A13" s="1158"/>
      <c r="B13" s="1294" t="s">
        <v>5333</v>
      </c>
      <c r="C13" s="1861" t="s">
        <v>2418</v>
      </c>
      <c r="D13" s="1757" t="s">
        <v>5800</v>
      </c>
      <c r="E13" s="1758">
        <v>45329</v>
      </c>
      <c r="F13" s="1759"/>
      <c r="G13" s="1760">
        <f t="shared" ref="G13:G16" si="12">E13+22</f>
        <v>45351</v>
      </c>
      <c r="H13" s="1759">
        <f t="shared" ref="H13:H16" si="13">E13+24</f>
        <v>45353</v>
      </c>
      <c r="I13" s="1759">
        <f t="shared" ref="I13:I16" si="14">E13+29</f>
        <v>45358</v>
      </c>
      <c r="J13" s="1759">
        <f t="shared" ref="J13:J16" si="15">E13+35</f>
        <v>45364</v>
      </c>
      <c r="K13"/>
      <c r="L13" s="1752">
        <v>45326</v>
      </c>
      <c r="M13" s="1752">
        <f t="shared" si="11"/>
        <v>45328</v>
      </c>
      <c r="N13" s="1975"/>
    </row>
    <row r="14" spans="1:15" s="14" customFormat="1" ht="16.5" hidden="1" customHeight="1">
      <c r="A14" s="1158"/>
      <c r="B14" s="1294" t="s">
        <v>5336</v>
      </c>
      <c r="C14" s="1861" t="s">
        <v>2423</v>
      </c>
      <c r="D14" s="1757" t="s">
        <v>5801</v>
      </c>
      <c r="E14" s="1758">
        <v>45347</v>
      </c>
      <c r="F14" s="1759"/>
      <c r="G14" s="1760">
        <f t="shared" si="12"/>
        <v>45369</v>
      </c>
      <c r="H14" s="1759">
        <f t="shared" si="13"/>
        <v>45371</v>
      </c>
      <c r="I14" s="1759">
        <f t="shared" si="14"/>
        <v>45376</v>
      </c>
      <c r="J14" s="1759">
        <f t="shared" si="15"/>
        <v>45382</v>
      </c>
      <c r="K14" s="61"/>
      <c r="L14" s="1752">
        <v>45333</v>
      </c>
      <c r="M14" s="1752">
        <f t="shared" si="11"/>
        <v>45335</v>
      </c>
      <c r="N14" s="1975"/>
    </row>
    <row r="15" spans="1:15" s="14" customFormat="1" ht="16.5" hidden="1" customHeight="1">
      <c r="A15" s="1158" t="s">
        <v>5802</v>
      </c>
      <c r="B15" s="1294" t="s">
        <v>5338</v>
      </c>
      <c r="C15" s="1899" t="s">
        <v>406</v>
      </c>
      <c r="D15" s="1757" t="s">
        <v>5803</v>
      </c>
      <c r="E15" s="1864">
        <v>45340</v>
      </c>
      <c r="F15" s="1865"/>
      <c r="G15" s="1866"/>
      <c r="H15" s="1865"/>
      <c r="I15" s="1865"/>
      <c r="J15" s="1865"/>
      <c r="K15" s="61"/>
      <c r="L15" s="1752">
        <v>45340</v>
      </c>
      <c r="M15" s="1752">
        <f t="shared" si="11"/>
        <v>45342</v>
      </c>
      <c r="N15" s="1975"/>
    </row>
    <row r="16" spans="1:15" s="14" customFormat="1" ht="16.5" hidden="1" customHeight="1">
      <c r="A16" s="1158" t="s">
        <v>5804</v>
      </c>
      <c r="B16" s="1294" t="s">
        <v>5340</v>
      </c>
      <c r="C16" s="1800" t="s">
        <v>2493</v>
      </c>
      <c r="D16" s="1801" t="s">
        <v>5805</v>
      </c>
      <c r="E16" s="1802">
        <v>45352</v>
      </c>
      <c r="F16" s="1799"/>
      <c r="G16" s="1798">
        <f t="shared" si="12"/>
        <v>45374</v>
      </c>
      <c r="H16" s="1799">
        <f t="shared" si="13"/>
        <v>45376</v>
      </c>
      <c r="I16" s="1799">
        <f t="shared" si="14"/>
        <v>45381</v>
      </c>
      <c r="J16" s="1799">
        <f t="shared" si="15"/>
        <v>45387</v>
      </c>
      <c r="K16"/>
      <c r="L16" s="1752">
        <v>45347</v>
      </c>
      <c r="M16" s="1752">
        <f t="shared" si="11"/>
        <v>45349</v>
      </c>
      <c r="N16" s="1975"/>
    </row>
    <row r="17" spans="1:15" s="14" customFormat="1" ht="16.5" hidden="1" customHeight="1">
      <c r="A17" s="1158"/>
      <c r="B17" s="1294" t="s">
        <v>5342</v>
      </c>
      <c r="C17" s="1891" t="s">
        <v>406</v>
      </c>
      <c r="D17" s="1803" t="s">
        <v>5806</v>
      </c>
      <c r="E17" s="1864">
        <v>45354</v>
      </c>
      <c r="F17" s="1865"/>
      <c r="G17" s="1866"/>
      <c r="H17" s="1865"/>
      <c r="I17" s="1865"/>
      <c r="J17" s="1865"/>
      <c r="K17" s="61"/>
      <c r="L17" s="1752">
        <v>45354</v>
      </c>
      <c r="M17" s="1752">
        <f t="shared" ref="M17:M23" si="16">L17+2</f>
        <v>45356</v>
      </c>
      <c r="N17" s="1975"/>
    </row>
    <row r="18" spans="1:15" s="14" customFormat="1" ht="16.5" hidden="1" customHeight="1">
      <c r="A18" s="1158" t="s">
        <v>5807</v>
      </c>
      <c r="B18" s="1294" t="s">
        <v>5344</v>
      </c>
      <c r="C18" s="1747" t="s">
        <v>2472</v>
      </c>
      <c r="D18" s="1803" t="s">
        <v>5808</v>
      </c>
      <c r="E18" s="1509">
        <v>45361</v>
      </c>
      <c r="F18" s="1804"/>
      <c r="G18" s="1805">
        <f t="shared" ref="G18:G23" si="17">E18+22</f>
        <v>45383</v>
      </c>
      <c r="H18" s="1804">
        <f t="shared" ref="H18:H23" si="18">E18+24</f>
        <v>45385</v>
      </c>
      <c r="I18" s="1804">
        <f t="shared" ref="I18:I23" si="19">E18+29</f>
        <v>45390</v>
      </c>
      <c r="J18" s="1804">
        <f t="shared" ref="J18:J23" si="20">E18+35</f>
        <v>45396</v>
      </c>
      <c r="K18" s="61"/>
      <c r="L18" s="1752">
        <v>45361</v>
      </c>
      <c r="M18" s="1752">
        <f t="shared" si="16"/>
        <v>45363</v>
      </c>
      <c r="N18" s="1976" t="s">
        <v>5809</v>
      </c>
    </row>
    <row r="19" spans="1:15" s="14" customFormat="1" ht="16.5" hidden="1" customHeight="1">
      <c r="A19" s="1158" t="s">
        <v>5810</v>
      </c>
      <c r="B19" s="1294" t="s">
        <v>5347</v>
      </c>
      <c r="C19" s="1747" t="s">
        <v>5811</v>
      </c>
      <c r="D19" s="1803" t="s">
        <v>5812</v>
      </c>
      <c r="E19" s="1989">
        <v>45377</v>
      </c>
      <c r="F19" s="1804"/>
      <c r="G19" s="1805">
        <f t="shared" si="17"/>
        <v>45399</v>
      </c>
      <c r="H19" s="1804">
        <f t="shared" si="18"/>
        <v>45401</v>
      </c>
      <c r="I19" s="1804">
        <f t="shared" si="19"/>
        <v>45406</v>
      </c>
      <c r="J19" s="1804">
        <f t="shared" si="20"/>
        <v>45412</v>
      </c>
      <c r="K19"/>
      <c r="L19" s="1752">
        <v>45368</v>
      </c>
      <c r="M19" s="1752">
        <f t="shared" si="16"/>
        <v>45370</v>
      </c>
      <c r="N19" s="1975"/>
    </row>
    <row r="20" spans="1:15" s="14" customFormat="1" ht="16.5" hidden="1" customHeight="1">
      <c r="A20" s="1158" t="s">
        <v>5813</v>
      </c>
      <c r="B20" s="1294" t="s">
        <v>5350</v>
      </c>
      <c r="C20" s="1747" t="s">
        <v>2042</v>
      </c>
      <c r="D20" s="1803" t="s">
        <v>5814</v>
      </c>
      <c r="E20" s="1509">
        <v>45386</v>
      </c>
      <c r="F20" s="1804"/>
      <c r="G20" s="1805">
        <f t="shared" si="17"/>
        <v>45408</v>
      </c>
      <c r="H20" s="1804">
        <f t="shared" si="18"/>
        <v>45410</v>
      </c>
      <c r="I20" s="1804">
        <f t="shared" si="19"/>
        <v>45415</v>
      </c>
      <c r="J20" s="1804">
        <f t="shared" si="20"/>
        <v>45421</v>
      </c>
      <c r="K20" s="61"/>
      <c r="L20" s="1752">
        <v>45375</v>
      </c>
      <c r="M20" s="1752">
        <f t="shared" si="16"/>
        <v>45377</v>
      </c>
      <c r="N20" s="1975"/>
    </row>
    <row r="21" spans="1:15" s="14" customFormat="1" ht="16.5" hidden="1" customHeight="1">
      <c r="A21" s="1158" t="s">
        <v>5815</v>
      </c>
      <c r="B21" s="1294" t="s">
        <v>5352</v>
      </c>
      <c r="C21" s="1747" t="s">
        <v>5816</v>
      </c>
      <c r="D21" s="1803" t="s">
        <v>5817</v>
      </c>
      <c r="E21" s="1509">
        <v>45397</v>
      </c>
      <c r="F21" s="1804"/>
      <c r="G21" s="1805">
        <f t="shared" si="17"/>
        <v>45419</v>
      </c>
      <c r="H21" s="1804">
        <f t="shared" si="18"/>
        <v>45421</v>
      </c>
      <c r="I21" s="1804">
        <f t="shared" si="19"/>
        <v>45426</v>
      </c>
      <c r="J21" s="1804">
        <f t="shared" si="20"/>
        <v>45432</v>
      </c>
      <c r="K21" s="61"/>
      <c r="L21" s="1752">
        <v>45382</v>
      </c>
      <c r="M21" s="1752">
        <f t="shared" si="16"/>
        <v>45384</v>
      </c>
      <c r="N21" s="1975"/>
    </row>
    <row r="22" spans="1:15" s="14" customFormat="1" ht="16.5" hidden="1" customHeight="1">
      <c r="A22" s="1158" t="s">
        <v>5818</v>
      </c>
      <c r="B22" s="1294" t="s">
        <v>5354</v>
      </c>
      <c r="C22" s="1936" t="s">
        <v>504</v>
      </c>
      <c r="D22" s="1757" t="s">
        <v>5819</v>
      </c>
      <c r="E22" s="1758">
        <v>45401</v>
      </c>
      <c r="F22" s="1759"/>
      <c r="G22" s="1760">
        <f t="shared" si="17"/>
        <v>45423</v>
      </c>
      <c r="H22" s="1759">
        <f t="shared" si="18"/>
        <v>45425</v>
      </c>
      <c r="I22" s="1759">
        <f t="shared" si="19"/>
        <v>45430</v>
      </c>
      <c r="J22" s="1759">
        <f t="shared" si="20"/>
        <v>45436</v>
      </c>
      <c r="K22"/>
      <c r="L22" s="1752">
        <v>45389</v>
      </c>
      <c r="M22" s="1752">
        <f t="shared" si="16"/>
        <v>45391</v>
      </c>
      <c r="N22" s="1975"/>
    </row>
    <row r="23" spans="1:15" s="14" customFormat="1" ht="16.5" hidden="1" customHeight="1">
      <c r="A23" s="1158" t="s">
        <v>5820</v>
      </c>
      <c r="B23" s="1294" t="s">
        <v>5821</v>
      </c>
      <c r="C23" s="1936" t="s">
        <v>5822</v>
      </c>
      <c r="D23" s="1757" t="s">
        <v>5823</v>
      </c>
      <c r="E23" s="1758">
        <v>45413</v>
      </c>
      <c r="F23" s="1759"/>
      <c r="G23" s="1760">
        <f t="shared" si="17"/>
        <v>45435</v>
      </c>
      <c r="H23" s="1759">
        <f t="shared" si="18"/>
        <v>45437</v>
      </c>
      <c r="I23" s="1759">
        <f t="shared" si="19"/>
        <v>45442</v>
      </c>
      <c r="J23" s="1759">
        <f t="shared" si="20"/>
        <v>45448</v>
      </c>
      <c r="K23" s="61"/>
      <c r="L23" s="1752">
        <v>45396</v>
      </c>
      <c r="M23" s="1752">
        <f t="shared" si="16"/>
        <v>45398</v>
      </c>
      <c r="N23" s="1975"/>
    </row>
    <row r="24" spans="1:15" s="14" customFormat="1" ht="16.5" hidden="1" customHeight="1">
      <c r="A24" s="1158" t="s">
        <v>5824</v>
      </c>
      <c r="B24" s="1294" t="s">
        <v>5359</v>
      </c>
      <c r="C24" s="2033" t="s">
        <v>3929</v>
      </c>
      <c r="D24" s="1757" t="s">
        <v>5825</v>
      </c>
      <c r="E24" s="2053">
        <v>45403</v>
      </c>
      <c r="F24" s="2056"/>
      <c r="G24" s="2055"/>
      <c r="H24" s="2054"/>
      <c r="I24" s="2054"/>
      <c r="J24" s="2054"/>
      <c r="K24" s="61"/>
      <c r="L24" s="1752">
        <v>45403</v>
      </c>
      <c r="M24" s="1752">
        <f t="shared" ref="M24:M29" si="21">L24+2</f>
        <v>45405</v>
      </c>
      <c r="N24" s="1975"/>
    </row>
    <row r="25" spans="1:15" s="14" customFormat="1" ht="16.5" hidden="1" customHeight="1">
      <c r="A25" s="1158" t="s">
        <v>5826</v>
      </c>
      <c r="B25" s="1294" t="s">
        <v>5827</v>
      </c>
      <c r="C25" s="2123" t="s">
        <v>2026</v>
      </c>
      <c r="D25" s="2124" t="s">
        <v>5828</v>
      </c>
      <c r="E25" s="2125">
        <v>45433</v>
      </c>
      <c r="F25" s="2126"/>
      <c r="G25" s="2127">
        <f t="shared" ref="G25:G29" si="22">E25+22</f>
        <v>45455</v>
      </c>
      <c r="H25" s="2126">
        <f t="shared" ref="H25:H29" si="23">E25+24</f>
        <v>45457</v>
      </c>
      <c r="I25" s="2126">
        <f t="shared" ref="I25:I29" si="24">E25+29</f>
        <v>45462</v>
      </c>
      <c r="J25" s="2126">
        <f t="shared" ref="J25:J29" si="25">E25+35</f>
        <v>45468</v>
      </c>
      <c r="K25"/>
      <c r="L25" s="400">
        <v>45410</v>
      </c>
      <c r="M25" s="1627">
        <f t="shared" si="21"/>
        <v>45412</v>
      </c>
      <c r="N25" s="1627">
        <f t="shared" ref="N25:N34" si="26">M25-7</f>
        <v>45405</v>
      </c>
      <c r="O25" s="1627">
        <f t="shared" ref="O25:O34" si="27">N25</f>
        <v>45405</v>
      </c>
    </row>
    <row r="26" spans="1:15" s="14" customFormat="1" ht="16.5" hidden="1" customHeight="1">
      <c r="A26" s="1158" t="s">
        <v>5829</v>
      </c>
      <c r="B26" s="1294" t="s">
        <v>5501</v>
      </c>
      <c r="C26" s="2128" t="s">
        <v>5830</v>
      </c>
      <c r="D26" s="2124" t="s">
        <v>5831</v>
      </c>
      <c r="E26" s="2125">
        <v>45436</v>
      </c>
      <c r="F26" s="2126"/>
      <c r="G26" s="2127">
        <f t="shared" si="22"/>
        <v>45458</v>
      </c>
      <c r="H26" s="2126">
        <f t="shared" si="23"/>
        <v>45460</v>
      </c>
      <c r="I26" s="2126">
        <f t="shared" si="24"/>
        <v>45465</v>
      </c>
      <c r="J26" s="2126">
        <f t="shared" si="25"/>
        <v>45471</v>
      </c>
      <c r="K26" s="61"/>
      <c r="L26" s="400">
        <v>45417</v>
      </c>
      <c r="M26" s="1627">
        <f t="shared" si="21"/>
        <v>45419</v>
      </c>
      <c r="N26" s="1627">
        <f t="shared" si="26"/>
        <v>45412</v>
      </c>
      <c r="O26" s="1627">
        <f t="shared" si="27"/>
        <v>45412</v>
      </c>
    </row>
    <row r="27" spans="1:15" s="14" customFormat="1" ht="16.5" hidden="1" customHeight="1">
      <c r="A27" s="1158" t="s">
        <v>5832</v>
      </c>
      <c r="B27" s="1294" t="s">
        <v>5368</v>
      </c>
      <c r="C27" s="2129" t="s">
        <v>3929</v>
      </c>
      <c r="D27" s="2168" t="s">
        <v>5833</v>
      </c>
      <c r="E27" s="2053">
        <v>45424</v>
      </c>
      <c r="F27" s="2054"/>
      <c r="G27" s="2055"/>
      <c r="H27" s="2054"/>
      <c r="I27" s="2054"/>
      <c r="J27" s="2054"/>
      <c r="K27" s="61"/>
      <c r="L27" s="400">
        <v>45424</v>
      </c>
      <c r="M27" s="1627">
        <f t="shared" si="21"/>
        <v>45426</v>
      </c>
      <c r="N27" s="1627">
        <f t="shared" si="26"/>
        <v>45419</v>
      </c>
      <c r="O27" s="1627">
        <f t="shared" si="27"/>
        <v>45419</v>
      </c>
    </row>
    <row r="28" spans="1:15" s="14" customFormat="1" ht="16.5" hidden="1" customHeight="1">
      <c r="A28" s="1158" t="s">
        <v>5834</v>
      </c>
      <c r="B28" s="1294" t="s">
        <v>5505</v>
      </c>
      <c r="C28" s="2123" t="s">
        <v>5835</v>
      </c>
      <c r="D28" s="2124" t="s">
        <v>5836</v>
      </c>
      <c r="E28" s="2125">
        <v>45445</v>
      </c>
      <c r="F28" s="2126"/>
      <c r="G28" s="2127">
        <f t="shared" si="22"/>
        <v>45467</v>
      </c>
      <c r="H28" s="2126">
        <f t="shared" si="23"/>
        <v>45469</v>
      </c>
      <c r="I28" s="2126">
        <f t="shared" si="24"/>
        <v>45474</v>
      </c>
      <c r="J28" s="2126">
        <f t="shared" si="25"/>
        <v>45480</v>
      </c>
      <c r="K28"/>
      <c r="L28" s="400">
        <v>45431</v>
      </c>
      <c r="M28" s="1627">
        <f t="shared" si="21"/>
        <v>45433</v>
      </c>
      <c r="N28" s="1627">
        <f t="shared" si="26"/>
        <v>45426</v>
      </c>
      <c r="O28" s="1627">
        <f t="shared" si="27"/>
        <v>45426</v>
      </c>
    </row>
    <row r="29" spans="1:15" s="14" customFormat="1" ht="16.5" hidden="1" customHeight="1">
      <c r="A29" s="1158" t="s">
        <v>5837</v>
      </c>
      <c r="B29" s="1294" t="s">
        <v>5507</v>
      </c>
      <c r="C29" s="2123" t="s">
        <v>5838</v>
      </c>
      <c r="D29" s="2124" t="s">
        <v>5839</v>
      </c>
      <c r="E29" s="2125">
        <v>45447</v>
      </c>
      <c r="F29" s="2126"/>
      <c r="G29" s="2127">
        <f t="shared" si="22"/>
        <v>45469</v>
      </c>
      <c r="H29" s="2126">
        <f t="shared" si="23"/>
        <v>45471</v>
      </c>
      <c r="I29" s="2126">
        <f t="shared" si="24"/>
        <v>45476</v>
      </c>
      <c r="J29" s="2126">
        <f t="shared" si="25"/>
        <v>45482</v>
      </c>
      <c r="K29" s="61"/>
      <c r="L29" s="400">
        <v>45438</v>
      </c>
      <c r="M29" s="1627">
        <f t="shared" si="21"/>
        <v>45440</v>
      </c>
      <c r="N29" s="1627">
        <f t="shared" si="26"/>
        <v>45433</v>
      </c>
      <c r="O29" s="1627">
        <f t="shared" si="27"/>
        <v>45433</v>
      </c>
    </row>
    <row r="30" spans="1:15" s="14" customFormat="1" ht="16.5" hidden="1" customHeight="1">
      <c r="A30" s="1158" t="s">
        <v>5840</v>
      </c>
      <c r="B30" s="1294" t="s">
        <v>5510</v>
      </c>
      <c r="C30" s="2130" t="s">
        <v>5841</v>
      </c>
      <c r="D30" s="2131" t="s">
        <v>5842</v>
      </c>
      <c r="E30" s="2132">
        <v>45456</v>
      </c>
      <c r="F30" s="2133"/>
      <c r="G30" s="2134">
        <f t="shared" ref="G30:G32" si="28">E30+22</f>
        <v>45478</v>
      </c>
      <c r="H30" s="2133">
        <f t="shared" ref="H30:H32" si="29">E30+24</f>
        <v>45480</v>
      </c>
      <c r="I30" s="2133">
        <f t="shared" ref="I30:I32" si="30">E30+29</f>
        <v>45485</v>
      </c>
      <c r="J30" s="2133">
        <f t="shared" ref="J30:J32" si="31">E30+35</f>
        <v>45491</v>
      </c>
      <c r="K30" s="61"/>
      <c r="L30" s="400">
        <v>45445</v>
      </c>
      <c r="M30" s="1627">
        <f t="shared" ref="M30:M32" si="32">L30+2</f>
        <v>45447</v>
      </c>
      <c r="N30" s="1627">
        <f t="shared" si="26"/>
        <v>45440</v>
      </c>
      <c r="O30" s="1627">
        <f t="shared" si="27"/>
        <v>45440</v>
      </c>
    </row>
    <row r="31" spans="1:15" s="14" customFormat="1" ht="16.5" hidden="1" customHeight="1">
      <c r="A31" s="1158" t="s">
        <v>5843</v>
      </c>
      <c r="B31" s="1294" t="s">
        <v>5512</v>
      </c>
      <c r="C31" s="3075" t="s">
        <v>5844</v>
      </c>
      <c r="D31" s="3076" t="s">
        <v>5845</v>
      </c>
      <c r="E31" s="3077">
        <v>45457</v>
      </c>
      <c r="F31" s="3078"/>
      <c r="G31" s="3079">
        <f t="shared" si="28"/>
        <v>45479</v>
      </c>
      <c r="H31" s="3078">
        <f t="shared" si="29"/>
        <v>45481</v>
      </c>
      <c r="I31" s="3078">
        <f t="shared" si="30"/>
        <v>45486</v>
      </c>
      <c r="J31" s="3078">
        <f t="shared" si="31"/>
        <v>45492</v>
      </c>
      <c r="K31"/>
      <c r="L31" s="400">
        <v>45452</v>
      </c>
      <c r="M31" s="1627">
        <f t="shared" si="32"/>
        <v>45454</v>
      </c>
      <c r="N31" s="1627">
        <f t="shared" si="26"/>
        <v>45447</v>
      </c>
      <c r="O31" s="1627">
        <f t="shared" si="27"/>
        <v>45447</v>
      </c>
    </row>
    <row r="32" spans="1:15" s="14" customFormat="1" ht="16.5" hidden="1" customHeight="1">
      <c r="A32" s="1158" t="s">
        <v>5846</v>
      </c>
      <c r="B32" s="1294" t="s">
        <v>5514</v>
      </c>
      <c r="C32" s="2130" t="s">
        <v>5847</v>
      </c>
      <c r="D32" s="2131" t="s">
        <v>5848</v>
      </c>
      <c r="E32" s="2132">
        <v>45466</v>
      </c>
      <c r="F32" s="2133"/>
      <c r="G32" s="2134">
        <f t="shared" si="28"/>
        <v>45488</v>
      </c>
      <c r="H32" s="2133">
        <f t="shared" si="29"/>
        <v>45490</v>
      </c>
      <c r="I32" s="2133">
        <f t="shared" si="30"/>
        <v>45495</v>
      </c>
      <c r="J32" s="2133">
        <f t="shared" si="31"/>
        <v>45501</v>
      </c>
      <c r="K32" s="61"/>
      <c r="L32" s="400">
        <v>45459</v>
      </c>
      <c r="M32" s="1627">
        <f t="shared" si="32"/>
        <v>45461</v>
      </c>
      <c r="N32" s="1627">
        <f t="shared" si="26"/>
        <v>45454</v>
      </c>
      <c r="O32" s="1627">
        <f t="shared" si="27"/>
        <v>45454</v>
      </c>
    </row>
    <row r="33" spans="1:15" s="14" customFormat="1" ht="16.5" hidden="1" customHeight="1">
      <c r="A33" s="1158" t="s">
        <v>5849</v>
      </c>
      <c r="B33" s="1294" t="s">
        <v>5392</v>
      </c>
      <c r="C33" s="2328" t="s">
        <v>3929</v>
      </c>
      <c r="D33" s="2167" t="s">
        <v>5850</v>
      </c>
      <c r="E33" s="2053">
        <v>45466</v>
      </c>
      <c r="F33" s="1865"/>
      <c r="G33" s="1866">
        <f t="shared" ref="G33" si="33">E33+22</f>
        <v>45488</v>
      </c>
      <c r="H33" s="1865">
        <f t="shared" ref="H33" si="34">E33+24</f>
        <v>45490</v>
      </c>
      <c r="I33" s="1865">
        <f t="shared" ref="I33" si="35">E33+29</f>
        <v>45495</v>
      </c>
      <c r="J33" s="1865">
        <f t="shared" ref="J33" si="36">E33+35</f>
        <v>45501</v>
      </c>
      <c r="K33" s="61"/>
      <c r="L33" s="400">
        <v>45466</v>
      </c>
      <c r="M33" s="1627">
        <f t="shared" ref="M33" si="37">L33+2</f>
        <v>45468</v>
      </c>
      <c r="N33" s="1627">
        <f t="shared" si="26"/>
        <v>45461</v>
      </c>
      <c r="O33" s="1627">
        <f t="shared" si="27"/>
        <v>45461</v>
      </c>
    </row>
    <row r="34" spans="1:15" s="14" customFormat="1" ht="16.5" hidden="1" customHeight="1">
      <c r="A34" s="1158"/>
      <c r="B34" s="1294" t="s">
        <v>5518</v>
      </c>
      <c r="C34" s="1417" t="s">
        <v>425</v>
      </c>
      <c r="D34" s="2334" t="s">
        <v>5851</v>
      </c>
      <c r="E34" s="1509">
        <v>45477</v>
      </c>
      <c r="F34" s="1804"/>
      <c r="G34" s="1805">
        <f t="shared" ref="G34:G36" si="38">E34+22</f>
        <v>45499</v>
      </c>
      <c r="H34" s="1804">
        <f t="shared" ref="H34:H36" si="39">E34+24</f>
        <v>45501</v>
      </c>
      <c r="I34" s="1804">
        <f t="shared" ref="I34:I36" si="40">E34+29</f>
        <v>45506</v>
      </c>
      <c r="J34" s="1804">
        <f t="shared" ref="J34:J36" si="41">E34+35</f>
        <v>45512</v>
      </c>
      <c r="K34"/>
      <c r="L34" s="400">
        <v>45473</v>
      </c>
      <c r="M34" s="1627">
        <f t="shared" ref="M34:M36" si="42">L34+2</f>
        <v>45475</v>
      </c>
      <c r="N34" s="1627">
        <f t="shared" si="26"/>
        <v>45468</v>
      </c>
      <c r="O34" s="1627">
        <f t="shared" si="27"/>
        <v>45468</v>
      </c>
    </row>
    <row r="35" spans="1:15" s="14" customFormat="1" ht="16.5" hidden="1" customHeight="1">
      <c r="A35" s="1158" t="s">
        <v>5852</v>
      </c>
      <c r="B35" s="1294" t="s">
        <v>5520</v>
      </c>
      <c r="C35" s="1421" t="s">
        <v>5853</v>
      </c>
      <c r="D35" s="2235" t="s">
        <v>5854</v>
      </c>
      <c r="E35" s="2068">
        <v>45491</v>
      </c>
      <c r="F35" s="2069"/>
      <c r="G35" s="2070">
        <f t="shared" si="38"/>
        <v>45513</v>
      </c>
      <c r="H35" s="2069">
        <f t="shared" si="39"/>
        <v>45515</v>
      </c>
      <c r="I35" s="2069">
        <f t="shared" si="40"/>
        <v>45520</v>
      </c>
      <c r="J35" s="2069">
        <f t="shared" si="41"/>
        <v>45526</v>
      </c>
      <c r="K35" s="61"/>
      <c r="L35" s="400">
        <v>45480</v>
      </c>
      <c r="M35" s="1627">
        <f t="shared" si="42"/>
        <v>45482</v>
      </c>
      <c r="N35" s="1627">
        <f>M35-7</f>
        <v>45475</v>
      </c>
      <c r="O35" s="1627">
        <f>N35</f>
        <v>45475</v>
      </c>
    </row>
    <row r="36" spans="1:15" s="14" customFormat="1" ht="16.5" hidden="1" customHeight="1">
      <c r="A36" s="1158" t="s">
        <v>5855</v>
      </c>
      <c r="B36" s="1294" t="s">
        <v>5523</v>
      </c>
      <c r="C36" s="2574" t="s">
        <v>5856</v>
      </c>
      <c r="D36" s="2575" t="s">
        <v>5857</v>
      </c>
      <c r="E36" s="2576">
        <v>45487</v>
      </c>
      <c r="F36" s="2577"/>
      <c r="G36" s="2578">
        <f t="shared" si="38"/>
        <v>45509</v>
      </c>
      <c r="H36" s="2577">
        <f t="shared" si="39"/>
        <v>45511</v>
      </c>
      <c r="I36" s="2577">
        <f t="shared" si="40"/>
        <v>45516</v>
      </c>
      <c r="J36" s="2577">
        <f t="shared" si="41"/>
        <v>45522</v>
      </c>
      <c r="K36"/>
      <c r="L36" s="400">
        <v>45487</v>
      </c>
      <c r="M36" s="1627">
        <f t="shared" si="42"/>
        <v>45489</v>
      </c>
      <c r="N36" s="1627">
        <f>M36-7</f>
        <v>45482</v>
      </c>
      <c r="O36" s="1627">
        <f>N36</f>
        <v>45482</v>
      </c>
    </row>
    <row r="37" spans="1:15" s="14" customFormat="1" ht="16.5" hidden="1" customHeight="1">
      <c r="A37" s="1158"/>
      <c r="B37" s="1294"/>
      <c r="C37" s="2581"/>
      <c r="D37" s="2582"/>
      <c r="E37" s="2583"/>
      <c r="F37" s="2584"/>
      <c r="G37" s="2585"/>
      <c r="H37" s="2584"/>
      <c r="I37" s="2589"/>
      <c r="J37" s="2589"/>
      <c r="K37" s="61"/>
      <c r="L37" s="400"/>
      <c r="M37" s="1627"/>
      <c r="N37" s="1627"/>
      <c r="O37" s="1627"/>
    </row>
    <row r="38" spans="1:15" s="14" customFormat="1" ht="16.5" hidden="1" customHeight="1">
      <c r="A38" s="1158"/>
      <c r="B38" s="1294"/>
      <c r="C38" s="781" t="s">
        <v>4438</v>
      </c>
      <c r="D38" s="889"/>
      <c r="E38" s="868" t="s">
        <v>98</v>
      </c>
      <c r="F38" s="868" t="s">
        <v>945</v>
      </c>
      <c r="G38" s="1377" t="s">
        <v>752</v>
      </c>
      <c r="H38" s="868" t="s">
        <v>636</v>
      </c>
      <c r="J38" s="1749"/>
      <c r="K38" s="61"/>
      <c r="L38" s="400"/>
      <c r="M38" s="1627"/>
      <c r="N38" s="1627"/>
      <c r="O38" s="1627"/>
    </row>
    <row r="39" spans="1:15" s="14" customFormat="1" ht="16.5" hidden="1" customHeight="1">
      <c r="A39" s="1158"/>
      <c r="B39" s="1294"/>
      <c r="C39" s="1721" t="s">
        <v>5430</v>
      </c>
      <c r="D39" s="1722" t="s">
        <v>4380</v>
      </c>
      <c r="E39" s="2629" t="s">
        <v>695</v>
      </c>
      <c r="F39" s="2630" t="s">
        <v>3030</v>
      </c>
      <c r="G39" s="2891" t="s">
        <v>4094</v>
      </c>
      <c r="H39" s="2893" t="s">
        <v>2836</v>
      </c>
      <c r="J39" s="1750"/>
      <c r="K39" s="1447" t="s">
        <v>3805</v>
      </c>
      <c r="L39" s="1490" t="s">
        <v>1721</v>
      </c>
      <c r="M39" s="1449" t="s">
        <v>5790</v>
      </c>
      <c r="N39" s="1449" t="s">
        <v>3808</v>
      </c>
    </row>
    <row r="40" spans="1:15" s="14" customFormat="1" ht="16.5" hidden="1" customHeight="1">
      <c r="A40" s="1158" t="s">
        <v>5858</v>
      </c>
      <c r="B40" s="1294" t="s">
        <v>5525</v>
      </c>
      <c r="C40" s="1421" t="s">
        <v>5859</v>
      </c>
      <c r="D40" s="2235" t="s">
        <v>5860</v>
      </c>
      <c r="E40" s="2579">
        <v>45504</v>
      </c>
      <c r="F40" s="2580">
        <f t="shared" ref="F40:F50" si="43">E40+22</f>
        <v>45526</v>
      </c>
      <c r="G40" s="2586">
        <f t="shared" ref="G40:G50" si="44">E40+24</f>
        <v>45528</v>
      </c>
      <c r="H40" s="2894">
        <f t="shared" ref="H40:H50" si="45">E40+29</f>
        <v>45533</v>
      </c>
      <c r="J40" s="1751"/>
      <c r="K40" s="400">
        <v>45494</v>
      </c>
      <c r="L40" s="1627">
        <f t="shared" ref="L40:L49" si="46">K40+2</f>
        <v>45496</v>
      </c>
      <c r="M40" s="1627">
        <f>L40-7</f>
        <v>45489</v>
      </c>
      <c r="N40" s="1627">
        <f>M40</f>
        <v>45489</v>
      </c>
    </row>
    <row r="41" spans="1:15" s="14" customFormat="1" ht="16.5" hidden="1" customHeight="1">
      <c r="A41" s="1158" t="s">
        <v>5861</v>
      </c>
      <c r="B41" s="1294" t="s">
        <v>5527</v>
      </c>
      <c r="C41" s="2658" t="s">
        <v>5862</v>
      </c>
      <c r="D41" s="2235" t="s">
        <v>5863</v>
      </c>
      <c r="E41" s="2068">
        <v>45508</v>
      </c>
      <c r="F41" s="2070">
        <f t="shared" si="43"/>
        <v>45530</v>
      </c>
      <c r="G41" s="2587">
        <f t="shared" si="44"/>
        <v>45532</v>
      </c>
      <c r="H41" s="2894">
        <f t="shared" si="45"/>
        <v>45537</v>
      </c>
      <c r="J41" s="1751"/>
      <c r="K41" s="400">
        <v>45501</v>
      </c>
      <c r="L41" s="1627">
        <f t="shared" si="46"/>
        <v>45503</v>
      </c>
      <c r="M41" s="1627">
        <f t="shared" ref="M41:M49" si="47">L41-7</f>
        <v>45496</v>
      </c>
      <c r="N41" s="1627">
        <f t="shared" ref="N41:N49" si="48">M41</f>
        <v>45496</v>
      </c>
    </row>
    <row r="42" spans="1:15" s="14" customFormat="1" ht="16.5" hidden="1" customHeight="1">
      <c r="A42" s="1158"/>
      <c r="B42" s="1294" t="s">
        <v>5529</v>
      </c>
      <c r="C42" s="2659" t="s">
        <v>5864</v>
      </c>
      <c r="D42" s="1757" t="s">
        <v>5865</v>
      </c>
      <c r="E42" s="1758">
        <v>45524</v>
      </c>
      <c r="F42" s="1760">
        <f t="shared" si="43"/>
        <v>45546</v>
      </c>
      <c r="G42" s="2588">
        <f t="shared" si="44"/>
        <v>45548</v>
      </c>
      <c r="H42" s="1438">
        <f t="shared" si="45"/>
        <v>45553</v>
      </c>
      <c r="J42" s="1751"/>
      <c r="K42" s="400">
        <v>45508</v>
      </c>
      <c r="L42" s="1627">
        <f t="shared" si="46"/>
        <v>45510</v>
      </c>
      <c r="M42" s="1627">
        <f t="shared" si="47"/>
        <v>45503</v>
      </c>
      <c r="N42" s="1627">
        <f t="shared" si="48"/>
        <v>45503</v>
      </c>
    </row>
    <row r="43" spans="1:15" s="14" customFormat="1" ht="16.5" hidden="1" customHeight="1">
      <c r="A43" s="1158" t="s">
        <v>5216</v>
      </c>
      <c r="B43" s="1294" t="s">
        <v>5531</v>
      </c>
      <c r="C43" s="2236" t="s">
        <v>5866</v>
      </c>
      <c r="D43" s="1757" t="s">
        <v>5867</v>
      </c>
      <c r="E43" s="1758">
        <v>45527</v>
      </c>
      <c r="F43" s="1760">
        <f t="shared" si="43"/>
        <v>45549</v>
      </c>
      <c r="G43" s="2588">
        <f t="shared" si="44"/>
        <v>45551</v>
      </c>
      <c r="H43" s="1438">
        <f t="shared" si="45"/>
        <v>45556</v>
      </c>
      <c r="J43" s="1751"/>
      <c r="K43" s="400">
        <v>45515</v>
      </c>
      <c r="L43" s="1627">
        <f t="shared" si="46"/>
        <v>45517</v>
      </c>
      <c r="M43" s="1627">
        <f t="shared" si="47"/>
        <v>45510</v>
      </c>
      <c r="N43" s="1627">
        <f t="shared" si="48"/>
        <v>45510</v>
      </c>
    </row>
    <row r="44" spans="1:15" s="14" customFormat="1" ht="16.5" hidden="1" customHeight="1">
      <c r="A44" s="1158" t="s">
        <v>5868</v>
      </c>
      <c r="B44" s="1294" t="s">
        <v>5533</v>
      </c>
      <c r="C44" s="1861" t="s">
        <v>5869</v>
      </c>
      <c r="D44" s="1757" t="s">
        <v>5870</v>
      </c>
      <c r="E44" s="1758">
        <v>45530</v>
      </c>
      <c r="F44" s="1760">
        <f t="shared" si="43"/>
        <v>45552</v>
      </c>
      <c r="G44" s="2588">
        <f t="shared" si="44"/>
        <v>45554</v>
      </c>
      <c r="H44" s="1438">
        <f t="shared" si="45"/>
        <v>45559</v>
      </c>
      <c r="J44" s="1751"/>
      <c r="K44" s="400">
        <v>45522</v>
      </c>
      <c r="L44" s="1627">
        <f t="shared" si="46"/>
        <v>45524</v>
      </c>
      <c r="M44" s="1627">
        <f t="shared" si="47"/>
        <v>45517</v>
      </c>
      <c r="N44" s="1627">
        <f t="shared" si="48"/>
        <v>45517</v>
      </c>
    </row>
    <row r="45" spans="1:15" s="14" customFormat="1" ht="16.5" hidden="1" customHeight="1">
      <c r="A45" s="1158" t="s">
        <v>5871</v>
      </c>
      <c r="B45" s="1294" t="s">
        <v>5535</v>
      </c>
      <c r="C45" s="1800" t="s">
        <v>5872</v>
      </c>
      <c r="D45" s="1801" t="s">
        <v>5873</v>
      </c>
      <c r="E45" s="1802">
        <v>45537</v>
      </c>
      <c r="F45" s="1798">
        <f t="shared" si="43"/>
        <v>45559</v>
      </c>
      <c r="G45" s="2653">
        <f t="shared" si="44"/>
        <v>45561</v>
      </c>
      <c r="H45" s="1438">
        <f t="shared" si="45"/>
        <v>45566</v>
      </c>
      <c r="J45" s="1751"/>
      <c r="K45" s="400">
        <v>45529</v>
      </c>
      <c r="L45" s="1627">
        <f t="shared" si="46"/>
        <v>45531</v>
      </c>
      <c r="M45" s="1627">
        <f t="shared" si="47"/>
        <v>45524</v>
      </c>
      <c r="N45" s="1627">
        <f t="shared" si="48"/>
        <v>45524</v>
      </c>
    </row>
    <row r="46" spans="1:15" s="14" customFormat="1" ht="16.5" hidden="1" customHeight="1">
      <c r="A46" s="1158" t="s">
        <v>5874</v>
      </c>
      <c r="B46" s="1294" t="s">
        <v>5537</v>
      </c>
      <c r="C46" s="1417" t="s">
        <v>5875</v>
      </c>
      <c r="D46" s="1359" t="s">
        <v>5876</v>
      </c>
      <c r="E46" s="1053">
        <v>45542</v>
      </c>
      <c r="F46" s="1422">
        <f t="shared" si="43"/>
        <v>45564</v>
      </c>
      <c r="G46" s="2892">
        <f t="shared" si="44"/>
        <v>45566</v>
      </c>
      <c r="H46" s="1510">
        <f t="shared" si="45"/>
        <v>45571</v>
      </c>
      <c r="J46" s="1751"/>
      <c r="K46" s="400">
        <v>45536</v>
      </c>
      <c r="L46" s="1627">
        <f t="shared" si="46"/>
        <v>45538</v>
      </c>
      <c r="M46" s="1627">
        <f t="shared" si="47"/>
        <v>45531</v>
      </c>
      <c r="N46" s="1627">
        <f t="shared" si="48"/>
        <v>45531</v>
      </c>
    </row>
    <row r="47" spans="1:15" s="14" customFormat="1" ht="16.5" hidden="1" customHeight="1">
      <c r="A47" s="1158" t="s">
        <v>5877</v>
      </c>
      <c r="B47" s="1294" t="s">
        <v>5539</v>
      </c>
      <c r="C47" s="2884" t="s">
        <v>4544</v>
      </c>
      <c r="D47" s="2654" t="s">
        <v>5878</v>
      </c>
      <c r="E47" s="2655">
        <v>45549</v>
      </c>
      <c r="F47" s="2656">
        <f t="shared" si="43"/>
        <v>45571</v>
      </c>
      <c r="G47" s="2657">
        <f t="shared" si="44"/>
        <v>45573</v>
      </c>
      <c r="H47" s="1510">
        <f t="shared" si="45"/>
        <v>45578</v>
      </c>
      <c r="J47" s="1751"/>
      <c r="K47" s="400">
        <v>45543</v>
      </c>
      <c r="L47" s="1627">
        <f t="shared" si="46"/>
        <v>45545</v>
      </c>
      <c r="M47" s="1627">
        <f t="shared" si="47"/>
        <v>45538</v>
      </c>
      <c r="N47" s="1627">
        <f t="shared" si="48"/>
        <v>45538</v>
      </c>
    </row>
    <row r="48" spans="1:15" s="14" customFormat="1" ht="16.5" hidden="1" customHeight="1">
      <c r="A48" s="1158" t="s">
        <v>5879</v>
      </c>
      <c r="B48" s="1294" t="s">
        <v>5541</v>
      </c>
      <c r="C48" s="1593" t="s">
        <v>5880</v>
      </c>
      <c r="D48" s="2896" t="s">
        <v>5881</v>
      </c>
      <c r="E48" s="1996">
        <v>45555</v>
      </c>
      <c r="F48" s="2897">
        <f t="shared" si="43"/>
        <v>45577</v>
      </c>
      <c r="G48" s="2898">
        <f t="shared" si="44"/>
        <v>45579</v>
      </c>
      <c r="H48" s="1755">
        <f t="shared" si="45"/>
        <v>45584</v>
      </c>
      <c r="J48" s="1751"/>
      <c r="K48" s="400">
        <v>45550</v>
      </c>
      <c r="L48" s="1627">
        <f t="shared" si="46"/>
        <v>45552</v>
      </c>
      <c r="M48" s="1627">
        <f t="shared" si="47"/>
        <v>45545</v>
      </c>
      <c r="N48" s="1627">
        <f t="shared" si="48"/>
        <v>45545</v>
      </c>
    </row>
    <row r="49" spans="1:15" s="14" customFormat="1" ht="16.5" hidden="1" customHeight="1">
      <c r="A49" s="1158" t="s">
        <v>5882</v>
      </c>
      <c r="B49" s="1294" t="s">
        <v>5543</v>
      </c>
      <c r="C49" s="1417" t="s">
        <v>5883</v>
      </c>
      <c r="D49" s="1359" t="s">
        <v>5884</v>
      </c>
      <c r="E49" s="1053">
        <v>45575</v>
      </c>
      <c r="F49" s="2142" t="s">
        <v>5552</v>
      </c>
      <c r="G49" s="1510">
        <f t="shared" si="44"/>
        <v>45599</v>
      </c>
      <c r="H49" s="1510">
        <f t="shared" si="45"/>
        <v>45604</v>
      </c>
      <c r="J49" s="1751"/>
      <c r="K49" s="400">
        <v>45557</v>
      </c>
      <c r="L49" s="1627">
        <f t="shared" si="46"/>
        <v>45559</v>
      </c>
      <c r="M49" s="1627">
        <f t="shared" si="47"/>
        <v>45552</v>
      </c>
      <c r="N49" s="1627">
        <f t="shared" si="48"/>
        <v>45552</v>
      </c>
    </row>
    <row r="50" spans="1:15" s="14" customFormat="1" ht="16.5" hidden="1" customHeight="1">
      <c r="A50" s="1158"/>
      <c r="B50" s="1294" t="s">
        <v>5545</v>
      </c>
      <c r="C50" s="1548" t="s">
        <v>4399</v>
      </c>
      <c r="D50" s="1355" t="s">
        <v>5885</v>
      </c>
      <c r="E50" s="1356">
        <v>45574</v>
      </c>
      <c r="F50" s="1420">
        <f t="shared" si="43"/>
        <v>45596</v>
      </c>
      <c r="G50" s="1438">
        <f t="shared" si="44"/>
        <v>45598</v>
      </c>
      <c r="H50" s="1438">
        <f t="shared" si="45"/>
        <v>45603</v>
      </c>
      <c r="J50" s="1751"/>
      <c r="K50" s="1448">
        <f>K49+7</f>
        <v>45564</v>
      </c>
      <c r="L50" s="1627">
        <f>K50+2</f>
        <v>45566</v>
      </c>
      <c r="M50" s="1627">
        <f>L50-7</f>
        <v>45559</v>
      </c>
      <c r="N50" s="1627">
        <f>M50</f>
        <v>45559</v>
      </c>
    </row>
    <row r="51" spans="1:15" s="14" customFormat="1" ht="16.5" hidden="1" customHeight="1">
      <c r="A51" s="1158"/>
      <c r="B51" s="1294"/>
      <c r="C51"/>
      <c r="D51" s="983"/>
      <c r="E51" s="984"/>
      <c r="F51" s="1751"/>
      <c r="G51" s="2905"/>
      <c r="H51" s="1751"/>
      <c r="I51" s="1751"/>
      <c r="J51" s="1751"/>
      <c r="K51" s="1448"/>
      <c r="L51" s="1627"/>
      <c r="M51" s="1627"/>
      <c r="N51" s="1627"/>
    </row>
    <row r="52" spans="1:15" s="14" customFormat="1" ht="16.5" hidden="1" customHeight="1">
      <c r="A52" s="1158"/>
      <c r="B52" s="1294"/>
      <c r="C52" s="781" t="s">
        <v>4438</v>
      </c>
      <c r="D52" s="889"/>
      <c r="E52" s="1723" t="s">
        <v>98</v>
      </c>
      <c r="F52" s="1723" t="s">
        <v>103</v>
      </c>
      <c r="G52" s="1723" t="s">
        <v>945</v>
      </c>
      <c r="H52" s="3488" t="s">
        <v>752</v>
      </c>
      <c r="I52" s="1723" t="s">
        <v>636</v>
      </c>
      <c r="J52" s="1723" t="s">
        <v>977</v>
      </c>
      <c r="K52" s="1448"/>
      <c r="L52" s="1627"/>
      <c r="M52" s="1627"/>
      <c r="N52" s="1627"/>
    </row>
    <row r="53" spans="1:15" s="14" customFormat="1" ht="30" hidden="1" customHeight="1">
      <c r="A53" s="1158"/>
      <c r="B53" s="1294"/>
      <c r="C53" s="3489" t="s">
        <v>5886</v>
      </c>
      <c r="D53" s="3490" t="s">
        <v>4380</v>
      </c>
      <c r="E53" s="868" t="s">
        <v>695</v>
      </c>
      <c r="F53" s="1505" t="s">
        <v>2778</v>
      </c>
      <c r="G53" s="2893" t="s">
        <v>2906</v>
      </c>
      <c r="H53" s="2893" t="s">
        <v>2845</v>
      </c>
      <c r="I53" s="2893" t="s">
        <v>2780</v>
      </c>
      <c r="J53" s="2893" t="s">
        <v>3761</v>
      </c>
      <c r="L53" s="1447" t="s">
        <v>3805</v>
      </c>
      <c r="M53" s="1490" t="s">
        <v>1721</v>
      </c>
      <c r="N53" s="1449" t="s">
        <v>5790</v>
      </c>
      <c r="O53" s="1449" t="s">
        <v>3808</v>
      </c>
    </row>
    <row r="54" spans="1:15" s="14" customFormat="1" ht="16.5" hidden="1" customHeight="1">
      <c r="A54" s="1158" t="s">
        <v>5887</v>
      </c>
      <c r="B54" s="1294" t="s">
        <v>5547</v>
      </c>
      <c r="C54" s="1548" t="s">
        <v>5888</v>
      </c>
      <c r="D54" s="1355" t="s">
        <v>5889</v>
      </c>
      <c r="E54" s="1356">
        <v>45584</v>
      </c>
      <c r="F54" s="2142" t="s">
        <v>5552</v>
      </c>
      <c r="G54" s="1420">
        <f t="shared" ref="G54:G71" si="49">E54+22</f>
        <v>45606</v>
      </c>
      <c r="H54" s="1438">
        <f t="shared" ref="H54:H66" si="50">E54+24</f>
        <v>45608</v>
      </c>
      <c r="I54" s="1438">
        <f t="shared" ref="I54:I55" si="51">E54+29</f>
        <v>45613</v>
      </c>
      <c r="J54" s="1437"/>
      <c r="L54" s="1448">
        <f>K50+7</f>
        <v>45571</v>
      </c>
      <c r="M54" s="1627">
        <f t="shared" ref="M54:M62" si="52">L54+2</f>
        <v>45573</v>
      </c>
      <c r="N54" s="1627">
        <f t="shared" ref="N54:N99" si="53">M54-7</f>
        <v>45566</v>
      </c>
      <c r="O54" s="1627">
        <f t="shared" ref="O54:O99" si="54">N54</f>
        <v>45566</v>
      </c>
    </row>
    <row r="55" spans="1:15" s="14" customFormat="1" ht="16.5" hidden="1" customHeight="1">
      <c r="A55" s="1158"/>
      <c r="B55" s="1294" t="s">
        <v>5549</v>
      </c>
      <c r="C55" s="2885" t="s">
        <v>406</v>
      </c>
      <c r="D55" s="2895" t="s">
        <v>5890</v>
      </c>
      <c r="E55" s="3491">
        <v>45578</v>
      </c>
      <c r="F55" s="1437"/>
      <c r="G55" s="1511">
        <f t="shared" si="49"/>
        <v>45600</v>
      </c>
      <c r="H55" s="1437">
        <f t="shared" si="50"/>
        <v>45602</v>
      </c>
      <c r="I55" s="1437">
        <f t="shared" si="51"/>
        <v>45607</v>
      </c>
      <c r="J55" s="1437"/>
      <c r="L55" s="1448">
        <f t="shared" ref="L55:L62" si="55">L54+7</f>
        <v>45578</v>
      </c>
      <c r="M55" s="1627">
        <f t="shared" si="52"/>
        <v>45580</v>
      </c>
      <c r="N55" s="1627">
        <f t="shared" si="53"/>
        <v>45573</v>
      </c>
      <c r="O55" s="1627">
        <f t="shared" si="54"/>
        <v>45573</v>
      </c>
    </row>
    <row r="56" spans="1:15" s="14" customFormat="1" ht="16.5" hidden="1" customHeight="1">
      <c r="A56" s="1158" t="s">
        <v>5891</v>
      </c>
      <c r="B56" s="1294" t="s">
        <v>5553</v>
      </c>
      <c r="C56" s="1548" t="s">
        <v>5892</v>
      </c>
      <c r="D56" s="1355" t="s">
        <v>5893</v>
      </c>
      <c r="E56" s="1356">
        <v>45591</v>
      </c>
      <c r="F56" s="1420">
        <f t="shared" ref="F56:F71" si="56">E56+6</f>
        <v>45597</v>
      </c>
      <c r="G56" s="1420">
        <f t="shared" si="49"/>
        <v>45613</v>
      </c>
      <c r="H56" s="1438">
        <f t="shared" si="50"/>
        <v>45615</v>
      </c>
      <c r="I56" s="1438">
        <f t="shared" ref="I56:I62" si="57">E56+29</f>
        <v>45620</v>
      </c>
      <c r="J56" s="1437"/>
      <c r="L56" s="1448">
        <f t="shared" si="55"/>
        <v>45585</v>
      </c>
      <c r="M56" s="1627">
        <f t="shared" si="52"/>
        <v>45587</v>
      </c>
      <c r="N56" s="1627">
        <f t="shared" si="53"/>
        <v>45580</v>
      </c>
      <c r="O56" s="1627">
        <f t="shared" si="54"/>
        <v>45580</v>
      </c>
    </row>
    <row r="57" spans="1:15" s="14" customFormat="1" ht="16.5" hidden="1" customHeight="1">
      <c r="A57" s="1158" t="s">
        <v>5894</v>
      </c>
      <c r="B57" s="1294" t="s">
        <v>5555</v>
      </c>
      <c r="C57" s="1548" t="s">
        <v>2804</v>
      </c>
      <c r="D57" s="1355" t="s">
        <v>5895</v>
      </c>
      <c r="E57" s="1356">
        <v>45598</v>
      </c>
      <c r="F57" s="1420">
        <f t="shared" si="56"/>
        <v>45604</v>
      </c>
      <c r="G57" s="1420">
        <f t="shared" si="49"/>
        <v>45620</v>
      </c>
      <c r="H57" s="1438">
        <f t="shared" si="50"/>
        <v>45622</v>
      </c>
      <c r="I57" s="1438">
        <f t="shared" si="57"/>
        <v>45627</v>
      </c>
      <c r="J57" s="1437"/>
      <c r="L57" s="1448">
        <f t="shared" si="55"/>
        <v>45592</v>
      </c>
      <c r="M57" s="1627">
        <f t="shared" si="52"/>
        <v>45594</v>
      </c>
      <c r="N57" s="1627">
        <f t="shared" si="53"/>
        <v>45587</v>
      </c>
      <c r="O57" s="1627">
        <f t="shared" si="54"/>
        <v>45587</v>
      </c>
    </row>
    <row r="58" spans="1:15" s="14" customFormat="1" ht="16.5" hidden="1" customHeight="1">
      <c r="A58" s="1158" t="s">
        <v>5896</v>
      </c>
      <c r="B58" s="1294" t="s">
        <v>5557</v>
      </c>
      <c r="C58" s="2907" t="s">
        <v>5142</v>
      </c>
      <c r="D58" s="2908" t="s">
        <v>5897</v>
      </c>
      <c r="E58" s="3492">
        <v>45610</v>
      </c>
      <c r="F58" s="3487">
        <f t="shared" si="56"/>
        <v>45616</v>
      </c>
      <c r="G58" s="3487">
        <f t="shared" si="49"/>
        <v>45632</v>
      </c>
      <c r="H58" s="2894">
        <f t="shared" si="50"/>
        <v>45634</v>
      </c>
      <c r="I58" s="2894">
        <f t="shared" si="57"/>
        <v>45639</v>
      </c>
      <c r="J58" s="1437"/>
      <c r="L58" s="1448">
        <f t="shared" si="55"/>
        <v>45599</v>
      </c>
      <c r="M58" s="1627">
        <f t="shared" si="52"/>
        <v>45601</v>
      </c>
      <c r="N58" s="1627">
        <f t="shared" si="53"/>
        <v>45594</v>
      </c>
      <c r="O58" s="1627">
        <f t="shared" si="54"/>
        <v>45594</v>
      </c>
    </row>
    <row r="59" spans="1:15" s="14" customFormat="1" ht="16.5" hidden="1" customHeight="1">
      <c r="A59" s="1158"/>
      <c r="B59" s="1294" t="s">
        <v>5559</v>
      </c>
      <c r="C59" s="2907" t="s">
        <v>3875</v>
      </c>
      <c r="D59" s="2908" t="s">
        <v>5898</v>
      </c>
      <c r="E59" s="3492">
        <v>45613</v>
      </c>
      <c r="F59" s="1511">
        <f t="shared" si="56"/>
        <v>45619</v>
      </c>
      <c r="G59" s="3487">
        <f t="shared" si="49"/>
        <v>45635</v>
      </c>
      <c r="H59" s="2894">
        <f t="shared" si="50"/>
        <v>45637</v>
      </c>
      <c r="I59" s="2894">
        <f t="shared" si="57"/>
        <v>45642</v>
      </c>
      <c r="J59" s="1437"/>
      <c r="L59" s="1448">
        <f t="shared" si="55"/>
        <v>45606</v>
      </c>
      <c r="M59" s="1627">
        <f t="shared" si="52"/>
        <v>45608</v>
      </c>
      <c r="N59" s="1627">
        <f t="shared" ref="N59:N73" si="58">M59-7</f>
        <v>45601</v>
      </c>
      <c r="O59" s="1627">
        <f t="shared" ref="O59:O73" si="59">N59</f>
        <v>45601</v>
      </c>
    </row>
    <row r="60" spans="1:15" s="14" customFormat="1" ht="16.5" hidden="1" customHeight="1">
      <c r="A60" s="1158"/>
      <c r="B60" s="1294" t="s">
        <v>5561</v>
      </c>
      <c r="C60" s="2907" t="s">
        <v>208</v>
      </c>
      <c r="D60" s="2908" t="s">
        <v>5899</v>
      </c>
      <c r="E60" s="3492">
        <v>45622</v>
      </c>
      <c r="F60" s="1511">
        <f t="shared" si="56"/>
        <v>45628</v>
      </c>
      <c r="G60" s="3487">
        <f t="shared" si="49"/>
        <v>45644</v>
      </c>
      <c r="H60" s="2894">
        <f t="shared" si="50"/>
        <v>45646</v>
      </c>
      <c r="I60" s="2894">
        <f t="shared" si="57"/>
        <v>45651</v>
      </c>
      <c r="J60" s="1437"/>
      <c r="L60" s="1448">
        <f t="shared" si="55"/>
        <v>45613</v>
      </c>
      <c r="M60" s="1627">
        <f t="shared" si="52"/>
        <v>45615</v>
      </c>
      <c r="N60" s="1627">
        <f t="shared" si="58"/>
        <v>45608</v>
      </c>
      <c r="O60" s="1627">
        <f t="shared" si="59"/>
        <v>45608</v>
      </c>
    </row>
    <row r="61" spans="1:15" s="14" customFormat="1" ht="16.5" hidden="1" customHeight="1">
      <c r="A61" s="1158" t="s">
        <v>5900</v>
      </c>
      <c r="B61" s="1294" t="s">
        <v>5563</v>
      </c>
      <c r="C61" s="2907" t="s">
        <v>5901</v>
      </c>
      <c r="D61" s="2908" t="s">
        <v>5902</v>
      </c>
      <c r="E61" s="3492">
        <v>45628</v>
      </c>
      <c r="F61" s="1511">
        <f t="shared" si="56"/>
        <v>45634</v>
      </c>
      <c r="G61" s="3487">
        <f t="shared" si="49"/>
        <v>45650</v>
      </c>
      <c r="H61" s="2894">
        <f t="shared" si="50"/>
        <v>45652</v>
      </c>
      <c r="I61" s="2894">
        <f t="shared" si="57"/>
        <v>45657</v>
      </c>
      <c r="J61" s="1437"/>
      <c r="L61" s="1448">
        <f>L60+7</f>
        <v>45620</v>
      </c>
      <c r="M61" s="1627">
        <f t="shared" si="52"/>
        <v>45622</v>
      </c>
      <c r="N61" s="1627">
        <f t="shared" si="58"/>
        <v>45615</v>
      </c>
      <c r="O61" s="1627">
        <f t="shared" si="59"/>
        <v>45615</v>
      </c>
    </row>
    <row r="62" spans="1:15" s="14" customFormat="1" ht="16.5" hidden="1" customHeight="1">
      <c r="A62" s="1158" t="s">
        <v>5903</v>
      </c>
      <c r="B62" s="1294" t="s">
        <v>5904</v>
      </c>
      <c r="C62" s="1548" t="s">
        <v>440</v>
      </c>
      <c r="D62" s="1355" t="s">
        <v>5905</v>
      </c>
      <c r="E62" s="1356">
        <v>45634</v>
      </c>
      <c r="F62" s="1511">
        <f t="shared" si="56"/>
        <v>45640</v>
      </c>
      <c r="G62" s="1420">
        <f t="shared" si="49"/>
        <v>45656</v>
      </c>
      <c r="H62" s="1438">
        <f t="shared" si="50"/>
        <v>45658</v>
      </c>
      <c r="I62" s="1438">
        <f t="shared" si="57"/>
        <v>45663</v>
      </c>
      <c r="J62" s="1437"/>
      <c r="L62" s="1448">
        <f t="shared" si="55"/>
        <v>45627</v>
      </c>
      <c r="M62" s="1627">
        <f t="shared" si="52"/>
        <v>45629</v>
      </c>
      <c r="N62" s="1627">
        <f t="shared" si="58"/>
        <v>45622</v>
      </c>
      <c r="O62" s="1627">
        <f t="shared" si="59"/>
        <v>45622</v>
      </c>
    </row>
    <row r="63" spans="1:15" s="14" customFormat="1" ht="16.5" hidden="1" customHeight="1">
      <c r="A63" s="1158" t="s">
        <v>5906</v>
      </c>
      <c r="B63" s="1294" t="s">
        <v>5907</v>
      </c>
      <c r="C63" s="1548" t="s">
        <v>5908</v>
      </c>
      <c r="D63" s="1355" t="s">
        <v>5909</v>
      </c>
      <c r="E63" s="1356">
        <v>45640</v>
      </c>
      <c r="F63" s="1511">
        <f t="shared" si="56"/>
        <v>45646</v>
      </c>
      <c r="G63" s="1420">
        <f t="shared" si="49"/>
        <v>45662</v>
      </c>
      <c r="H63" s="1438">
        <f t="shared" si="50"/>
        <v>45664</v>
      </c>
      <c r="I63" s="1438">
        <f t="shared" ref="I63:I67" si="60">E63+29</f>
        <v>45669</v>
      </c>
      <c r="J63" s="1437"/>
      <c r="L63" s="1448">
        <f t="shared" ref="L63:L73" si="61">L62+7</f>
        <v>45634</v>
      </c>
      <c r="M63" s="1627">
        <f>L63+2</f>
        <v>45636</v>
      </c>
      <c r="N63" s="1627">
        <f t="shared" si="58"/>
        <v>45629</v>
      </c>
      <c r="O63" s="1627">
        <f t="shared" si="59"/>
        <v>45629</v>
      </c>
    </row>
    <row r="64" spans="1:15" s="14" customFormat="1" ht="16.5" hidden="1" customHeight="1">
      <c r="A64" s="1158"/>
      <c r="B64" s="1294" t="s">
        <v>5910</v>
      </c>
      <c r="C64" s="1548" t="s">
        <v>5075</v>
      </c>
      <c r="D64" s="1355" t="s">
        <v>5911</v>
      </c>
      <c r="E64" s="1356">
        <v>45651</v>
      </c>
      <c r="F64" s="1511">
        <f t="shared" si="56"/>
        <v>45657</v>
      </c>
      <c r="G64" s="1420">
        <f t="shared" si="49"/>
        <v>45673</v>
      </c>
      <c r="H64" s="1438">
        <f t="shared" si="50"/>
        <v>45675</v>
      </c>
      <c r="I64" s="1438">
        <f t="shared" si="60"/>
        <v>45680</v>
      </c>
      <c r="J64" s="1437"/>
      <c r="L64" s="1448">
        <f t="shared" si="61"/>
        <v>45641</v>
      </c>
      <c r="M64" s="1627">
        <f>L64+2</f>
        <v>45643</v>
      </c>
      <c r="N64" s="1627">
        <f t="shared" si="58"/>
        <v>45636</v>
      </c>
      <c r="O64" s="1627">
        <f t="shared" si="59"/>
        <v>45636</v>
      </c>
    </row>
    <row r="65" spans="1:17" s="14" customFormat="1" ht="16.5" hidden="1" customHeight="1">
      <c r="A65" s="1158"/>
      <c r="B65" s="1294" t="s">
        <v>5912</v>
      </c>
      <c r="C65" s="1548" t="s">
        <v>2528</v>
      </c>
      <c r="D65" s="1355" t="s">
        <v>5913</v>
      </c>
      <c r="E65" s="1356">
        <v>45654</v>
      </c>
      <c r="F65" s="1511">
        <f t="shared" si="56"/>
        <v>45660</v>
      </c>
      <c r="G65" s="1420">
        <f t="shared" si="49"/>
        <v>45676</v>
      </c>
      <c r="H65" s="1438">
        <f t="shared" si="50"/>
        <v>45678</v>
      </c>
      <c r="I65" s="1438">
        <f t="shared" si="60"/>
        <v>45683</v>
      </c>
      <c r="J65" s="1437"/>
      <c r="L65" s="1448">
        <f t="shared" si="61"/>
        <v>45648</v>
      </c>
      <c r="M65" s="1627">
        <f>L65+2</f>
        <v>45650</v>
      </c>
      <c r="N65" s="1627">
        <f t="shared" si="58"/>
        <v>45643</v>
      </c>
      <c r="O65" s="1627">
        <f t="shared" si="59"/>
        <v>45643</v>
      </c>
    </row>
    <row r="66" spans="1:17" s="14" customFormat="1" ht="16.5" hidden="1" customHeight="1">
      <c r="A66" s="1158" t="s">
        <v>5914</v>
      </c>
      <c r="B66" s="1294" t="s">
        <v>5915</v>
      </c>
      <c r="C66" s="1419" t="s">
        <v>5916</v>
      </c>
      <c r="D66" s="1355" t="s">
        <v>5917</v>
      </c>
      <c r="E66" s="1356">
        <v>45302</v>
      </c>
      <c r="F66" s="1511">
        <f t="shared" si="56"/>
        <v>45308</v>
      </c>
      <c r="G66" s="1420">
        <f t="shared" si="49"/>
        <v>45324</v>
      </c>
      <c r="H66" s="1438">
        <f t="shared" si="50"/>
        <v>45326</v>
      </c>
      <c r="I66" s="1438">
        <f t="shared" si="60"/>
        <v>45331</v>
      </c>
      <c r="J66" s="1437"/>
      <c r="L66" s="1448">
        <f t="shared" si="61"/>
        <v>45655</v>
      </c>
      <c r="M66" s="1627">
        <f>L66+2</f>
        <v>45657</v>
      </c>
      <c r="N66" s="1627">
        <f t="shared" si="58"/>
        <v>45650</v>
      </c>
      <c r="O66" s="1627">
        <f t="shared" si="59"/>
        <v>45650</v>
      </c>
    </row>
    <row r="67" spans="1:17" s="14" customFormat="1" ht="16.5" hidden="1" customHeight="1">
      <c r="A67" s="1158"/>
      <c r="B67" s="1294" t="s">
        <v>5918</v>
      </c>
      <c r="C67" s="1421" t="s">
        <v>2753</v>
      </c>
      <c r="D67" s="1359" t="s">
        <v>5919</v>
      </c>
      <c r="E67" s="1053">
        <v>45299</v>
      </c>
      <c r="F67" s="1511">
        <f t="shared" si="56"/>
        <v>45305</v>
      </c>
      <c r="G67" s="1422">
        <f t="shared" si="49"/>
        <v>45321</v>
      </c>
      <c r="H67" s="1510" t="b">
        <f>C68=E67+24</f>
        <v>0</v>
      </c>
      <c r="I67" s="1510">
        <f t="shared" si="60"/>
        <v>45328</v>
      </c>
      <c r="J67" s="1437"/>
      <c r="L67" s="1448">
        <f t="shared" si="61"/>
        <v>45662</v>
      </c>
      <c r="M67" s="1627">
        <f>L67+2</f>
        <v>45664</v>
      </c>
      <c r="N67" s="1627">
        <f t="shared" si="58"/>
        <v>45657</v>
      </c>
      <c r="O67" s="1627">
        <f t="shared" si="59"/>
        <v>45657</v>
      </c>
    </row>
    <row r="68" spans="1:17" s="14" customFormat="1" ht="16.5" hidden="1" customHeight="1">
      <c r="A68" s="1158" t="s">
        <v>5920</v>
      </c>
      <c r="B68" s="1294" t="s">
        <v>5921</v>
      </c>
      <c r="C68" s="1417" t="s">
        <v>5922</v>
      </c>
      <c r="D68" s="1359" t="s">
        <v>5923</v>
      </c>
      <c r="E68" s="1053">
        <v>45679</v>
      </c>
      <c r="F68" s="1511">
        <f t="shared" si="56"/>
        <v>45685</v>
      </c>
      <c r="G68" s="1422">
        <f t="shared" si="49"/>
        <v>45701</v>
      </c>
      <c r="H68" s="1510">
        <f>E68+24</f>
        <v>45703</v>
      </c>
      <c r="I68" s="1510">
        <f t="shared" ref="I68:J73" si="62">E68+29</f>
        <v>45708</v>
      </c>
      <c r="J68" s="1437"/>
      <c r="L68" s="1448">
        <f t="shared" si="61"/>
        <v>45669</v>
      </c>
      <c r="M68" s="1627">
        <f t="shared" ref="M68:M73" si="63">L68+2</f>
        <v>45671</v>
      </c>
      <c r="N68" s="1627">
        <f t="shared" si="58"/>
        <v>45664</v>
      </c>
      <c r="O68" s="1627">
        <f t="shared" si="59"/>
        <v>45664</v>
      </c>
    </row>
    <row r="69" spans="1:17" s="14" customFormat="1" ht="16.5" hidden="1" customHeight="1">
      <c r="A69" s="1158"/>
      <c r="B69" s="1294" t="s">
        <v>5924</v>
      </c>
      <c r="C69" s="1417" t="s">
        <v>2481</v>
      </c>
      <c r="D69" s="1359" t="s">
        <v>5925</v>
      </c>
      <c r="E69" s="1053">
        <v>45689</v>
      </c>
      <c r="F69" s="1511">
        <f t="shared" si="56"/>
        <v>45695</v>
      </c>
      <c r="G69" s="1422">
        <f t="shared" si="49"/>
        <v>45711</v>
      </c>
      <c r="H69" s="1510">
        <f>E69+24</f>
        <v>45713</v>
      </c>
      <c r="I69" s="1510">
        <f t="shared" si="62"/>
        <v>45718</v>
      </c>
      <c r="J69" s="1437"/>
      <c r="L69" s="1448">
        <f t="shared" si="61"/>
        <v>45676</v>
      </c>
      <c r="M69" s="1627">
        <f t="shared" si="63"/>
        <v>45678</v>
      </c>
      <c r="N69" s="1627">
        <f t="shared" si="58"/>
        <v>45671</v>
      </c>
      <c r="O69" s="1627">
        <f t="shared" si="59"/>
        <v>45671</v>
      </c>
    </row>
    <row r="70" spans="1:17" s="14" customFormat="1" ht="15.75" hidden="1" customHeight="1">
      <c r="A70" s="1158" t="s">
        <v>5926</v>
      </c>
      <c r="B70" s="1294" t="s">
        <v>5927</v>
      </c>
      <c r="C70" s="2907" t="s">
        <v>5928</v>
      </c>
      <c r="D70" s="1359" t="s">
        <v>5929</v>
      </c>
      <c r="E70" s="1053">
        <v>45693</v>
      </c>
      <c r="F70" s="1511">
        <f t="shared" si="56"/>
        <v>45699</v>
      </c>
      <c r="G70" s="1422">
        <f t="shared" si="49"/>
        <v>45715</v>
      </c>
      <c r="H70" s="1510">
        <f>E70+24</f>
        <v>45717</v>
      </c>
      <c r="I70" s="1510">
        <f t="shared" si="62"/>
        <v>45722</v>
      </c>
      <c r="J70" s="1437"/>
      <c r="L70" s="1448">
        <f t="shared" si="61"/>
        <v>45683</v>
      </c>
      <c r="M70" s="1627">
        <f t="shared" si="63"/>
        <v>45685</v>
      </c>
      <c r="N70" s="1627">
        <f t="shared" si="58"/>
        <v>45678</v>
      </c>
      <c r="O70" s="1627">
        <f t="shared" si="59"/>
        <v>45678</v>
      </c>
    </row>
    <row r="71" spans="1:17" s="14" customFormat="1" ht="16.5" hidden="1" customHeight="1">
      <c r="A71" s="1158" t="s">
        <v>5891</v>
      </c>
      <c r="B71" s="1294" t="s">
        <v>5930</v>
      </c>
      <c r="C71" s="1548" t="s">
        <v>5931</v>
      </c>
      <c r="D71" s="1355" t="s">
        <v>5932</v>
      </c>
      <c r="E71" s="1356">
        <v>45696</v>
      </c>
      <c r="F71" s="1511">
        <f t="shared" si="56"/>
        <v>45702</v>
      </c>
      <c r="G71" s="1420">
        <f t="shared" si="49"/>
        <v>45718</v>
      </c>
      <c r="H71" s="1438">
        <f>E71+24</f>
        <v>45720</v>
      </c>
      <c r="I71" s="1438">
        <f t="shared" si="62"/>
        <v>45725</v>
      </c>
      <c r="J71" s="1437"/>
      <c r="L71" s="1448">
        <f t="shared" si="61"/>
        <v>45690</v>
      </c>
      <c r="M71" s="1627">
        <f t="shared" si="63"/>
        <v>45692</v>
      </c>
      <c r="N71" s="1627">
        <f t="shared" si="58"/>
        <v>45685</v>
      </c>
      <c r="O71" s="1627">
        <f t="shared" si="59"/>
        <v>45685</v>
      </c>
    </row>
    <row r="72" spans="1:17" s="14" customFormat="1" ht="16.5" hidden="1" customHeight="1">
      <c r="A72" s="1158"/>
      <c r="B72" s="3310" t="s">
        <v>5933</v>
      </c>
      <c r="C72" s="1548" t="s">
        <v>2260</v>
      </c>
      <c r="D72" s="1355" t="s">
        <v>5934</v>
      </c>
      <c r="E72" s="1356">
        <v>45707</v>
      </c>
      <c r="F72" s="1511">
        <f t="shared" ref="F72:F73" si="64">E72+6</f>
        <v>45713</v>
      </c>
      <c r="G72" s="1420">
        <f t="shared" ref="G72:G73" si="65">E72+22</f>
        <v>45729</v>
      </c>
      <c r="H72" s="1438">
        <f t="shared" ref="H72:H73" si="66">E72+24</f>
        <v>45731</v>
      </c>
      <c r="I72" s="1438">
        <f t="shared" si="62"/>
        <v>45736</v>
      </c>
      <c r="J72" s="1437"/>
      <c r="L72" s="1448">
        <f>L71+7</f>
        <v>45697</v>
      </c>
      <c r="M72" s="1627">
        <f t="shared" si="63"/>
        <v>45699</v>
      </c>
      <c r="N72" s="1627">
        <f t="shared" si="58"/>
        <v>45692</v>
      </c>
      <c r="O72" s="1627">
        <f t="shared" si="59"/>
        <v>45692</v>
      </c>
    </row>
    <row r="73" spans="1:17" s="14" customFormat="1" ht="16.5" hidden="1" customHeight="1">
      <c r="A73" s="1158"/>
      <c r="B73" s="3310" t="s">
        <v>5935</v>
      </c>
      <c r="C73" s="2076" t="s">
        <v>406</v>
      </c>
      <c r="D73" s="2895" t="s">
        <v>5936</v>
      </c>
      <c r="E73" s="1361">
        <v>45704</v>
      </c>
      <c r="F73" s="1511">
        <f t="shared" si="64"/>
        <v>45710</v>
      </c>
      <c r="G73" s="1511">
        <f t="shared" si="65"/>
        <v>45726</v>
      </c>
      <c r="H73" s="1437">
        <f t="shared" si="66"/>
        <v>45728</v>
      </c>
      <c r="I73" s="1437">
        <f t="shared" si="62"/>
        <v>45733</v>
      </c>
      <c r="J73" s="1437">
        <f t="shared" si="62"/>
        <v>45739</v>
      </c>
      <c r="L73" s="1448">
        <f t="shared" si="61"/>
        <v>45704</v>
      </c>
      <c r="M73" s="1627">
        <f t="shared" si="63"/>
        <v>45706</v>
      </c>
      <c r="N73" s="1627">
        <f t="shared" si="58"/>
        <v>45699</v>
      </c>
      <c r="O73" s="1627">
        <f t="shared" si="59"/>
        <v>45699</v>
      </c>
    </row>
    <row r="74" spans="1:17" s="14" customFormat="1" ht="16.5" hidden="1" customHeight="1">
      <c r="A74" s="1158" t="s">
        <v>5937</v>
      </c>
      <c r="B74" s="1294" t="s">
        <v>5938</v>
      </c>
      <c r="C74" s="1543" t="s">
        <v>4618</v>
      </c>
      <c r="D74" s="1355" t="s">
        <v>5939</v>
      </c>
      <c r="E74" s="1356">
        <v>45721</v>
      </c>
      <c r="F74" s="1511">
        <f t="shared" ref="F74:F79" si="67">E74+6</f>
        <v>45727</v>
      </c>
      <c r="G74" s="1420">
        <f>E74+27</f>
        <v>45748</v>
      </c>
      <c r="H74" s="1438">
        <f>E74+30</f>
        <v>45751</v>
      </c>
      <c r="I74" s="1438">
        <f>E74+34</f>
        <v>45755</v>
      </c>
      <c r="J74" s="1437"/>
      <c r="L74" s="1448">
        <f t="shared" ref="L74:L79" si="68">L73+7</f>
        <v>45711</v>
      </c>
      <c r="M74" s="1627">
        <f t="shared" ref="M74:M79" si="69">L74+2</f>
        <v>45713</v>
      </c>
      <c r="N74" s="1627">
        <f t="shared" ref="N74:N79" si="70">M74-7</f>
        <v>45706</v>
      </c>
      <c r="O74" s="1627">
        <f t="shared" ref="O74:O79" si="71">N74</f>
        <v>45706</v>
      </c>
    </row>
    <row r="75" spans="1:17" s="14" customFormat="1" ht="16.5" hidden="1" customHeight="1">
      <c r="A75" s="1158" t="s">
        <v>5940</v>
      </c>
      <c r="B75" s="1294" t="s">
        <v>5941</v>
      </c>
      <c r="C75" s="1417" t="s">
        <v>5178</v>
      </c>
      <c r="D75" s="1359" t="s">
        <v>5942</v>
      </c>
      <c r="E75" s="1053">
        <v>45724</v>
      </c>
      <c r="F75" s="1511">
        <f t="shared" si="67"/>
        <v>45730</v>
      </c>
      <c r="G75" s="1422">
        <f t="shared" ref="G75:G79" si="72">E75+27</f>
        <v>45751</v>
      </c>
      <c r="H75" s="1510">
        <f t="shared" ref="H75:H79" si="73">E75+30</f>
        <v>45754</v>
      </c>
      <c r="I75" s="1510">
        <f t="shared" ref="I75:I79" si="74">E75+34</f>
        <v>45758</v>
      </c>
      <c r="J75" s="1437"/>
      <c r="L75" s="1448">
        <f t="shared" si="68"/>
        <v>45718</v>
      </c>
      <c r="M75" s="1627">
        <f t="shared" si="69"/>
        <v>45720</v>
      </c>
      <c r="N75" s="1627">
        <f t="shared" si="70"/>
        <v>45713</v>
      </c>
      <c r="O75" s="1627">
        <f t="shared" si="71"/>
        <v>45713</v>
      </c>
    </row>
    <row r="76" spans="1:17" s="14" customFormat="1" ht="16.5" hidden="1" customHeight="1">
      <c r="A76" s="1158" t="s">
        <v>5943</v>
      </c>
      <c r="B76" s="1294" t="s">
        <v>5944</v>
      </c>
      <c r="C76" s="1417" t="s">
        <v>5945</v>
      </c>
      <c r="D76" s="1359" t="s">
        <v>5946</v>
      </c>
      <c r="E76" s="1053">
        <v>45740</v>
      </c>
      <c r="F76" s="1511">
        <f t="shared" si="67"/>
        <v>45746</v>
      </c>
      <c r="G76" s="1422">
        <f t="shared" si="72"/>
        <v>45767</v>
      </c>
      <c r="H76" s="1510">
        <f t="shared" si="73"/>
        <v>45770</v>
      </c>
      <c r="I76" s="1510">
        <f>E76+34</f>
        <v>45774</v>
      </c>
      <c r="J76" s="2894">
        <f>E76+38</f>
        <v>45778</v>
      </c>
      <c r="L76" s="3391">
        <v>45734</v>
      </c>
      <c r="M76" s="3392">
        <f t="shared" si="69"/>
        <v>45736</v>
      </c>
      <c r="N76" s="1627">
        <f t="shared" si="70"/>
        <v>45729</v>
      </c>
      <c r="O76" s="1627">
        <f t="shared" si="71"/>
        <v>45729</v>
      </c>
      <c r="P76" s="3396" t="s">
        <v>5947</v>
      </c>
      <c r="Q76" s="3397"/>
    </row>
    <row r="77" spans="1:17" s="14" customFormat="1" ht="16.5" hidden="1" customHeight="1">
      <c r="A77" s="1158"/>
      <c r="B77" s="1294" t="s">
        <v>5948</v>
      </c>
      <c r="C77" s="1417" t="s">
        <v>5949</v>
      </c>
      <c r="D77" s="1359" t="s">
        <v>5950</v>
      </c>
      <c r="E77" s="1053">
        <v>45747</v>
      </c>
      <c r="F77" s="1511">
        <f t="shared" si="67"/>
        <v>45753</v>
      </c>
      <c r="G77" s="3487">
        <f t="shared" si="72"/>
        <v>45774</v>
      </c>
      <c r="H77" s="2894">
        <f t="shared" si="73"/>
        <v>45777</v>
      </c>
      <c r="I77" s="2894">
        <f t="shared" si="74"/>
        <v>45781</v>
      </c>
      <c r="J77" s="2894">
        <f t="shared" ref="J77:J79" si="75">E77+38</f>
        <v>45785</v>
      </c>
      <c r="L77" s="3391">
        <f t="shared" si="68"/>
        <v>45741</v>
      </c>
      <c r="M77" s="3392">
        <f t="shared" si="69"/>
        <v>45743</v>
      </c>
      <c r="N77" s="1627">
        <f t="shared" si="70"/>
        <v>45736</v>
      </c>
      <c r="O77" s="1627">
        <f t="shared" si="71"/>
        <v>45736</v>
      </c>
      <c r="P77" s="3396" t="s">
        <v>5947</v>
      </c>
      <c r="Q77" s="3397"/>
    </row>
    <row r="78" spans="1:17" s="14" customFormat="1" ht="16.5" hidden="1" customHeight="1">
      <c r="A78" s="1158" t="s">
        <v>5951</v>
      </c>
      <c r="B78" s="1294" t="s">
        <v>5952</v>
      </c>
      <c r="C78" s="1548" t="s">
        <v>5953</v>
      </c>
      <c r="D78" s="1355" t="s">
        <v>5954</v>
      </c>
      <c r="E78" s="1356">
        <v>45752</v>
      </c>
      <c r="F78" s="1511">
        <f t="shared" si="67"/>
        <v>45758</v>
      </c>
      <c r="G78" s="1420">
        <f t="shared" si="72"/>
        <v>45779</v>
      </c>
      <c r="H78" s="1438">
        <f t="shared" si="73"/>
        <v>45782</v>
      </c>
      <c r="I78" s="1438">
        <f t="shared" si="74"/>
        <v>45786</v>
      </c>
      <c r="J78" s="1438">
        <f t="shared" si="75"/>
        <v>45790</v>
      </c>
      <c r="L78" s="3391">
        <f t="shared" si="68"/>
        <v>45748</v>
      </c>
      <c r="M78" s="3392">
        <f t="shared" si="69"/>
        <v>45750</v>
      </c>
      <c r="N78" s="1627">
        <f t="shared" si="70"/>
        <v>45743</v>
      </c>
      <c r="O78" s="1627">
        <f t="shared" si="71"/>
        <v>45743</v>
      </c>
      <c r="P78" s="3396" t="s">
        <v>5947</v>
      </c>
      <c r="Q78" s="3397"/>
    </row>
    <row r="79" spans="1:17" s="14" customFormat="1" ht="16.5" hidden="1" customHeight="1">
      <c r="A79" s="1158" t="s">
        <v>5955</v>
      </c>
      <c r="B79" s="1294" t="s">
        <v>5956</v>
      </c>
      <c r="C79" s="1548" t="s">
        <v>5957</v>
      </c>
      <c r="D79" s="1355" t="s">
        <v>5958</v>
      </c>
      <c r="E79" s="1356">
        <v>45763</v>
      </c>
      <c r="F79" s="1511">
        <f t="shared" si="67"/>
        <v>45769</v>
      </c>
      <c r="G79" s="1420">
        <f t="shared" si="72"/>
        <v>45790</v>
      </c>
      <c r="H79" s="1438">
        <f t="shared" si="73"/>
        <v>45793</v>
      </c>
      <c r="I79" s="1438">
        <f t="shared" si="74"/>
        <v>45797</v>
      </c>
      <c r="J79" s="1438">
        <f t="shared" si="75"/>
        <v>45801</v>
      </c>
      <c r="L79" s="3391">
        <f t="shared" si="68"/>
        <v>45755</v>
      </c>
      <c r="M79" s="3392">
        <f t="shared" si="69"/>
        <v>45757</v>
      </c>
      <c r="N79" s="1627">
        <f t="shared" si="70"/>
        <v>45750</v>
      </c>
      <c r="O79" s="1627">
        <f t="shared" si="71"/>
        <v>45750</v>
      </c>
      <c r="P79" s="3396" t="s">
        <v>5947</v>
      </c>
      <c r="Q79" s="3397"/>
    </row>
    <row r="80" spans="1:17" s="14" customFormat="1" ht="16.5" hidden="1" customHeight="1">
      <c r="A80" s="1158"/>
      <c r="B80" s="1294"/>
      <c r="C80" s="1743"/>
      <c r="D80" s="983"/>
      <c r="E80" s="984"/>
      <c r="F80" s="2905"/>
      <c r="G80" s="2905"/>
      <c r="H80" s="1751"/>
      <c r="I80" s="1751"/>
      <c r="J80" s="1751"/>
      <c r="L80" s="1448"/>
      <c r="M80" s="1627"/>
      <c r="N80" s="1627"/>
      <c r="O80" s="1627"/>
      <c r="P80" s="3433"/>
    </row>
    <row r="81" spans="1:17" s="14" customFormat="1" ht="16.5" hidden="1" customHeight="1">
      <c r="A81" s="1158"/>
      <c r="B81" s="1294"/>
      <c r="C81" s="1743"/>
      <c r="D81" s="983"/>
      <c r="E81" s="984"/>
      <c r="F81" s="2905"/>
      <c r="G81" s="2905"/>
      <c r="H81" s="1751"/>
      <c r="I81" s="1751"/>
      <c r="J81" s="1751"/>
      <c r="L81" s="1448"/>
      <c r="M81" s="1627"/>
      <c r="N81" s="1627"/>
      <c r="O81" s="1627"/>
      <c r="P81" s="3433"/>
    </row>
    <row r="82" spans="1:17" s="14" customFormat="1" ht="34.5" customHeight="1">
      <c r="A82" s="1158"/>
      <c r="B82" s="1294"/>
      <c r="C82" s="781" t="s">
        <v>4535</v>
      </c>
      <c r="D82" s="889"/>
      <c r="E82" s="1723" t="s">
        <v>98</v>
      </c>
      <c r="F82" s="1723" t="s">
        <v>678</v>
      </c>
      <c r="G82" s="1723" t="s">
        <v>945</v>
      </c>
      <c r="H82" s="3488" t="s">
        <v>752</v>
      </c>
      <c r="I82" s="1723" t="s">
        <v>636</v>
      </c>
      <c r="J82" s="1723" t="s">
        <v>977</v>
      </c>
      <c r="L82" s="1448"/>
      <c r="M82" s="1627"/>
      <c r="N82" s="1627"/>
      <c r="O82" s="1627"/>
      <c r="P82" s="3433"/>
    </row>
    <row r="83" spans="1:17" s="14" customFormat="1" ht="26.25" customHeight="1">
      <c r="A83" s="1158"/>
      <c r="B83" s="1294"/>
      <c r="C83" s="3884" t="s">
        <v>5959</v>
      </c>
      <c r="D83" s="3490" t="s">
        <v>2132</v>
      </c>
      <c r="E83" s="868" t="s">
        <v>695</v>
      </c>
      <c r="F83" s="1505" t="s">
        <v>5431</v>
      </c>
      <c r="G83" s="2893" t="s">
        <v>2906</v>
      </c>
      <c r="H83" s="2893" t="s">
        <v>2845</v>
      </c>
      <c r="I83" s="2893" t="s">
        <v>2780</v>
      </c>
      <c r="J83" s="2893" t="s">
        <v>3761</v>
      </c>
      <c r="L83" s="1447" t="s">
        <v>3805</v>
      </c>
      <c r="M83" s="3544" t="s">
        <v>1721</v>
      </c>
      <c r="N83" s="1449" t="s">
        <v>5790</v>
      </c>
      <c r="O83" s="1449" t="s">
        <v>3808</v>
      </c>
    </row>
    <row r="84" spans="1:17" s="14" customFormat="1" ht="42" hidden="1" customHeight="1">
      <c r="A84" s="1158"/>
      <c r="B84" s="1294" t="s">
        <v>5960</v>
      </c>
      <c r="C84" s="1548" t="s">
        <v>2226</v>
      </c>
      <c r="D84" s="1355" t="s">
        <v>5961</v>
      </c>
      <c r="E84" s="1356">
        <v>45770</v>
      </c>
      <c r="F84" s="3520" t="s">
        <v>5962</v>
      </c>
      <c r="G84" s="1420">
        <f>E84+27</f>
        <v>45797</v>
      </c>
      <c r="H84" s="1438">
        <f>E84+30</f>
        <v>45800</v>
      </c>
      <c r="I84" s="1438">
        <f>E84+34</f>
        <v>45804</v>
      </c>
      <c r="J84" s="1438">
        <f>E84+38</f>
        <v>45808</v>
      </c>
      <c r="L84" s="3391">
        <f>L79+7</f>
        <v>45762</v>
      </c>
      <c r="M84" s="3392">
        <f>L84+2</f>
        <v>45764</v>
      </c>
      <c r="N84" s="1627">
        <f>M84-7</f>
        <v>45757</v>
      </c>
      <c r="O84" s="1627">
        <f>N84</f>
        <v>45757</v>
      </c>
      <c r="P84" s="3396" t="s">
        <v>5947</v>
      </c>
      <c r="Q84" s="3397"/>
    </row>
    <row r="85" spans="1:17" s="14" customFormat="1" ht="42" hidden="1" customHeight="1">
      <c r="A85" s="1158" t="s">
        <v>5963</v>
      </c>
      <c r="B85" s="1294" t="s">
        <v>5964</v>
      </c>
      <c r="C85" s="1548" t="s">
        <v>5965</v>
      </c>
      <c r="D85" s="1355" t="s">
        <v>5966</v>
      </c>
      <c r="E85" s="1356">
        <v>45773</v>
      </c>
      <c r="F85" s="3520" t="s">
        <v>5967</v>
      </c>
      <c r="G85" s="1420">
        <f>E85+27</f>
        <v>45800</v>
      </c>
      <c r="H85" s="1438">
        <f>E85+30</f>
        <v>45803</v>
      </c>
      <c r="I85" s="1438">
        <f>E85+34</f>
        <v>45807</v>
      </c>
      <c r="J85" s="1438">
        <f>E85+38</f>
        <v>45811</v>
      </c>
      <c r="L85" s="1448">
        <f>L84+7</f>
        <v>45769</v>
      </c>
      <c r="M85" s="1627">
        <f>L85+2</f>
        <v>45771</v>
      </c>
      <c r="N85" s="1627">
        <f>M85-7</f>
        <v>45764</v>
      </c>
      <c r="O85" s="1627">
        <f>N85</f>
        <v>45764</v>
      </c>
      <c r="P85" s="3433"/>
    </row>
    <row r="86" spans="1:17" s="14" customFormat="1" ht="16.5" hidden="1" customHeight="1">
      <c r="A86" s="1158"/>
      <c r="B86" s="1294" t="s">
        <v>5968</v>
      </c>
      <c r="C86" s="1417" t="s">
        <v>2172</v>
      </c>
      <c r="D86" s="1359" t="s">
        <v>5969</v>
      </c>
      <c r="E86" s="1053">
        <v>45782</v>
      </c>
      <c r="F86" s="1511">
        <f>E86+7</f>
        <v>45789</v>
      </c>
      <c r="G86" s="3487">
        <f>E86+27</f>
        <v>45809</v>
      </c>
      <c r="H86" s="2894">
        <f>E86+30</f>
        <v>45812</v>
      </c>
      <c r="I86" s="2894">
        <f>E86+34</f>
        <v>45816</v>
      </c>
      <c r="J86" s="2894">
        <f>E86+38</f>
        <v>45820</v>
      </c>
      <c r="L86" s="1448">
        <f>L85+7</f>
        <v>45776</v>
      </c>
      <c r="M86" s="1627">
        <f>L86+2</f>
        <v>45778</v>
      </c>
      <c r="N86" s="1627">
        <f>M86-7</f>
        <v>45771</v>
      </c>
      <c r="O86" s="1627">
        <f>N86</f>
        <v>45771</v>
      </c>
      <c r="P86" s="3433"/>
    </row>
    <row r="87" spans="1:17" s="14" customFormat="1" ht="16.5" hidden="1" customHeight="1">
      <c r="A87" s="1158" t="s">
        <v>5970</v>
      </c>
      <c r="B87" s="1294" t="s">
        <v>5971</v>
      </c>
      <c r="C87" s="3331" t="s">
        <v>5972</v>
      </c>
      <c r="D87" s="3483" t="s">
        <v>5973</v>
      </c>
      <c r="E87" s="3484">
        <v>45791</v>
      </c>
      <c r="F87" s="1511">
        <f t="shared" ref="F87:F92" si="76">E87+7</f>
        <v>45798</v>
      </c>
      <c r="G87" s="2580">
        <f t="shared" ref="G87:G92" si="77">E87+27</f>
        <v>45818</v>
      </c>
      <c r="H87" s="3485">
        <f t="shared" ref="H87:H92" si="78">E87+30</f>
        <v>45821</v>
      </c>
      <c r="I87" s="2586">
        <f t="shared" ref="I87:I92" si="79">E87+34</f>
        <v>45825</v>
      </c>
      <c r="J87" s="3486">
        <f t="shared" ref="J87:J92" si="80">E87+38</f>
        <v>45829</v>
      </c>
      <c r="L87" s="1448">
        <f t="shared" ref="L87:L92" si="81">L86+7</f>
        <v>45783</v>
      </c>
      <c r="M87" s="1627">
        <f t="shared" ref="M87:M92" si="82">L87+2</f>
        <v>45785</v>
      </c>
      <c r="N87" s="1627">
        <f t="shared" ref="N87:N92" si="83">M87-7</f>
        <v>45778</v>
      </c>
      <c r="O87" s="1627">
        <f t="shared" ref="O87:O92" si="84">N87</f>
        <v>45778</v>
      </c>
      <c r="P87" s="3433"/>
    </row>
    <row r="88" spans="1:17" s="14" customFormat="1" ht="16.5" hidden="1" customHeight="1">
      <c r="A88" s="1158"/>
      <c r="B88" s="1294" t="s">
        <v>5974</v>
      </c>
      <c r="C88" s="3521" t="s">
        <v>406</v>
      </c>
      <c r="D88" s="3522" t="s">
        <v>5975</v>
      </c>
      <c r="E88" s="3523" t="s">
        <v>5976</v>
      </c>
      <c r="F88" s="1511" t="e">
        <f t="shared" si="76"/>
        <v>#VALUE!</v>
      </c>
      <c r="G88" s="3524" t="e">
        <f t="shared" si="77"/>
        <v>#VALUE!</v>
      </c>
      <c r="H88" s="3525" t="e">
        <f t="shared" si="78"/>
        <v>#VALUE!</v>
      </c>
      <c r="I88" s="3526" t="e">
        <f t="shared" si="79"/>
        <v>#VALUE!</v>
      </c>
      <c r="J88" s="3527" t="e">
        <f t="shared" si="80"/>
        <v>#VALUE!</v>
      </c>
      <c r="L88" s="1448">
        <f t="shared" si="81"/>
        <v>45790</v>
      </c>
      <c r="M88" s="1627">
        <f t="shared" si="82"/>
        <v>45792</v>
      </c>
      <c r="N88" s="1627">
        <f t="shared" si="83"/>
        <v>45785</v>
      </c>
      <c r="O88" s="1627">
        <f t="shared" si="84"/>
        <v>45785</v>
      </c>
      <c r="P88" s="3433"/>
    </row>
    <row r="89" spans="1:17" s="14" customFormat="1" ht="16.5" hidden="1" customHeight="1">
      <c r="A89" s="1158"/>
      <c r="B89" s="1294" t="s">
        <v>5977</v>
      </c>
      <c r="C89" s="3331" t="s">
        <v>5978</v>
      </c>
      <c r="D89" s="3483" t="s">
        <v>5979</v>
      </c>
      <c r="E89" s="3484">
        <v>45804</v>
      </c>
      <c r="F89" s="1511">
        <f t="shared" si="76"/>
        <v>45811</v>
      </c>
      <c r="G89" s="2580">
        <f t="shared" si="77"/>
        <v>45831</v>
      </c>
      <c r="H89" s="3485">
        <f t="shared" si="78"/>
        <v>45834</v>
      </c>
      <c r="I89" s="2586">
        <f t="shared" si="79"/>
        <v>45838</v>
      </c>
      <c r="J89" s="3486">
        <f t="shared" si="80"/>
        <v>45842</v>
      </c>
      <c r="L89" s="1448">
        <f t="shared" si="81"/>
        <v>45797</v>
      </c>
      <c r="M89" s="1627">
        <f t="shared" si="82"/>
        <v>45799</v>
      </c>
      <c r="N89" s="1627">
        <f t="shared" si="83"/>
        <v>45792</v>
      </c>
      <c r="O89" s="1627">
        <f t="shared" si="84"/>
        <v>45792</v>
      </c>
      <c r="P89" s="3433"/>
    </row>
    <row r="90" spans="1:17" s="14" customFormat="1" ht="16.5" hidden="1" customHeight="1">
      <c r="A90" s="1158"/>
      <c r="B90" s="1294" t="s">
        <v>5980</v>
      </c>
      <c r="C90" s="3331" t="s">
        <v>2412</v>
      </c>
      <c r="D90" s="3483" t="s">
        <v>5981</v>
      </c>
      <c r="E90" s="3484">
        <v>45806</v>
      </c>
      <c r="F90" s="1511">
        <f t="shared" si="76"/>
        <v>45813</v>
      </c>
      <c r="G90" s="2580">
        <f t="shared" si="77"/>
        <v>45833</v>
      </c>
      <c r="H90" s="3485">
        <f t="shared" si="78"/>
        <v>45836</v>
      </c>
      <c r="I90" s="2586">
        <f t="shared" si="79"/>
        <v>45840</v>
      </c>
      <c r="J90" s="3486">
        <f t="shared" si="80"/>
        <v>45844</v>
      </c>
      <c r="L90" s="1448">
        <f t="shared" si="81"/>
        <v>45804</v>
      </c>
      <c r="M90" s="1627">
        <f t="shared" si="82"/>
        <v>45806</v>
      </c>
      <c r="N90" s="1627">
        <f t="shared" si="83"/>
        <v>45799</v>
      </c>
      <c r="O90" s="1627">
        <f t="shared" si="84"/>
        <v>45799</v>
      </c>
      <c r="P90" s="3433"/>
    </row>
    <row r="91" spans="1:17" s="14" customFormat="1" ht="16.5" customHeight="1">
      <c r="A91" s="1158" t="s">
        <v>5982</v>
      </c>
      <c r="B91" s="1294" t="s">
        <v>5594</v>
      </c>
      <c r="C91" s="3497" t="s">
        <v>5983</v>
      </c>
      <c r="D91" s="3498" t="s">
        <v>5984</v>
      </c>
      <c r="E91" s="3499">
        <v>45810</v>
      </c>
      <c r="F91" s="1511">
        <f t="shared" si="76"/>
        <v>45817</v>
      </c>
      <c r="G91" s="3500">
        <f t="shared" si="77"/>
        <v>45837</v>
      </c>
      <c r="H91" s="3501">
        <f t="shared" si="78"/>
        <v>45840</v>
      </c>
      <c r="I91" s="3502">
        <f t="shared" si="79"/>
        <v>45844</v>
      </c>
      <c r="J91" s="3503">
        <f t="shared" si="80"/>
        <v>45848</v>
      </c>
      <c r="L91" s="1448">
        <v>45811</v>
      </c>
      <c r="M91" s="1627">
        <f t="shared" si="82"/>
        <v>45813</v>
      </c>
      <c r="N91" s="1627">
        <f t="shared" si="83"/>
        <v>45806</v>
      </c>
      <c r="O91" s="1627">
        <f t="shared" si="84"/>
        <v>45806</v>
      </c>
      <c r="P91" s="3433"/>
    </row>
    <row r="92" spans="1:17" s="14" customFormat="1" ht="16.5" customHeight="1">
      <c r="A92" s="1158" t="s">
        <v>5985</v>
      </c>
      <c r="B92" s="1294" t="s">
        <v>5596</v>
      </c>
      <c r="C92" s="3497" t="s">
        <v>5986</v>
      </c>
      <c r="D92" s="3498" t="s">
        <v>5987</v>
      </c>
      <c r="E92" s="3499">
        <v>45818</v>
      </c>
      <c r="F92" s="1511">
        <f t="shared" si="76"/>
        <v>45825</v>
      </c>
      <c r="G92" s="3500">
        <f t="shared" si="77"/>
        <v>45845</v>
      </c>
      <c r="H92" s="3501">
        <f t="shared" si="78"/>
        <v>45848</v>
      </c>
      <c r="I92" s="3502">
        <f t="shared" si="79"/>
        <v>45852</v>
      </c>
      <c r="J92" s="3503">
        <f t="shared" si="80"/>
        <v>45856</v>
      </c>
      <c r="L92" s="1448">
        <f t="shared" si="81"/>
        <v>45818</v>
      </c>
      <c r="M92" s="1627">
        <f t="shared" si="82"/>
        <v>45820</v>
      </c>
      <c r="N92" s="1627">
        <f t="shared" si="83"/>
        <v>45813</v>
      </c>
      <c r="O92" s="1627">
        <f t="shared" si="84"/>
        <v>45813</v>
      </c>
      <c r="P92" s="3433"/>
    </row>
    <row r="93" spans="1:17" s="14" customFormat="1" ht="16.5" customHeight="1">
      <c r="A93" s="1158" t="s">
        <v>5988</v>
      </c>
      <c r="B93" s="1294" t="s">
        <v>5989</v>
      </c>
      <c r="C93" s="3497" t="s">
        <v>5990</v>
      </c>
      <c r="D93" s="3498" t="s">
        <v>5991</v>
      </c>
      <c r="E93" s="3499">
        <v>45825</v>
      </c>
      <c r="F93" s="1511">
        <f t="shared" ref="F93:F99" si="85">E93+7</f>
        <v>45832</v>
      </c>
      <c r="G93" s="3500">
        <f t="shared" ref="G93:G99" si="86">E93+27</f>
        <v>45852</v>
      </c>
      <c r="H93" s="3501">
        <f t="shared" ref="H93:H99" si="87">E93+30</f>
        <v>45855</v>
      </c>
      <c r="I93" s="3502">
        <f t="shared" ref="I93:I99" si="88">E93+34</f>
        <v>45859</v>
      </c>
      <c r="J93" s="3503">
        <f t="shared" ref="J93:J99" si="89">E93+38</f>
        <v>45863</v>
      </c>
      <c r="L93" s="1448">
        <f t="shared" ref="L93:L104" si="90">L92+7</f>
        <v>45825</v>
      </c>
      <c r="M93" s="1627">
        <f t="shared" ref="M93:M99" si="91">L93+2</f>
        <v>45827</v>
      </c>
      <c r="N93" s="1627">
        <f t="shared" ref="N93:N98" si="92">M93-7</f>
        <v>45820</v>
      </c>
      <c r="O93" s="1627">
        <f t="shared" ref="O93:O98" si="93">N93</f>
        <v>45820</v>
      </c>
      <c r="P93" s="3433"/>
    </row>
    <row r="94" spans="1:17" s="14" customFormat="1" ht="16.5" customHeight="1">
      <c r="A94" s="1158" t="s">
        <v>276</v>
      </c>
      <c r="B94" s="1294" t="s">
        <v>5396</v>
      </c>
      <c r="C94" s="3497" t="s">
        <v>5945</v>
      </c>
      <c r="D94" s="3498" t="s">
        <v>5992</v>
      </c>
      <c r="E94" s="3499">
        <v>45832</v>
      </c>
      <c r="F94" s="1511">
        <f t="shared" si="85"/>
        <v>45839</v>
      </c>
      <c r="G94" s="3500">
        <f>E94+27</f>
        <v>45859</v>
      </c>
      <c r="H94" s="3501">
        <f t="shared" si="87"/>
        <v>45862</v>
      </c>
      <c r="I94" s="3502">
        <f t="shared" si="88"/>
        <v>45866</v>
      </c>
      <c r="J94" s="3503">
        <f t="shared" si="89"/>
        <v>45870</v>
      </c>
      <c r="L94" s="1448">
        <f t="shared" si="90"/>
        <v>45832</v>
      </c>
      <c r="M94" s="1627">
        <f t="shared" si="91"/>
        <v>45834</v>
      </c>
      <c r="N94" s="1627">
        <f t="shared" si="92"/>
        <v>45827</v>
      </c>
      <c r="O94" s="1627">
        <f t="shared" si="93"/>
        <v>45827</v>
      </c>
      <c r="P94" s="3433"/>
    </row>
    <row r="95" spans="1:17" s="14" customFormat="1" ht="16.5" customHeight="1">
      <c r="A95" s="1158"/>
      <c r="B95" s="1294" t="s">
        <v>5399</v>
      </c>
      <c r="C95" s="3331" t="s">
        <v>169</v>
      </c>
      <c r="D95" s="3483" t="s">
        <v>5993</v>
      </c>
      <c r="E95" s="3484">
        <v>45839</v>
      </c>
      <c r="F95" s="1422">
        <f t="shared" si="85"/>
        <v>45846</v>
      </c>
      <c r="G95" s="2656">
        <f t="shared" si="86"/>
        <v>45866</v>
      </c>
      <c r="H95" s="3823">
        <f t="shared" si="87"/>
        <v>45869</v>
      </c>
      <c r="I95" s="2657">
        <f t="shared" si="88"/>
        <v>45873</v>
      </c>
      <c r="J95" s="3824">
        <f t="shared" si="89"/>
        <v>45877</v>
      </c>
      <c r="L95" s="1448">
        <v>45839</v>
      </c>
      <c r="M95" s="1627">
        <f t="shared" si="91"/>
        <v>45841</v>
      </c>
      <c r="N95" s="1627">
        <f t="shared" si="92"/>
        <v>45834</v>
      </c>
      <c r="O95" s="1627">
        <f t="shared" si="93"/>
        <v>45834</v>
      </c>
      <c r="P95" s="3433"/>
    </row>
    <row r="96" spans="1:17" s="14" customFormat="1" ht="16.5" customHeight="1">
      <c r="A96" s="1158"/>
      <c r="B96" s="1294" t="s">
        <v>5403</v>
      </c>
      <c r="C96" s="3331" t="s">
        <v>2196</v>
      </c>
      <c r="D96" s="3483" t="s">
        <v>5994</v>
      </c>
      <c r="E96" s="3484">
        <v>45846</v>
      </c>
      <c r="F96" s="1422">
        <f t="shared" si="85"/>
        <v>45853</v>
      </c>
      <c r="G96" s="2656">
        <f t="shared" si="86"/>
        <v>45873</v>
      </c>
      <c r="H96" s="3823">
        <f t="shared" si="87"/>
        <v>45876</v>
      </c>
      <c r="I96" s="2657">
        <f t="shared" si="88"/>
        <v>45880</v>
      </c>
      <c r="J96" s="3824">
        <f t="shared" si="89"/>
        <v>45884</v>
      </c>
      <c r="L96" s="1448">
        <f t="shared" si="90"/>
        <v>45846</v>
      </c>
      <c r="M96" s="1627">
        <f t="shared" si="91"/>
        <v>45848</v>
      </c>
      <c r="N96" s="1627">
        <f t="shared" si="92"/>
        <v>45841</v>
      </c>
      <c r="O96" s="1627">
        <f t="shared" si="93"/>
        <v>45841</v>
      </c>
      <c r="P96" s="3433"/>
    </row>
    <row r="97" spans="1:16" s="14" customFormat="1" ht="16.5" customHeight="1">
      <c r="A97" s="1158"/>
      <c r="B97" s="1294" t="s">
        <v>5406</v>
      </c>
      <c r="C97" s="3331" t="s">
        <v>2194</v>
      </c>
      <c r="D97" s="3483" t="s">
        <v>5995</v>
      </c>
      <c r="E97" s="3484">
        <v>45853</v>
      </c>
      <c r="F97" s="1422">
        <f t="shared" si="85"/>
        <v>45860</v>
      </c>
      <c r="G97" s="2656">
        <f t="shared" si="86"/>
        <v>45880</v>
      </c>
      <c r="H97" s="3823">
        <f t="shared" si="87"/>
        <v>45883</v>
      </c>
      <c r="I97" s="2657">
        <f t="shared" si="88"/>
        <v>45887</v>
      </c>
      <c r="J97" s="3824">
        <f t="shared" si="89"/>
        <v>45891</v>
      </c>
      <c r="L97" s="1448">
        <f t="shared" si="90"/>
        <v>45853</v>
      </c>
      <c r="M97" s="1627">
        <f t="shared" si="91"/>
        <v>45855</v>
      </c>
      <c r="N97" s="1627">
        <f t="shared" si="92"/>
        <v>45848</v>
      </c>
      <c r="O97" s="1627">
        <f t="shared" si="93"/>
        <v>45848</v>
      </c>
      <c r="P97" s="3433"/>
    </row>
    <row r="98" spans="1:16" s="14" customFormat="1" ht="16.5" customHeight="1">
      <c r="A98" s="1158" t="s">
        <v>5996</v>
      </c>
      <c r="B98" s="1294" t="s">
        <v>5409</v>
      </c>
      <c r="C98" s="3331" t="s">
        <v>2178</v>
      </c>
      <c r="D98" s="3483" t="s">
        <v>5997</v>
      </c>
      <c r="E98" s="3484">
        <v>45860</v>
      </c>
      <c r="F98" s="1422">
        <f t="shared" si="85"/>
        <v>45867</v>
      </c>
      <c r="G98" s="2656">
        <f t="shared" si="86"/>
        <v>45887</v>
      </c>
      <c r="H98" s="3823">
        <f t="shared" si="87"/>
        <v>45890</v>
      </c>
      <c r="I98" s="2657">
        <f t="shared" si="88"/>
        <v>45894</v>
      </c>
      <c r="J98" s="3824">
        <f t="shared" si="89"/>
        <v>45898</v>
      </c>
      <c r="L98" s="1448">
        <f t="shared" si="90"/>
        <v>45860</v>
      </c>
      <c r="M98" s="1627">
        <f t="shared" si="91"/>
        <v>45862</v>
      </c>
      <c r="N98" s="1627">
        <f t="shared" si="92"/>
        <v>45855</v>
      </c>
      <c r="O98" s="1627">
        <f t="shared" si="93"/>
        <v>45855</v>
      </c>
      <c r="P98" s="3433"/>
    </row>
    <row r="99" spans="1:16" s="14" customFormat="1" ht="16.5" customHeight="1">
      <c r="A99" s="1158" t="s">
        <v>5998</v>
      </c>
      <c r="B99" s="1294" t="s">
        <v>5413</v>
      </c>
      <c r="C99" s="3331" t="s">
        <v>5999</v>
      </c>
      <c r="D99" s="3483" t="s">
        <v>6000</v>
      </c>
      <c r="E99" s="3484">
        <v>45867</v>
      </c>
      <c r="F99" s="1422">
        <f t="shared" si="85"/>
        <v>45874</v>
      </c>
      <c r="G99" s="2656">
        <f t="shared" si="86"/>
        <v>45894</v>
      </c>
      <c r="H99" s="3823">
        <f t="shared" si="87"/>
        <v>45897</v>
      </c>
      <c r="I99" s="2657">
        <f t="shared" si="88"/>
        <v>45901</v>
      </c>
      <c r="J99" s="3824">
        <f t="shared" si="89"/>
        <v>45905</v>
      </c>
      <c r="L99" s="1448">
        <f t="shared" si="90"/>
        <v>45867</v>
      </c>
      <c r="M99" s="1627">
        <f t="shared" si="91"/>
        <v>45869</v>
      </c>
      <c r="N99" s="1627">
        <f t="shared" si="53"/>
        <v>45862</v>
      </c>
      <c r="O99" s="1627">
        <f t="shared" si="54"/>
        <v>45862</v>
      </c>
      <c r="P99" s="3433"/>
    </row>
    <row r="100" spans="1:16" s="14" customFormat="1" ht="16.5" customHeight="1">
      <c r="A100" s="1158"/>
      <c r="B100" s="1294" t="s">
        <v>5416</v>
      </c>
      <c r="C100" s="3497" t="s">
        <v>2172</v>
      </c>
      <c r="D100" s="3498" t="s">
        <v>6001</v>
      </c>
      <c r="E100" s="3499">
        <v>45874</v>
      </c>
      <c r="F100" s="1511">
        <f t="shared" ref="F100:F104" si="94">E100+7</f>
        <v>45881</v>
      </c>
      <c r="G100" s="3500">
        <f t="shared" ref="G100:G104" si="95">E100+27</f>
        <v>45901</v>
      </c>
      <c r="H100" s="3501">
        <f t="shared" ref="H100:H104" si="96">E100+30</f>
        <v>45904</v>
      </c>
      <c r="I100" s="3502">
        <f t="shared" ref="I100:I104" si="97">E100+34</f>
        <v>45908</v>
      </c>
      <c r="J100" s="3503">
        <f t="shared" ref="J100:J104" si="98">E100+38</f>
        <v>45912</v>
      </c>
      <c r="L100" s="1448">
        <v>45874</v>
      </c>
      <c r="M100" s="1627">
        <f t="shared" ref="M100:M104" si="99">L100+2</f>
        <v>45876</v>
      </c>
      <c r="N100" s="1627">
        <f t="shared" ref="N100:N104" si="100">M100-7</f>
        <v>45869</v>
      </c>
      <c r="O100" s="1627">
        <f t="shared" ref="O100:O104" si="101">N100</f>
        <v>45869</v>
      </c>
      <c r="P100" s="3433"/>
    </row>
    <row r="101" spans="1:16" s="14" customFormat="1" ht="16.5" customHeight="1">
      <c r="A101" s="1158"/>
      <c r="B101" s="1294" t="s">
        <v>5419</v>
      </c>
      <c r="C101" s="3497" t="s">
        <v>5972</v>
      </c>
      <c r="D101" s="3498" t="s">
        <v>6002</v>
      </c>
      <c r="E101" s="3499">
        <v>45881</v>
      </c>
      <c r="F101" s="1511">
        <f t="shared" si="94"/>
        <v>45888</v>
      </c>
      <c r="G101" s="3500">
        <f t="shared" si="95"/>
        <v>45908</v>
      </c>
      <c r="H101" s="3501">
        <f t="shared" si="96"/>
        <v>45911</v>
      </c>
      <c r="I101" s="3502">
        <f t="shared" si="97"/>
        <v>45915</v>
      </c>
      <c r="J101" s="3503">
        <f t="shared" si="98"/>
        <v>45919</v>
      </c>
      <c r="L101" s="1448">
        <f t="shared" si="90"/>
        <v>45881</v>
      </c>
      <c r="M101" s="1627">
        <f t="shared" si="99"/>
        <v>45883</v>
      </c>
      <c r="N101" s="1627">
        <f t="shared" si="100"/>
        <v>45876</v>
      </c>
      <c r="O101" s="1627">
        <f t="shared" si="101"/>
        <v>45876</v>
      </c>
      <c r="P101" s="3433"/>
    </row>
    <row r="102" spans="1:16" s="14" customFormat="1" ht="16.5" customHeight="1">
      <c r="A102" s="1158"/>
      <c r="B102" s="1294" t="s">
        <v>5422</v>
      </c>
      <c r="C102" s="3497" t="s">
        <v>5978</v>
      </c>
      <c r="D102" s="3498" t="s">
        <v>6003</v>
      </c>
      <c r="E102" s="3499">
        <v>45888</v>
      </c>
      <c r="F102" s="1511">
        <f t="shared" si="94"/>
        <v>45895</v>
      </c>
      <c r="G102" s="3500">
        <f t="shared" si="95"/>
        <v>45915</v>
      </c>
      <c r="H102" s="3501">
        <f t="shared" si="96"/>
        <v>45918</v>
      </c>
      <c r="I102" s="3502">
        <f t="shared" si="97"/>
        <v>45922</v>
      </c>
      <c r="J102" s="3503">
        <f t="shared" si="98"/>
        <v>45926</v>
      </c>
      <c r="L102" s="1448">
        <f t="shared" si="90"/>
        <v>45888</v>
      </c>
      <c r="M102" s="1627">
        <f t="shared" si="99"/>
        <v>45890</v>
      </c>
      <c r="N102" s="1627">
        <f t="shared" si="100"/>
        <v>45883</v>
      </c>
      <c r="O102" s="1627">
        <f t="shared" si="101"/>
        <v>45883</v>
      </c>
      <c r="P102" s="3433"/>
    </row>
    <row r="103" spans="1:16" s="14" customFormat="1" ht="16.5" customHeight="1">
      <c r="A103" s="1158"/>
      <c r="B103" s="1294" t="s">
        <v>5425</v>
      </c>
      <c r="C103" s="3497" t="s">
        <v>2412</v>
      </c>
      <c r="D103" s="3498" t="s">
        <v>6004</v>
      </c>
      <c r="E103" s="3499">
        <v>45895</v>
      </c>
      <c r="F103" s="1511">
        <f t="shared" si="94"/>
        <v>45902</v>
      </c>
      <c r="G103" s="3500">
        <f t="shared" si="95"/>
        <v>45922</v>
      </c>
      <c r="H103" s="3501">
        <f t="shared" si="96"/>
        <v>45925</v>
      </c>
      <c r="I103" s="3502">
        <f t="shared" si="97"/>
        <v>45929</v>
      </c>
      <c r="J103" s="3503">
        <f t="shared" si="98"/>
        <v>45933</v>
      </c>
      <c r="L103" s="1448">
        <f t="shared" si="90"/>
        <v>45895</v>
      </c>
      <c r="M103" s="1627">
        <f t="shared" si="99"/>
        <v>45897</v>
      </c>
      <c r="N103" s="1627">
        <f t="shared" si="100"/>
        <v>45890</v>
      </c>
      <c r="O103" s="1627">
        <f t="shared" si="101"/>
        <v>45890</v>
      </c>
      <c r="P103" s="3433"/>
    </row>
    <row r="104" spans="1:16" s="14" customFormat="1" ht="16.5" customHeight="1">
      <c r="A104" s="1158"/>
      <c r="B104" s="1294" t="s">
        <v>5450</v>
      </c>
      <c r="C104" s="3331" t="s">
        <v>5983</v>
      </c>
      <c r="D104" s="3483" t="s">
        <v>6005</v>
      </c>
      <c r="E104" s="3484">
        <v>45902</v>
      </c>
      <c r="F104" s="1422">
        <f t="shared" si="94"/>
        <v>45909</v>
      </c>
      <c r="G104" s="2656">
        <f t="shared" si="95"/>
        <v>45929</v>
      </c>
      <c r="H104" s="3823">
        <f t="shared" si="96"/>
        <v>45932</v>
      </c>
      <c r="I104" s="2657">
        <f t="shared" si="97"/>
        <v>45936</v>
      </c>
      <c r="J104" s="3824">
        <f t="shared" si="98"/>
        <v>45940</v>
      </c>
      <c r="L104" s="1448">
        <f t="shared" si="90"/>
        <v>45902</v>
      </c>
      <c r="M104" s="1627">
        <f t="shared" si="99"/>
        <v>45904</v>
      </c>
      <c r="N104" s="1627">
        <f t="shared" si="100"/>
        <v>45897</v>
      </c>
      <c r="O104" s="1627">
        <f t="shared" si="101"/>
        <v>45897</v>
      </c>
      <c r="P104" s="3433"/>
    </row>
    <row r="105" spans="1:16" s="14" customFormat="1" ht="16.350000000000001" customHeight="1">
      <c r="A105" s="1160"/>
      <c r="B105" s="1160"/>
      <c r="C105" s="1408" t="s">
        <v>611</v>
      </c>
      <c r="D105" s="741"/>
      <c r="E105" s="741"/>
      <c r="F105" s="741"/>
      <c r="G105" s="29"/>
      <c r="H105" s="29"/>
      <c r="I105"/>
      <c r="J105"/>
      <c r="K105"/>
      <c r="L105" s="5"/>
      <c r="M105" s="5"/>
      <c r="N105" s="5"/>
    </row>
    <row r="106" spans="1:16" s="30" customFormat="1" ht="15">
      <c r="A106" s="1160"/>
      <c r="B106" s="1160"/>
      <c r="C106" s="741"/>
      <c r="D106" s="29"/>
      <c r="E106" s="326"/>
      <c r="F106" s="326"/>
      <c r="G106" s="741" t="s">
        <v>6006</v>
      </c>
      <c r="H106" s="741"/>
      <c r="I106" s="741"/>
      <c r="J106" s="29"/>
      <c r="K106" s="29"/>
      <c r="L106" s="5"/>
    </row>
    <row r="107" spans="1:16" s="29" customFormat="1" ht="17.25" customHeight="1">
      <c r="A107" s="1158"/>
      <c r="B107" s="1158"/>
      <c r="C107" s="253" t="s">
        <v>0</v>
      </c>
      <c r="D107" s="70"/>
      <c r="E107" s="1487" t="s">
        <v>2062</v>
      </c>
      <c r="F107" s="71"/>
      <c r="G107" s="71" t="s">
        <v>36</v>
      </c>
      <c r="H107" s="71"/>
      <c r="I107" s="70"/>
      <c r="J107" s="70"/>
      <c r="K107" s="71" t="s">
        <v>61</v>
      </c>
      <c r="L107" s="71" t="str">
        <f>'HOW TO-&gt;'!$B$134</f>
        <v>6011 2413</v>
      </c>
      <c r="M107" s="71"/>
      <c r="N107" s="61"/>
    </row>
    <row r="108" spans="1:16" s="29" customFormat="1" ht="17.25" customHeight="1">
      <c r="A108" s="1158"/>
      <c r="B108" s="1158"/>
      <c r="C108" s="82" t="s">
        <v>1</v>
      </c>
      <c r="D108" s="70"/>
      <c r="E108" s="308" t="s">
        <v>612</v>
      </c>
      <c r="F108" s="71"/>
      <c r="G108" s="70" t="s">
        <v>613</v>
      </c>
      <c r="H108" s="70"/>
      <c r="I108" s="308" t="s">
        <v>39</v>
      </c>
      <c r="J108" s="70"/>
      <c r="K108" s="70" t="s">
        <v>63</v>
      </c>
      <c r="L108" s="70"/>
      <c r="M108" s="273" t="s">
        <v>64</v>
      </c>
      <c r="N108" s="61"/>
    </row>
    <row r="109" spans="1:16" s="29" customFormat="1" ht="17.25" customHeight="1">
      <c r="A109" s="1158"/>
      <c r="B109" s="1158"/>
      <c r="C109" s="82"/>
      <c r="D109" s="70"/>
      <c r="E109" s="308"/>
      <c r="F109" s="61"/>
      <c r="G109" s="70"/>
      <c r="H109" s="70"/>
      <c r="I109" s="308"/>
      <c r="J109" s="70"/>
      <c r="K109" s="70" t="str">
        <f>'HOW TO-&gt;'!$A$136</f>
        <v>PERMIT</v>
      </c>
      <c r="L109" s="70"/>
      <c r="M109" s="3325" t="str">
        <f>'HOW TO-&gt;'!$C$136</f>
        <v>SG094-SinPermit@msc.com</v>
      </c>
      <c r="N109" s="61"/>
    </row>
    <row r="110" spans="1:16" s="29" customFormat="1" ht="17.25" customHeight="1">
      <c r="A110" s="1158"/>
      <c r="B110" s="1158"/>
      <c r="C110" s="80" t="str">
        <f>'HOW TO-&gt;'!$A$105</f>
        <v>ZANT CHONG</v>
      </c>
      <c r="D110" s="80" t="str">
        <f>'HOW TO-&gt;'!$B$105</f>
        <v>6011 2429</v>
      </c>
      <c r="E110" s="65" t="str">
        <f>'HOW TO-&gt;'!$C$105</f>
        <v>zant.chong@msc.com</v>
      </c>
      <c r="F110" s="61"/>
      <c r="G110" s="80" t="str">
        <f>'HOW TO-&gt;'!$A$122</f>
        <v>ROBERT CHIA</v>
      </c>
      <c r="H110" s="80" t="str">
        <f>'HOW TO-&gt;'!$B$122</f>
        <v>6011 0564</v>
      </c>
      <c r="I110" s="65" t="str">
        <f>'HOW TO-&gt;'!$C$122</f>
        <v>robert.chia@msc.com</v>
      </c>
      <c r="J110" s="61"/>
      <c r="K110" s="80" t="str">
        <f>'HOW TO-&gt;'!$A$137</f>
        <v>RAYNAR ANG</v>
      </c>
      <c r="L110" s="80" t="str">
        <f>'HOW TO-&gt;'!$B$137</f>
        <v>6011 2358</v>
      </c>
      <c r="M110" s="65" t="str">
        <f>'HOW TO-&gt;'!$C$137</f>
        <v>raynar.ang@msc.com</v>
      </c>
      <c r="N110" s="61"/>
    </row>
    <row r="111" spans="1:16" s="121" customFormat="1">
      <c r="A111" s="1161"/>
      <c r="B111" s="1161"/>
      <c r="C111" s="80" t="str">
        <f>'HOW TO-&gt;'!$A$106</f>
        <v>PHOEBE HUANG</v>
      </c>
      <c r="D111" s="80" t="str">
        <f>'HOW TO-&gt;'!$B$106</f>
        <v>6011 0562</v>
      </c>
      <c r="E111" s="65" t="str">
        <f>'HOW TO-&gt;'!$C$106</f>
        <v>phoebe.huang@msc.com</v>
      </c>
      <c r="F111" s="61"/>
      <c r="G111" s="80" t="str">
        <f>'HOW TO-&gt;'!$A$123</f>
        <v>S. Y. LIEW</v>
      </c>
      <c r="H111" s="80" t="str">
        <f>'HOW TO-&gt;'!$B$123</f>
        <v>6011 2348</v>
      </c>
      <c r="I111" s="65" t="str">
        <f>'HOW TO-&gt;'!$C$123</f>
        <v>seoyi.liew@msc.com</v>
      </c>
      <c r="J111" s="61"/>
      <c r="K111" s="80" t="str">
        <f>'HOW TO-&gt;'!$A$138</f>
        <v>KAI SIANG</v>
      </c>
      <c r="L111" s="80" t="str">
        <f>'HOW TO-&gt;'!$B$138</f>
        <v>6011 2356</v>
      </c>
      <c r="M111" s="65" t="str">
        <f>'HOW TO-&gt;'!$C$138</f>
        <v>kaisiang.lim@msc.com</v>
      </c>
      <c r="N111" s="61"/>
    </row>
    <row r="112" spans="1:16" s="121" customFormat="1">
      <c r="A112" s="1161"/>
      <c r="B112" s="1161"/>
      <c r="C112" s="80" t="str">
        <f>'HOW TO-&gt;'!$A$107</f>
        <v>SHERWIN LIM</v>
      </c>
      <c r="D112" s="80" t="str">
        <f>'HOW TO-&gt;'!$B$107</f>
        <v>6011 2395</v>
      </c>
      <c r="E112" s="65" t="str">
        <f>'HOW TO-&gt;'!$C$107</f>
        <v>sherwin.lim@msc.com</v>
      </c>
      <c r="F112" s="61"/>
      <c r="G112" s="80" t="str">
        <f>'HOW TO-&gt;'!$A$124</f>
        <v>SHARON KOH</v>
      </c>
      <c r="H112" s="80" t="str">
        <f>'HOW TO-&gt;'!$B$124</f>
        <v>6011 2349</v>
      </c>
      <c r="I112" s="65" t="str">
        <f>'HOW TO-&gt;'!$C$124</f>
        <v>sharon.koh@msc.com</v>
      </c>
      <c r="J112" s="61"/>
      <c r="K112" s="80" t="str">
        <f>'HOW TO-&gt;'!$A$139</f>
        <v>DEWI</v>
      </c>
      <c r="L112" s="80" t="str">
        <f>'HOW TO-&gt;'!$B$139</f>
        <v>6011 2354</v>
      </c>
      <c r="M112" s="65" t="str">
        <f>'HOW TO-&gt;'!$C$139</f>
        <v>dewi.ratnah@msc.com</v>
      </c>
      <c r="N112" s="61"/>
    </row>
    <row r="113" spans="1:14" s="121" customFormat="1">
      <c r="A113" s="1161"/>
      <c r="B113" s="1161"/>
      <c r="C113" s="80" t="str">
        <f>'HOW TO-&gt;'!$A$108</f>
        <v>NATALIE LEW</v>
      </c>
      <c r="D113" s="80" t="str">
        <f>'HOW TO-&gt;'!$B$108</f>
        <v>6011 2399</v>
      </c>
      <c r="E113" s="65" t="str">
        <f>'HOW TO-&gt;'!$C$108</f>
        <v>natalie.lew@msc.com</v>
      </c>
      <c r="F113" s="61"/>
      <c r="G113" s="80" t="str">
        <f>'HOW TO-&gt;'!$A$125</f>
        <v>ANGELIA LAU</v>
      </c>
      <c r="H113" s="80" t="str">
        <f>'HOW TO-&gt;'!$B$125</f>
        <v>6011 2346</v>
      </c>
      <c r="I113" s="65" t="str">
        <f>'HOW TO-&gt;'!$C$125</f>
        <v>angelia.lau@msc.com</v>
      </c>
      <c r="J113" s="61"/>
      <c r="K113" s="80" t="str">
        <f>'HOW TO-&gt;'!$A$140</f>
        <v>YU TING</v>
      </c>
      <c r="L113" s="80" t="str">
        <f>'HOW TO-&gt;'!$B$140</f>
        <v>6011 2359</v>
      </c>
      <c r="M113" s="65" t="str">
        <f>'HOW TO-&gt;'!$C$140</f>
        <v>yuting.luo@msc.com</v>
      </c>
      <c r="N113" s="61"/>
    </row>
    <row r="114" spans="1:14" s="121" customFormat="1">
      <c r="A114" s="1161"/>
      <c r="B114" s="1161"/>
      <c r="C114" s="80">
        <f>'HOW TO-&gt;'!$A$109</f>
        <v>0</v>
      </c>
      <c r="D114" s="80" t="str">
        <f>'HOW TO-&gt;'!$B$109</f>
        <v>6011 2352</v>
      </c>
      <c r="E114" s="65">
        <f>'HOW TO-&gt;'!$C$109</f>
        <v>0</v>
      </c>
      <c r="F114" s="61"/>
      <c r="G114" s="80" t="str">
        <f>'HOW TO-&gt;'!$A$126</f>
        <v>NOOR AFNINDAH</v>
      </c>
      <c r="H114" s="80" t="str">
        <f>'HOW TO-&gt;'!$B$126</f>
        <v>6011 2347</v>
      </c>
      <c r="I114" s="65" t="str">
        <f>'HOW TO-&gt;'!$C$126</f>
        <v>noor.afnindah@msc.com</v>
      </c>
      <c r="J114" s="61"/>
      <c r="K114" s="80" t="str">
        <f>'HOW TO-&gt;'!$A$141</f>
        <v>-</v>
      </c>
      <c r="L114" s="80" t="str">
        <f>'HOW TO-&gt;'!$B$141</f>
        <v>6011 0567</v>
      </c>
      <c r="M114" s="65" t="str">
        <f>'HOW TO-&gt;'!$C$141</f>
        <v>-</v>
      </c>
      <c r="N114" s="61"/>
    </row>
    <row r="115" spans="1:14" s="121" customFormat="1">
      <c r="A115" s="1161"/>
      <c r="B115" s="1161"/>
      <c r="C115" s="80" t="str">
        <f>'HOW TO-&gt;'!$A$110</f>
        <v>LIM AI PHEN</v>
      </c>
      <c r="D115" s="80" t="str">
        <f>'HOW TO-&gt;'!$B$110</f>
        <v>6011 9646</v>
      </c>
      <c r="E115" s="65" t="str">
        <f>'HOW TO-&gt;'!$C$110</f>
        <v>aiphen.lim@msc.com</v>
      </c>
      <c r="F115" s="61"/>
      <c r="G115" s="80" t="str">
        <f>'HOW TO-&gt;'!$A$127</f>
        <v>NG CHING WEI</v>
      </c>
      <c r="H115" s="80" t="str">
        <f>'HOW TO-&gt;'!$B$127</f>
        <v>6011 2404</v>
      </c>
      <c r="I115" s="65" t="str">
        <f>'HOW TO-&gt;'!$C$127</f>
        <v>chingwei.ng@msc.com</v>
      </c>
      <c r="J115" s="61"/>
      <c r="K115" s="80" t="str">
        <f>'HOW TO-&gt;'!$A$142</f>
        <v>SHAN SHAN</v>
      </c>
      <c r="L115" s="80" t="str">
        <f>'HOW TO-&gt;'!$B$142</f>
        <v>6011 2353</v>
      </c>
      <c r="M115" s="65" t="str">
        <f>'HOW TO-&gt;'!$C$142</f>
        <v>shanshan.chin@msc.com</v>
      </c>
      <c r="N115" s="61"/>
    </row>
    <row r="116" spans="1:14" s="121" customFormat="1">
      <c r="A116" s="1161"/>
      <c r="B116" s="1161"/>
      <c r="C116" s="80" t="str">
        <f>'HOW TO-&gt;'!$A$111</f>
        <v>DARIUS ONG</v>
      </c>
      <c r="D116" s="80" t="str">
        <f>'HOW TO-&gt;'!$B$111</f>
        <v>6011 2396</v>
      </c>
      <c r="E116" s="65" t="str">
        <f>'HOW TO-&gt;'!$C$111</f>
        <v>darius.ong@msc.com</v>
      </c>
      <c r="F116" s="61"/>
      <c r="G116" s="80">
        <f>'HOW TO-&gt;'!$A$128</f>
        <v>0</v>
      </c>
      <c r="H116" s="80">
        <f>'HOW TO-&gt;'!$B$128</f>
        <v>0</v>
      </c>
      <c r="I116" s="65">
        <f>'HOW TO-&gt;'!$C$128</f>
        <v>0</v>
      </c>
      <c r="J116" s="61"/>
      <c r="K116" s="80" t="str">
        <f>'HOW TO-&gt;'!$A$143</f>
        <v>EUNICE</v>
      </c>
      <c r="L116" s="80" t="str">
        <f>'HOW TO-&gt;'!$B$143</f>
        <v>6011 2355</v>
      </c>
      <c r="M116" s="65" t="str">
        <f>'HOW TO-&gt;'!$C$143</f>
        <v>eunice.chan@msc.com</v>
      </c>
      <c r="N116" s="61"/>
    </row>
    <row r="117" spans="1:14" s="121" customFormat="1">
      <c r="A117" s="1161"/>
      <c r="B117" s="1161"/>
      <c r="C117" s="80" t="str">
        <f>'HOW TO-&gt;'!$A$112</f>
        <v>LAWRENCE ANG (CROSS-TRADE)</v>
      </c>
      <c r="D117" s="80" t="str">
        <f>'HOW TO-&gt;'!$B$112</f>
        <v>6011 2400</v>
      </c>
      <c r="E117" s="65" t="str">
        <f>'HOW TO-&gt;'!$C$112</f>
        <v>lawrence.ang@msc.com</v>
      </c>
      <c r="F117" s="61"/>
      <c r="G117" s="80" t="str">
        <f>'HOW TO-&gt;'!$A$129</f>
        <v>.</v>
      </c>
      <c r="H117" s="80" t="str">
        <f>'HOW TO-&gt;'!$B$129</f>
        <v>.</v>
      </c>
      <c r="I117" s="65" t="str">
        <f>'HOW TO-&gt;'!$C$129</f>
        <v>.</v>
      </c>
      <c r="J117" s="61"/>
      <c r="K117" s="80" t="str">
        <f>'HOW TO-&gt;'!$A$144</f>
        <v>HAZEL</v>
      </c>
      <c r="L117" s="80" t="str">
        <f>'HOW TO-&gt;'!$B$144</f>
        <v>6011 2435</v>
      </c>
      <c r="M117" s="65" t="str">
        <f>'HOW TO-&gt;'!$C$144</f>
        <v>hazel.toh@msc.com</v>
      </c>
      <c r="N117" s="61"/>
    </row>
    <row r="118" spans="1:14" s="121" customFormat="1">
      <c r="A118" s="1161"/>
      <c r="B118" s="1161"/>
      <c r="C118" s="80" t="str">
        <f>'HOW TO-&gt;'!$A$113</f>
        <v>ASHTON YAN</v>
      </c>
      <c r="D118" s="80" t="str">
        <f>'HOW TO-&gt;'!$B$113</f>
        <v>6011 2398</v>
      </c>
      <c r="E118" s="65" t="str">
        <f>'HOW TO-&gt;'!$C$113</f>
        <v>ashton.yan@msc.com</v>
      </c>
      <c r="F118" s="61"/>
      <c r="G118" s="80">
        <f>'HOW TO-&gt;'!$A$130</f>
        <v>0</v>
      </c>
      <c r="H118" s="80">
        <f>'HOW TO-&gt;'!$B$130</f>
        <v>0</v>
      </c>
      <c r="I118" s="65">
        <f>'HOW TO-&gt;'!$C$130</f>
        <v>0</v>
      </c>
      <c r="J118" s="61"/>
      <c r="K118" s="80">
        <f>'HOW TO-&gt;'!$A$145</f>
        <v>0</v>
      </c>
      <c r="L118" s="80">
        <f>'HOW TO-&gt;'!$B$145</f>
        <v>0</v>
      </c>
      <c r="M118" s="65">
        <f>'HOW TO-&gt;'!$C$145</f>
        <v>0</v>
      </c>
      <c r="N118" s="61"/>
    </row>
    <row r="119" spans="1:14" s="121" customFormat="1">
      <c r="A119" s="1161"/>
      <c r="B119" s="1161"/>
      <c r="C119" s="80" t="str">
        <f>'HOW TO-&gt;'!$A$114</f>
        <v>LUIS LIM</v>
      </c>
      <c r="D119" s="80" t="str">
        <f>'HOW TO-&gt;'!$B$114</f>
        <v>6011 7900</v>
      </c>
      <c r="E119" s="65" t="str">
        <f>'HOW TO-&gt;'!$C$114</f>
        <v>luis.lim@msc.com</v>
      </c>
      <c r="F119" s="61"/>
      <c r="G119" s="61"/>
      <c r="H119" s="84"/>
      <c r="I119" s="273"/>
      <c r="J119" s="61"/>
      <c r="K119" s="80">
        <f>'HOW TO-&gt;'!$A$146</f>
        <v>0</v>
      </c>
      <c r="L119" s="80">
        <f>'HOW TO-&gt;'!$B$146</f>
        <v>0</v>
      </c>
      <c r="M119" s="65">
        <f>'HOW TO-&gt;'!$C$146</f>
        <v>0</v>
      </c>
      <c r="N119" s="61"/>
    </row>
    <row r="120" spans="1:14" s="121" customFormat="1">
      <c r="A120" s="1161"/>
      <c r="B120" s="1161"/>
      <c r="C120" s="80" t="str">
        <f>'HOW TO-&gt;'!$A$115</f>
        <v>CHARMAINE LIM</v>
      </c>
      <c r="D120" s="80" t="str">
        <f>'HOW TO-&gt;'!$B$115</f>
        <v>6011 0561</v>
      </c>
      <c r="E120" s="65" t="str">
        <f>'HOW TO-&gt;'!$C$115</f>
        <v>charmaine.lim@msc.com</v>
      </c>
      <c r="F120" s="61"/>
      <c r="G120" s="61"/>
      <c r="H120" s="84"/>
      <c r="I120" s="84"/>
      <c r="J120" s="273"/>
      <c r="K120" s="80"/>
      <c r="L120" s="80"/>
      <c r="M120" s="65"/>
      <c r="N120" s="61"/>
    </row>
    <row r="121" spans="1:14">
      <c r="A121" s="1160"/>
      <c r="B121" s="1160"/>
      <c r="C121" s="80">
        <f>'HOW TO-&gt;'!$A$116</f>
        <v>0</v>
      </c>
      <c r="D121" s="80">
        <f>'HOW TO-&gt;'!$B$116</f>
        <v>0</v>
      </c>
      <c r="E121" s="65">
        <f>'HOW TO-&gt;'!$C$116</f>
        <v>0</v>
      </c>
      <c r="N121" s="61"/>
    </row>
    <row r="122" spans="1:14">
      <c r="A122" s="1160"/>
      <c r="B122" s="1160"/>
      <c r="C122" s="80" t="str">
        <f>'HOW TO-&gt;'!$A$117</f>
        <v xml:space="preserve">MAIN LINE  </v>
      </c>
      <c r="D122" s="80" t="str">
        <f>'HOW TO-&gt;'!$B$117</f>
        <v>6011 2424</v>
      </c>
      <c r="E122" s="65">
        <f>'HOW TO-&gt;'!$C$117</f>
        <v>0</v>
      </c>
      <c r="N122" s="61"/>
    </row>
    <row r="123" spans="1:14">
      <c r="A123" s="1160"/>
      <c r="B123" s="1160"/>
      <c r="C123" s="80">
        <f>'HOW TO-&gt;'!$A$118</f>
        <v>0</v>
      </c>
      <c r="D123" s="80">
        <f>'HOW TO-&gt;'!$B$118</f>
        <v>0</v>
      </c>
      <c r="E123" s="65">
        <f>'HOW TO-&gt;'!$C$118</f>
        <v>0</v>
      </c>
      <c r="N123" s="61"/>
    </row>
    <row r="124" spans="1:14" ht="12.75" customHeight="1">
      <c r="N124" s="61"/>
    </row>
  </sheetData>
  <customSheetViews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9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0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12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13"/>
      <headerFooter>
        <oddFooter>&amp;RLast update : &amp;D   &amp;T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0" type="noConversion"/>
  <hyperlinks>
    <hyperlink ref="M108" display="sinexp@msca.com.sg" xr:uid="{FFFC02A8-EFAE-4BAF-8D73-1BF4D4E2AEC0}"/>
    <hyperlink ref="E108" display="mktg-dept@msca.com.sg" xr:uid="{94F53896-AC2B-4433-8FDF-28D0189A201B}"/>
    <hyperlink ref="E107" r:id="rId21" display="mailto:SG094-Sales@msc.com" xr:uid="{15A8BC44-3AF3-46A5-91DC-A0E86A93C5AE}"/>
    <hyperlink ref="I108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R153"/>
  <sheetViews>
    <sheetView zoomScale="114" zoomScaleNormal="115" workbookViewId="0">
      <selection activeCell="C131" sqref="C131"/>
    </sheetView>
  </sheetViews>
  <sheetFormatPr defaultColWidth="9.42578125" defaultRowHeight="12.75"/>
  <cols>
    <col min="1" max="1" width="14.85546875" style="410" customWidth="1"/>
    <col min="2" max="2" width="5.7109375" style="114" customWidth="1"/>
    <col min="3" max="3" width="27.140625" style="61" customWidth="1"/>
    <col min="4" max="4" width="11.42578125" style="61" customWidth="1"/>
    <col min="5" max="5" width="17.42578125" style="61" customWidth="1"/>
    <col min="6" max="6" width="14" style="61" hidden="1" customWidth="1"/>
    <col min="7" max="7" width="12.42578125" style="61" hidden="1" customWidth="1"/>
    <col min="8" max="8" width="15" style="61" hidden="1" customWidth="1"/>
    <col min="9" max="9" width="17.28515625" style="61" customWidth="1"/>
    <col min="10" max="11" width="16.140625" style="61" customWidth="1"/>
    <col min="12" max="12" width="12.5703125" style="61" customWidth="1"/>
    <col min="13" max="13" width="12.42578125" style="61" customWidth="1"/>
    <col min="14" max="14" width="14.42578125" style="61" customWidth="1"/>
    <col min="15" max="15" width="11.28515625" style="5" customWidth="1"/>
    <col min="16" max="16383" width="9.42578125" style="5"/>
    <col min="16384" max="16384" width="9.42578125" style="5" bestFit="1"/>
  </cols>
  <sheetData>
    <row r="1" spans="1:15" ht="6" customHeight="1"/>
    <row r="2" spans="1:15" s="37" customFormat="1" ht="15.75">
      <c r="A2" s="410"/>
      <c r="B2" s="114"/>
      <c r="C2" s="7" t="s">
        <v>95</v>
      </c>
    </row>
    <row r="3" spans="1:15" customFormat="1" ht="23.25" customHeight="1">
      <c r="A3" s="410"/>
      <c r="B3" s="114"/>
      <c r="C3" s="9"/>
      <c r="D3" s="9"/>
      <c r="E3" s="9"/>
      <c r="F3" s="9"/>
      <c r="G3" s="9"/>
      <c r="H3" s="9"/>
      <c r="I3" s="9"/>
      <c r="J3" s="9"/>
      <c r="K3" s="9"/>
      <c r="L3" s="780"/>
      <c r="N3" s="961"/>
      <c r="O3" s="961"/>
    </row>
    <row r="4" spans="1:15" customFormat="1" hidden="1">
      <c r="A4" s="411"/>
      <c r="B4" s="1279"/>
      <c r="C4" s="278"/>
      <c r="D4" s="278"/>
      <c r="E4" s="279" t="s">
        <v>6007</v>
      </c>
      <c r="F4" s="279"/>
      <c r="G4" s="278"/>
      <c r="H4" s="278"/>
      <c r="I4" s="278"/>
      <c r="J4" s="128"/>
      <c r="K4" s="128"/>
      <c r="L4" s="128"/>
      <c r="N4" s="961"/>
      <c r="O4" s="961"/>
    </row>
    <row r="5" spans="1:15" customFormat="1" ht="14.25" hidden="1">
      <c r="A5" s="412"/>
      <c r="B5" s="3277"/>
      <c r="C5" s="1217" t="s">
        <v>5062</v>
      </c>
      <c r="D5" s="280"/>
      <c r="E5" s="280"/>
      <c r="F5" s="280"/>
      <c r="G5" s="280"/>
      <c r="H5" s="280"/>
      <c r="I5" s="280"/>
      <c r="J5" s="129"/>
      <c r="K5" s="129"/>
      <c r="L5" s="61"/>
    </row>
    <row r="6" spans="1:15" s="14" customFormat="1" ht="19.5" hidden="1">
      <c r="A6" s="413"/>
      <c r="B6" s="426"/>
      <c r="C6" s="781" t="s">
        <v>4979</v>
      </c>
      <c r="D6" s="1055"/>
      <c r="E6" s="1056" t="s">
        <v>98</v>
      </c>
      <c r="F6" s="1056" t="s">
        <v>103</v>
      </c>
      <c r="G6" s="1056" t="s">
        <v>1089</v>
      </c>
      <c r="H6" s="1056" t="s">
        <v>805</v>
      </c>
      <c r="I6" s="1056" t="s">
        <v>983</v>
      </c>
      <c r="J6" s="1188" t="s">
        <v>890</v>
      </c>
      <c r="K6" s="855"/>
      <c r="L6" s="1001"/>
      <c r="M6" s="1046"/>
      <c r="N6" s="1049"/>
      <c r="O6" s="1047"/>
    </row>
    <row r="7" spans="1:15" s="14" customFormat="1" ht="23.45" hidden="1" customHeight="1">
      <c r="A7" s="413"/>
      <c r="B7" s="426"/>
      <c r="C7" s="1054"/>
      <c r="D7" s="1131" t="s">
        <v>2842</v>
      </c>
      <c r="E7" s="1138" t="s">
        <v>6008</v>
      </c>
      <c r="F7" s="1507" t="s">
        <v>2778</v>
      </c>
      <c r="G7" s="1505" t="s">
        <v>5431</v>
      </c>
      <c r="H7" s="1505" t="s">
        <v>4171</v>
      </c>
      <c r="I7" s="1505" t="s">
        <v>5286</v>
      </c>
      <c r="J7" s="1506" t="s">
        <v>3031</v>
      </c>
      <c r="K7" s="1448" t="s">
        <v>1720</v>
      </c>
      <c r="L7" s="1447" t="s">
        <v>3805</v>
      </c>
      <c r="M7" s="1449" t="s">
        <v>4831</v>
      </c>
      <c r="N7" s="1449" t="s">
        <v>5790</v>
      </c>
      <c r="O7" s="1449" t="s">
        <v>3808</v>
      </c>
    </row>
    <row r="8" spans="1:15" s="14" customFormat="1" ht="19.5" hidden="1">
      <c r="A8" s="930" t="s">
        <v>6009</v>
      </c>
      <c r="B8" s="3278" t="s">
        <v>5381</v>
      </c>
      <c r="C8" s="1426" t="s">
        <v>3096</v>
      </c>
      <c r="D8" s="1424" t="s">
        <v>6010</v>
      </c>
      <c r="E8" s="1425">
        <v>45084</v>
      </c>
      <c r="F8" s="1529"/>
      <c r="G8" s="1428"/>
      <c r="H8" s="1424">
        <f t="shared" ref="H8:H12" si="0">E8+14</f>
        <v>45098</v>
      </c>
      <c r="I8" s="1424">
        <f t="shared" ref="I8:I11" si="1">E8+18</f>
        <v>45102</v>
      </c>
      <c r="J8" s="1424">
        <f t="shared" ref="J8:J11" si="2">E8+23</f>
        <v>45107</v>
      </c>
      <c r="K8" s="1136">
        <v>45081</v>
      </c>
      <c r="L8" s="1516">
        <f t="shared" ref="L8:L11" si="3">K8+1</f>
        <v>45082</v>
      </c>
      <c r="M8" s="1516">
        <f t="shared" ref="M8:M11" si="4">L8-6</f>
        <v>45076</v>
      </c>
      <c r="N8" s="1516">
        <f t="shared" ref="N8:N11" si="5">M8</f>
        <v>45076</v>
      </c>
      <c r="O8" s="789" t="s">
        <v>5433</v>
      </c>
    </row>
    <row r="9" spans="1:15" s="14" customFormat="1" ht="19.5" hidden="1">
      <c r="A9" s="930" t="s">
        <v>6011</v>
      </c>
      <c r="B9" s="3278" t="s">
        <v>5384</v>
      </c>
      <c r="C9" s="1423" t="s">
        <v>518</v>
      </c>
      <c r="D9" s="1424" t="s">
        <v>6012</v>
      </c>
      <c r="E9" s="1425">
        <v>45091</v>
      </c>
      <c r="F9" s="1529"/>
      <c r="G9" s="1428"/>
      <c r="H9" s="1424">
        <f t="shared" si="0"/>
        <v>45105</v>
      </c>
      <c r="I9" s="1424">
        <f t="shared" si="1"/>
        <v>45109</v>
      </c>
      <c r="J9" s="1424">
        <f t="shared" si="2"/>
        <v>45114</v>
      </c>
      <c r="K9" s="1136">
        <v>45088</v>
      </c>
      <c r="L9" s="1516">
        <f t="shared" si="3"/>
        <v>45089</v>
      </c>
      <c r="M9" s="1516">
        <f t="shared" si="4"/>
        <v>45083</v>
      </c>
      <c r="N9" s="1516">
        <f t="shared" si="5"/>
        <v>45083</v>
      </c>
      <c r="O9" s="789" t="s">
        <v>5433</v>
      </c>
    </row>
    <row r="10" spans="1:15" s="14" customFormat="1" ht="19.5" hidden="1">
      <c r="A10" s="930" t="s">
        <v>576</v>
      </c>
      <c r="B10" s="3278" t="s">
        <v>5388</v>
      </c>
      <c r="C10" s="1426" t="s">
        <v>6013</v>
      </c>
      <c r="D10" s="1424" t="s">
        <v>6014</v>
      </c>
      <c r="E10" s="1425">
        <v>45098</v>
      </c>
      <c r="F10" s="1529"/>
      <c r="G10" s="1428"/>
      <c r="H10" s="1424">
        <f t="shared" si="0"/>
        <v>45112</v>
      </c>
      <c r="I10" s="1424">
        <f t="shared" si="1"/>
        <v>45116</v>
      </c>
      <c r="J10" s="1424">
        <f t="shared" si="2"/>
        <v>45121</v>
      </c>
      <c r="K10" s="1136">
        <v>45095</v>
      </c>
      <c r="L10" s="1516">
        <f t="shared" si="3"/>
        <v>45096</v>
      </c>
      <c r="M10" s="1516">
        <f t="shared" si="4"/>
        <v>45090</v>
      </c>
      <c r="N10" s="1516">
        <f t="shared" si="5"/>
        <v>45090</v>
      </c>
      <c r="O10" s="789" t="s">
        <v>5433</v>
      </c>
    </row>
    <row r="11" spans="1:15" s="14" customFormat="1" ht="19.5" hidden="1">
      <c r="A11" s="930" t="s">
        <v>6015</v>
      </c>
      <c r="B11" s="3278" t="s">
        <v>5392</v>
      </c>
      <c r="C11" s="1423" t="s">
        <v>3923</v>
      </c>
      <c r="D11" s="1424" t="s">
        <v>6016</v>
      </c>
      <c r="E11" s="1425">
        <v>45105</v>
      </c>
      <c r="F11" s="1529"/>
      <c r="G11" s="1428"/>
      <c r="H11" s="1424">
        <f t="shared" si="0"/>
        <v>45119</v>
      </c>
      <c r="I11" s="1424">
        <f t="shared" si="1"/>
        <v>45123</v>
      </c>
      <c r="J11" s="1424">
        <f t="shared" si="2"/>
        <v>45128</v>
      </c>
      <c r="K11" s="1136">
        <v>45102</v>
      </c>
      <c r="L11" s="1516">
        <f t="shared" si="3"/>
        <v>45103</v>
      </c>
      <c r="M11" s="1516">
        <f t="shared" si="4"/>
        <v>45097</v>
      </c>
      <c r="N11" s="1516">
        <f t="shared" si="5"/>
        <v>45097</v>
      </c>
      <c r="O11" s="789" t="s">
        <v>5433</v>
      </c>
    </row>
    <row r="12" spans="1:15" s="14" customFormat="1" ht="19.5" hidden="1">
      <c r="A12" s="930" t="s">
        <v>6017</v>
      </c>
      <c r="B12" s="3278" t="s">
        <v>5396</v>
      </c>
      <c r="C12" s="1427" t="s">
        <v>6018</v>
      </c>
      <c r="D12" s="1428" t="s">
        <v>6019</v>
      </c>
      <c r="E12" s="1428">
        <v>45109</v>
      </c>
      <c r="F12" s="1529"/>
      <c r="G12" s="1428"/>
      <c r="H12" s="1428">
        <f t="shared" si="0"/>
        <v>45123</v>
      </c>
      <c r="I12" s="1428">
        <f t="shared" ref="I12:I21" si="6">E12+18</f>
        <v>45127</v>
      </c>
      <c r="J12" s="1428">
        <f t="shared" ref="J12:J21" si="7">E12+23</f>
        <v>45132</v>
      </c>
      <c r="K12" s="1136">
        <v>45109</v>
      </c>
      <c r="L12" s="1516">
        <f t="shared" ref="L12:L21" si="8">K12+1</f>
        <v>45110</v>
      </c>
      <c r="M12" s="1516">
        <f t="shared" ref="M12:M21" si="9">L12-6</f>
        <v>45104</v>
      </c>
      <c r="N12" s="1516">
        <f t="shared" ref="N12:N21" si="10">M12</f>
        <v>45104</v>
      </c>
      <c r="O12" s="789" t="s">
        <v>5433</v>
      </c>
    </row>
    <row r="13" spans="1:15" s="14" customFormat="1" ht="19.5" hidden="1">
      <c r="A13" s="930" t="s">
        <v>6020</v>
      </c>
      <c r="B13" s="3278" t="s">
        <v>5399</v>
      </c>
      <c r="C13" s="1622" t="s">
        <v>412</v>
      </c>
      <c r="D13" s="1428" t="s">
        <v>6021</v>
      </c>
      <c r="E13" s="1430">
        <v>45123</v>
      </c>
      <c r="F13" s="1529"/>
      <c r="G13" s="1428"/>
      <c r="H13" s="1621" t="s">
        <v>393</v>
      </c>
      <c r="I13" s="1428">
        <f t="shared" si="6"/>
        <v>45141</v>
      </c>
      <c r="J13" s="1428">
        <f t="shared" si="7"/>
        <v>45146</v>
      </c>
      <c r="K13" s="1136">
        <v>45116</v>
      </c>
      <c r="L13" s="1516">
        <f t="shared" si="8"/>
        <v>45117</v>
      </c>
      <c r="M13" s="1516">
        <f t="shared" si="9"/>
        <v>45111</v>
      </c>
      <c r="N13" s="1516">
        <f t="shared" si="10"/>
        <v>45111</v>
      </c>
      <c r="O13" s="789" t="s">
        <v>5433</v>
      </c>
    </row>
    <row r="14" spans="1:15" s="14" customFormat="1" ht="19.5" hidden="1">
      <c r="A14" s="930" t="s">
        <v>6022</v>
      </c>
      <c r="B14" s="3278" t="s">
        <v>5403</v>
      </c>
      <c r="C14" s="1622" t="s">
        <v>6023</v>
      </c>
      <c r="D14" s="1428" t="s">
        <v>6024</v>
      </c>
      <c r="E14" s="1428">
        <v>45123</v>
      </c>
      <c r="F14" s="1529"/>
      <c r="G14" s="1428"/>
      <c r="H14" s="1428">
        <f>E14+14</f>
        <v>45137</v>
      </c>
      <c r="I14" s="1428">
        <f t="shared" si="6"/>
        <v>45141</v>
      </c>
      <c r="J14" s="1428">
        <f t="shared" si="7"/>
        <v>45146</v>
      </c>
      <c r="K14" s="1136">
        <v>45123</v>
      </c>
      <c r="L14" s="1671">
        <f t="shared" si="8"/>
        <v>45124</v>
      </c>
      <c r="M14" s="1516">
        <f t="shared" si="9"/>
        <v>45118</v>
      </c>
      <c r="N14" s="1516">
        <f t="shared" si="10"/>
        <v>45118</v>
      </c>
      <c r="O14" s="789" t="s">
        <v>5433</v>
      </c>
    </row>
    <row r="15" spans="1:15" s="14" customFormat="1" ht="19.5" hidden="1">
      <c r="A15" s="930" t="s">
        <v>6025</v>
      </c>
      <c r="B15" s="3278" t="s">
        <v>5406</v>
      </c>
      <c r="C15" s="1427" t="s">
        <v>6026</v>
      </c>
      <c r="D15" s="1428" t="s">
        <v>6027</v>
      </c>
      <c r="E15" s="1430">
        <v>45135</v>
      </c>
      <c r="F15" s="1529"/>
      <c r="G15" s="1428"/>
      <c r="H15" s="1428">
        <f>E15+14</f>
        <v>45149</v>
      </c>
      <c r="I15" s="1428">
        <f t="shared" si="6"/>
        <v>45153</v>
      </c>
      <c r="J15" s="1428">
        <f t="shared" si="7"/>
        <v>45158</v>
      </c>
      <c r="K15" s="1136">
        <v>45130</v>
      </c>
      <c r="L15" s="1516">
        <f t="shared" si="8"/>
        <v>45131</v>
      </c>
      <c r="M15" s="1516">
        <f t="shared" si="9"/>
        <v>45125</v>
      </c>
      <c r="N15" s="1516">
        <f t="shared" si="10"/>
        <v>45125</v>
      </c>
      <c r="O15" s="789" t="s">
        <v>5433</v>
      </c>
    </row>
    <row r="16" spans="1:15" s="14" customFormat="1" ht="19.5" hidden="1">
      <c r="A16" s="930" t="s">
        <v>6028</v>
      </c>
      <c r="B16" s="3278" t="s">
        <v>5409</v>
      </c>
      <c r="C16" s="1427" t="s">
        <v>6029</v>
      </c>
      <c r="D16" s="1428" t="s">
        <v>6030</v>
      </c>
      <c r="E16" s="1430">
        <v>45141</v>
      </c>
      <c r="F16" s="1529"/>
      <c r="G16" s="1428"/>
      <c r="H16" s="1428">
        <f>E16+14</f>
        <v>45155</v>
      </c>
      <c r="I16" s="1428">
        <f t="shared" si="6"/>
        <v>45159</v>
      </c>
      <c r="J16" s="1428">
        <f t="shared" si="7"/>
        <v>45164</v>
      </c>
      <c r="K16" s="1136">
        <v>45137</v>
      </c>
      <c r="L16" s="1516">
        <f t="shared" si="8"/>
        <v>45138</v>
      </c>
      <c r="M16" s="1516">
        <f t="shared" si="9"/>
        <v>45132</v>
      </c>
      <c r="N16" s="1516">
        <f t="shared" si="10"/>
        <v>45132</v>
      </c>
      <c r="O16" s="789" t="s">
        <v>5433</v>
      </c>
    </row>
    <row r="17" spans="1:15" s="14" customFormat="1" ht="19.5" hidden="1">
      <c r="A17" s="930" t="s">
        <v>6031</v>
      </c>
      <c r="B17" s="3278" t="s">
        <v>5413</v>
      </c>
      <c r="C17" s="1423" t="s">
        <v>4271</v>
      </c>
      <c r="D17" s="1424" t="s">
        <v>6032</v>
      </c>
      <c r="E17" s="1424">
        <v>45145</v>
      </c>
      <c r="F17" s="1651"/>
      <c r="G17" s="1424"/>
      <c r="H17" s="1424">
        <f t="shared" ref="H17:H21" si="11">E17+14</f>
        <v>45159</v>
      </c>
      <c r="I17" s="1424">
        <f t="shared" si="6"/>
        <v>45163</v>
      </c>
      <c r="J17" s="1424">
        <f t="shared" si="7"/>
        <v>45168</v>
      </c>
      <c r="K17" s="1136">
        <v>45144</v>
      </c>
      <c r="L17" s="1516">
        <f t="shared" si="8"/>
        <v>45145</v>
      </c>
      <c r="M17" s="1516">
        <f t="shared" si="9"/>
        <v>45139</v>
      </c>
      <c r="N17" s="1516">
        <f t="shared" si="10"/>
        <v>45139</v>
      </c>
      <c r="O17" s="789" t="s">
        <v>5433</v>
      </c>
    </row>
    <row r="18" spans="1:15" s="14" customFormat="1" ht="19.5" hidden="1">
      <c r="A18" s="930" t="s">
        <v>6033</v>
      </c>
      <c r="B18" s="3278" t="s">
        <v>5416</v>
      </c>
      <c r="C18" s="1423" t="s">
        <v>6034</v>
      </c>
      <c r="D18" s="1424" t="s">
        <v>6035</v>
      </c>
      <c r="E18" s="1425">
        <v>45153</v>
      </c>
      <c r="F18" s="1651"/>
      <c r="G18" s="1424"/>
      <c r="H18" s="1424">
        <f t="shared" si="11"/>
        <v>45167</v>
      </c>
      <c r="I18" s="1424">
        <f t="shared" si="6"/>
        <v>45171</v>
      </c>
      <c r="J18" s="1424">
        <f t="shared" si="7"/>
        <v>45176</v>
      </c>
      <c r="K18" s="1136">
        <v>45151</v>
      </c>
      <c r="L18" s="1516">
        <f t="shared" si="8"/>
        <v>45152</v>
      </c>
      <c r="M18" s="1516">
        <f t="shared" si="9"/>
        <v>45146</v>
      </c>
      <c r="N18" s="1516">
        <f t="shared" si="10"/>
        <v>45146</v>
      </c>
      <c r="O18" s="789" t="s">
        <v>5433</v>
      </c>
    </row>
    <row r="19" spans="1:15" s="14" customFormat="1" ht="19.5" hidden="1">
      <c r="A19" s="930" t="s">
        <v>6036</v>
      </c>
      <c r="B19" s="3278" t="s">
        <v>5419</v>
      </c>
      <c r="C19" s="1423" t="s">
        <v>5234</v>
      </c>
      <c r="D19" s="1424" t="s">
        <v>6037</v>
      </c>
      <c r="E19" s="1425">
        <v>45161</v>
      </c>
      <c r="F19" s="1651"/>
      <c r="G19" s="1424"/>
      <c r="H19" s="1621" t="s">
        <v>393</v>
      </c>
      <c r="I19" s="1424">
        <f t="shared" si="6"/>
        <v>45179</v>
      </c>
      <c r="J19" s="1424">
        <f t="shared" si="7"/>
        <v>45184</v>
      </c>
      <c r="K19" s="1136">
        <v>45158</v>
      </c>
      <c r="L19" s="1516">
        <f t="shared" si="8"/>
        <v>45159</v>
      </c>
      <c r="M19" s="1516">
        <f t="shared" si="9"/>
        <v>45153</v>
      </c>
      <c r="N19" s="1516">
        <f t="shared" si="10"/>
        <v>45153</v>
      </c>
      <c r="O19" s="789" t="s">
        <v>5433</v>
      </c>
    </row>
    <row r="20" spans="1:15" s="14" customFormat="1" ht="19.5" hidden="1">
      <c r="A20" s="930" t="s">
        <v>6038</v>
      </c>
      <c r="B20" s="3278" t="s">
        <v>5422</v>
      </c>
      <c r="C20" s="1423" t="s">
        <v>6013</v>
      </c>
      <c r="D20" s="1424" t="s">
        <v>6039</v>
      </c>
      <c r="E20" s="1425">
        <v>45167</v>
      </c>
      <c r="F20" s="1651"/>
      <c r="G20" s="1424"/>
      <c r="H20" s="1424">
        <f t="shared" si="11"/>
        <v>45181</v>
      </c>
      <c r="I20" s="1424">
        <f t="shared" si="6"/>
        <v>45185</v>
      </c>
      <c r="J20" s="1424">
        <f t="shared" si="7"/>
        <v>45190</v>
      </c>
      <c r="K20" s="1136">
        <v>45165</v>
      </c>
      <c r="L20" s="1516">
        <f t="shared" si="8"/>
        <v>45166</v>
      </c>
      <c r="M20" s="1516">
        <f t="shared" si="9"/>
        <v>45160</v>
      </c>
      <c r="N20" s="1516">
        <f t="shared" si="10"/>
        <v>45160</v>
      </c>
      <c r="O20" s="789" t="s">
        <v>5433</v>
      </c>
    </row>
    <row r="21" spans="1:15" s="14" customFormat="1" ht="19.5" hidden="1">
      <c r="A21" s="930" t="s">
        <v>6040</v>
      </c>
      <c r="B21" s="3278" t="s">
        <v>5425</v>
      </c>
      <c r="C21" s="1427" t="s">
        <v>4158</v>
      </c>
      <c r="D21" s="1428" t="s">
        <v>6041</v>
      </c>
      <c r="E21" s="1430">
        <v>45177</v>
      </c>
      <c r="F21" s="1668"/>
      <c r="G21" s="1428"/>
      <c r="H21" s="1428">
        <f t="shared" si="11"/>
        <v>45191</v>
      </c>
      <c r="I21" s="1428">
        <f t="shared" si="6"/>
        <v>45195</v>
      </c>
      <c r="J21" s="1429">
        <f t="shared" si="7"/>
        <v>45200</v>
      </c>
      <c r="K21" s="1136">
        <v>45172</v>
      </c>
      <c r="L21" s="1516">
        <f t="shared" si="8"/>
        <v>45173</v>
      </c>
      <c r="M21" s="1516">
        <f t="shared" si="9"/>
        <v>45167</v>
      </c>
      <c r="N21" s="1516">
        <f t="shared" si="10"/>
        <v>45167</v>
      </c>
      <c r="O21" s="789" t="s">
        <v>5433</v>
      </c>
    </row>
    <row r="22" spans="1:15" s="14" customFormat="1" ht="19.5" hidden="1">
      <c r="A22" s="930"/>
      <c r="B22" s="3279"/>
      <c r="C22" s="781" t="s">
        <v>4979</v>
      </c>
      <c r="D22" s="1516"/>
      <c r="E22" s="279" t="s">
        <v>6007</v>
      </c>
      <c r="F22" s="1516"/>
      <c r="G22" s="789"/>
      <c r="H22" s="5"/>
      <c r="I22" s="1136"/>
      <c r="J22" s="1516"/>
      <c r="K22" s="1516"/>
      <c r="L22" s="1516"/>
      <c r="M22" s="789"/>
      <c r="N22" s="5"/>
      <c r="O22" s="789"/>
    </row>
    <row r="23" spans="1:15" s="14" customFormat="1" ht="19.5" hidden="1">
      <c r="A23" s="930"/>
      <c r="B23" s="3279"/>
      <c r="C23" s="781" t="s">
        <v>4979</v>
      </c>
      <c r="D23" s="1055"/>
      <c r="E23" s="1056" t="s">
        <v>98</v>
      </c>
      <c r="F23" s="1056" t="s">
        <v>103</v>
      </c>
      <c r="G23" s="1056" t="s">
        <v>1089</v>
      </c>
      <c r="H23" s="1056" t="s">
        <v>805</v>
      </c>
      <c r="I23" s="1056" t="s">
        <v>983</v>
      </c>
      <c r="J23" s="5"/>
      <c r="K23" s="1136"/>
      <c r="L23" s="1516"/>
      <c r="M23" s="1516"/>
      <c r="N23" s="1516"/>
      <c r="O23" s="789"/>
    </row>
    <row r="24" spans="1:15" s="14" customFormat="1" ht="19.5" hidden="1">
      <c r="A24" s="930"/>
      <c r="B24" s="3279"/>
      <c r="C24" s="1708"/>
      <c r="D24" s="1131" t="s">
        <v>2842</v>
      </c>
      <c r="E24" s="1138" t="s">
        <v>6008</v>
      </c>
      <c r="F24" s="1507" t="s">
        <v>2778</v>
      </c>
      <c r="G24" s="1505" t="s">
        <v>5431</v>
      </c>
      <c r="H24" s="1505" t="s">
        <v>4171</v>
      </c>
      <c r="I24" s="1505" t="s">
        <v>5286</v>
      </c>
      <c r="J24" s="1448" t="s">
        <v>1720</v>
      </c>
      <c r="K24" s="1449" t="s">
        <v>4831</v>
      </c>
      <c r="L24" s="1449" t="s">
        <v>5790</v>
      </c>
      <c r="M24" s="1449"/>
      <c r="O24" s="789"/>
    </row>
    <row r="25" spans="1:15" s="14" customFormat="1" ht="19.5" hidden="1">
      <c r="A25" s="930" t="s">
        <v>3923</v>
      </c>
      <c r="B25" s="3278" t="s">
        <v>5450</v>
      </c>
      <c r="C25" s="1427" t="s">
        <v>4186</v>
      </c>
      <c r="D25" s="1428" t="s">
        <v>6042</v>
      </c>
      <c r="E25" s="1430">
        <v>45180</v>
      </c>
      <c r="F25" s="1668"/>
      <c r="G25" s="1428"/>
      <c r="H25" s="1428">
        <f t="shared" ref="H25:H31" si="12">E25+14</f>
        <v>45194</v>
      </c>
      <c r="I25" s="1428">
        <f t="shared" ref="I25:I31" si="13">E25+18</f>
        <v>45198</v>
      </c>
      <c r="J25" s="1136">
        <v>45179</v>
      </c>
      <c r="K25" s="1516">
        <f t="shared" ref="K25:K30" si="14">J25+1</f>
        <v>45180</v>
      </c>
      <c r="L25" s="1516">
        <f t="shared" ref="L25:L31" si="15">K25-6</f>
        <v>45174</v>
      </c>
      <c r="M25" s="1516"/>
      <c r="N25" s="789" t="s">
        <v>5433</v>
      </c>
    </row>
    <row r="26" spans="1:15" s="14" customFormat="1" ht="19.5" hidden="1">
      <c r="A26" s="930" t="s">
        <v>3923</v>
      </c>
      <c r="B26" s="3278" t="s">
        <v>5453</v>
      </c>
      <c r="C26" s="1427" t="s">
        <v>6043</v>
      </c>
      <c r="D26" s="1428" t="s">
        <v>6044</v>
      </c>
      <c r="E26" s="1430">
        <v>45189</v>
      </c>
      <c r="F26" s="1668"/>
      <c r="G26" s="1428"/>
      <c r="H26" s="1428">
        <f t="shared" si="12"/>
        <v>45203</v>
      </c>
      <c r="I26" s="1428">
        <f t="shared" si="13"/>
        <v>45207</v>
      </c>
      <c r="J26" s="1136">
        <v>45186</v>
      </c>
      <c r="K26" s="1516">
        <f t="shared" si="14"/>
        <v>45187</v>
      </c>
      <c r="L26" s="1516">
        <f t="shared" si="15"/>
        <v>45181</v>
      </c>
      <c r="M26" s="1516"/>
      <c r="N26" s="789" t="s">
        <v>5433</v>
      </c>
    </row>
    <row r="27" spans="1:15" s="14" customFormat="1" ht="19.5" hidden="1">
      <c r="A27" s="930" t="s">
        <v>6045</v>
      </c>
      <c r="B27" s="3278" t="s">
        <v>5456</v>
      </c>
      <c r="C27" s="1427" t="s">
        <v>3923</v>
      </c>
      <c r="D27" s="1428" t="s">
        <v>6046</v>
      </c>
      <c r="E27" s="1430">
        <v>45203</v>
      </c>
      <c r="F27" s="1668"/>
      <c r="G27" s="1428"/>
      <c r="H27" s="1428">
        <f t="shared" si="12"/>
        <v>45217</v>
      </c>
      <c r="I27" s="1428">
        <f t="shared" si="13"/>
        <v>45221</v>
      </c>
      <c r="J27" s="1339">
        <v>45193</v>
      </c>
      <c r="K27" s="1447">
        <f t="shared" si="14"/>
        <v>45194</v>
      </c>
      <c r="L27" s="1447">
        <f t="shared" si="15"/>
        <v>45188</v>
      </c>
      <c r="M27" s="1447"/>
      <c r="N27" s="789" t="s">
        <v>5433</v>
      </c>
    </row>
    <row r="28" spans="1:15" s="14" customFormat="1" ht="19.5" hidden="1">
      <c r="A28" s="930" t="s">
        <v>4150</v>
      </c>
      <c r="B28" s="3278" t="s">
        <v>5459</v>
      </c>
      <c r="C28" s="1423" t="s">
        <v>6047</v>
      </c>
      <c r="D28" s="1424" t="s">
        <v>6048</v>
      </c>
      <c r="E28" s="1425">
        <v>45205</v>
      </c>
      <c r="F28" s="1651"/>
      <c r="G28" s="1424"/>
      <c r="H28" s="1424">
        <f t="shared" si="12"/>
        <v>45219</v>
      </c>
      <c r="I28" s="1424">
        <f t="shared" si="13"/>
        <v>45223</v>
      </c>
      <c r="J28" s="1339">
        <v>45200</v>
      </c>
      <c r="K28" s="1447">
        <f t="shared" si="14"/>
        <v>45201</v>
      </c>
      <c r="L28" s="1447">
        <f t="shared" si="15"/>
        <v>45195</v>
      </c>
      <c r="M28" s="1447"/>
      <c r="N28" s="789" t="s">
        <v>5433</v>
      </c>
    </row>
    <row r="29" spans="1:15" s="14" customFormat="1" ht="19.5" hidden="1">
      <c r="A29" s="930"/>
      <c r="B29" s="3278" t="s">
        <v>5462</v>
      </c>
      <c r="C29" s="1682" t="s">
        <v>406</v>
      </c>
      <c r="D29" s="1524" t="s">
        <v>6049</v>
      </c>
      <c r="E29" s="1680"/>
      <c r="F29" s="1681"/>
      <c r="G29" s="1680"/>
      <c r="H29" s="1680">
        <f t="shared" si="12"/>
        <v>14</v>
      </c>
      <c r="I29" s="1680">
        <f t="shared" si="13"/>
        <v>18</v>
      </c>
      <c r="J29" s="1339">
        <v>45207</v>
      </c>
      <c r="K29" s="1447">
        <f t="shared" si="14"/>
        <v>45208</v>
      </c>
      <c r="L29" s="1447">
        <f t="shared" si="15"/>
        <v>45202</v>
      </c>
      <c r="M29" s="1447"/>
      <c r="N29" s="400" t="s">
        <v>79</v>
      </c>
    </row>
    <row r="30" spans="1:15" s="14" customFormat="1" ht="19.5" hidden="1">
      <c r="A30" s="930"/>
      <c r="B30" s="3278" t="s">
        <v>5465</v>
      </c>
      <c r="C30" s="1423" t="s">
        <v>5495</v>
      </c>
      <c r="D30" s="1424" t="s">
        <v>6050</v>
      </c>
      <c r="E30" s="1425">
        <v>45217</v>
      </c>
      <c r="F30" s="1651"/>
      <c r="G30" s="1424"/>
      <c r="H30" s="1424">
        <f t="shared" si="12"/>
        <v>45231</v>
      </c>
      <c r="I30" s="1424">
        <f t="shared" si="13"/>
        <v>45235</v>
      </c>
      <c r="J30" s="1339">
        <v>45214</v>
      </c>
      <c r="K30" s="1447">
        <f t="shared" si="14"/>
        <v>45215</v>
      </c>
      <c r="L30" s="1447">
        <f t="shared" si="15"/>
        <v>45209</v>
      </c>
      <c r="M30" s="1447"/>
      <c r="N30" s="789" t="s">
        <v>5433</v>
      </c>
    </row>
    <row r="31" spans="1:15" s="14" customFormat="1" ht="19.5" hidden="1">
      <c r="A31" s="930"/>
      <c r="B31" s="3278" t="s">
        <v>5467</v>
      </c>
      <c r="C31" s="1423" t="s">
        <v>3120</v>
      </c>
      <c r="D31" s="1524" t="s">
        <v>6051</v>
      </c>
      <c r="E31" s="1546">
        <v>45223</v>
      </c>
      <c r="F31" s="1672"/>
      <c r="G31" s="1524"/>
      <c r="H31" s="1524">
        <f t="shared" si="12"/>
        <v>45237</v>
      </c>
      <c r="I31" s="1524">
        <f t="shared" si="13"/>
        <v>45241</v>
      </c>
      <c r="J31" s="1339">
        <v>45221</v>
      </c>
      <c r="K31" s="1447">
        <f>J31+1</f>
        <v>45222</v>
      </c>
      <c r="L31" s="1447">
        <f t="shared" si="15"/>
        <v>45216</v>
      </c>
      <c r="M31" s="1447"/>
      <c r="N31" s="789" t="s">
        <v>5433</v>
      </c>
    </row>
    <row r="32" spans="1:15" s="14" customFormat="1" ht="19.5" hidden="1">
      <c r="A32" s="930" t="s">
        <v>6052</v>
      </c>
      <c r="B32" s="3278" t="s">
        <v>6053</v>
      </c>
      <c r="C32" s="1704" t="s">
        <v>6054</v>
      </c>
      <c r="D32" s="1424" t="s">
        <v>6055</v>
      </c>
      <c r="E32" s="1424">
        <v>45228</v>
      </c>
      <c r="F32" s="1651"/>
      <c r="G32" s="1424"/>
      <c r="H32" s="1424">
        <f>E32+13</f>
        <v>45241</v>
      </c>
      <c r="I32" s="1424">
        <f>E32+20</f>
        <v>45248</v>
      </c>
      <c r="J32" s="1339">
        <v>45228</v>
      </c>
      <c r="K32" s="1447">
        <f t="shared" ref="K32:K37" si="16">J32+1</f>
        <v>45229</v>
      </c>
      <c r="L32" s="1447">
        <f t="shared" ref="L32:L37" si="17">K32-6</f>
        <v>45223</v>
      </c>
      <c r="M32" s="1447"/>
      <c r="N32" s="789" t="s">
        <v>5433</v>
      </c>
    </row>
    <row r="33" spans="1:14" s="14" customFormat="1" ht="38.25" hidden="1">
      <c r="A33" s="930"/>
      <c r="B33" s="3278" t="s">
        <v>6056</v>
      </c>
      <c r="C33" s="1702" t="s">
        <v>5550</v>
      </c>
      <c r="D33" s="1428" t="s">
        <v>6057</v>
      </c>
      <c r="E33" s="1428">
        <v>45235</v>
      </c>
      <c r="F33" s="1668"/>
      <c r="G33" s="1428"/>
      <c r="H33" s="1719" t="s">
        <v>6058</v>
      </c>
      <c r="I33" s="1428">
        <f>E33+18</f>
        <v>45253</v>
      </c>
      <c r="J33" s="1339">
        <v>45235</v>
      </c>
      <c r="K33" s="1447">
        <f t="shared" si="16"/>
        <v>45236</v>
      </c>
      <c r="L33" s="1447">
        <f t="shared" si="17"/>
        <v>45230</v>
      </c>
      <c r="M33" s="1447"/>
      <c r="N33" s="789" t="s">
        <v>5433</v>
      </c>
    </row>
    <row r="34" spans="1:14" s="14" customFormat="1" ht="19.5" hidden="1">
      <c r="A34" s="930" t="s">
        <v>6059</v>
      </c>
      <c r="B34" s="3278" t="s">
        <v>6060</v>
      </c>
      <c r="C34" s="1702" t="s">
        <v>6061</v>
      </c>
      <c r="D34" s="1428" t="s">
        <v>6062</v>
      </c>
      <c r="E34" s="1430">
        <v>45245</v>
      </c>
      <c r="F34" s="1668"/>
      <c r="G34" s="1428"/>
      <c r="H34" s="1428">
        <f>E34+14</f>
        <v>45259</v>
      </c>
      <c r="I34" s="1428">
        <f>E34+18</f>
        <v>45263</v>
      </c>
      <c r="J34" s="1339">
        <v>45242</v>
      </c>
      <c r="K34" s="1447">
        <f t="shared" si="16"/>
        <v>45243</v>
      </c>
      <c r="L34" s="1447">
        <f t="shared" si="17"/>
        <v>45237</v>
      </c>
      <c r="M34" s="1447"/>
      <c r="N34" s="789" t="s">
        <v>5433</v>
      </c>
    </row>
    <row r="35" spans="1:14" s="14" customFormat="1" ht="19.5" hidden="1">
      <c r="A35" s="930" t="s">
        <v>6063</v>
      </c>
      <c r="B35" s="3278" t="s">
        <v>6064</v>
      </c>
      <c r="C35" s="1427" t="s">
        <v>2376</v>
      </c>
      <c r="D35" s="1428" t="s">
        <v>6065</v>
      </c>
      <c r="E35" s="1428">
        <v>45255</v>
      </c>
      <c r="F35" s="1668"/>
      <c r="G35" s="1428"/>
      <c r="H35" s="1428">
        <f t="shared" ref="H35:H40" si="18">E35+14</f>
        <v>45269</v>
      </c>
      <c r="I35" s="1428">
        <f t="shared" ref="I35:I40" si="19">E35+18</f>
        <v>45273</v>
      </c>
      <c r="J35" s="1339">
        <v>45249</v>
      </c>
      <c r="K35" s="1447">
        <f t="shared" si="16"/>
        <v>45250</v>
      </c>
      <c r="L35" s="1447">
        <f t="shared" si="17"/>
        <v>45244</v>
      </c>
      <c r="M35" s="1447"/>
      <c r="N35" s="789" t="s">
        <v>6066</v>
      </c>
    </row>
    <row r="36" spans="1:14" s="14" customFormat="1" ht="19.5" hidden="1">
      <c r="A36" s="930" t="s">
        <v>6067</v>
      </c>
      <c r="B36" s="3278" t="s">
        <v>6068</v>
      </c>
      <c r="C36" s="1427" t="s">
        <v>6069</v>
      </c>
      <c r="D36" s="1428" t="s">
        <v>6070</v>
      </c>
      <c r="E36" s="1428">
        <v>45257</v>
      </c>
      <c r="F36" s="1668"/>
      <c r="G36" s="1428"/>
      <c r="H36" s="1428">
        <f t="shared" si="18"/>
        <v>45271</v>
      </c>
      <c r="I36" s="1428">
        <f t="shared" si="19"/>
        <v>45275</v>
      </c>
      <c r="J36" s="1339">
        <v>45256</v>
      </c>
      <c r="K36" s="1447">
        <f t="shared" si="16"/>
        <v>45257</v>
      </c>
      <c r="L36" s="1447">
        <f t="shared" si="17"/>
        <v>45251</v>
      </c>
      <c r="M36" s="1447"/>
      <c r="N36" s="789" t="s">
        <v>6071</v>
      </c>
    </row>
    <row r="37" spans="1:14" s="14" customFormat="1" ht="19.5" hidden="1" customHeight="1">
      <c r="A37" s="930" t="s">
        <v>6072</v>
      </c>
      <c r="B37" s="3278" t="s">
        <v>5470</v>
      </c>
      <c r="C37" s="1423" t="s">
        <v>6073</v>
      </c>
      <c r="D37" s="1424" t="s">
        <v>6074</v>
      </c>
      <c r="E37" s="1424">
        <v>45264</v>
      </c>
      <c r="F37" s="1651"/>
      <c r="G37" s="1424"/>
      <c r="H37" s="1424">
        <f t="shared" si="18"/>
        <v>45278</v>
      </c>
      <c r="I37" s="1424">
        <f t="shared" si="19"/>
        <v>45282</v>
      </c>
      <c r="J37" s="1339">
        <v>45263</v>
      </c>
      <c r="K37" s="1447">
        <f t="shared" si="16"/>
        <v>45264</v>
      </c>
      <c r="L37" s="1447">
        <f t="shared" si="17"/>
        <v>45258</v>
      </c>
      <c r="M37" s="1447"/>
      <c r="N37" s="789"/>
    </row>
    <row r="38" spans="1:14" s="14" customFormat="1" ht="19.5" hidden="1">
      <c r="A38" s="930" t="s">
        <v>6075</v>
      </c>
      <c r="B38" s="3278" t="s">
        <v>5473</v>
      </c>
      <c r="C38" s="1426" t="s">
        <v>6076</v>
      </c>
      <c r="D38" s="1424" t="s">
        <v>6077</v>
      </c>
      <c r="E38" s="1424">
        <v>45274</v>
      </c>
      <c r="F38" s="1651"/>
      <c r="G38" s="1424"/>
      <c r="H38" s="1424">
        <f t="shared" si="18"/>
        <v>45288</v>
      </c>
      <c r="I38" s="1424">
        <f t="shared" si="19"/>
        <v>45292</v>
      </c>
      <c r="J38" s="1339">
        <v>45270</v>
      </c>
      <c r="K38" s="1447">
        <f t="shared" ref="K38:K40" si="20">J38+1</f>
        <v>45271</v>
      </c>
      <c r="L38" s="1447">
        <f t="shared" ref="L38:L40" si="21">K38-6</f>
        <v>45265</v>
      </c>
      <c r="M38" s="1447"/>
      <c r="N38" s="789"/>
    </row>
    <row r="39" spans="1:14" s="14" customFormat="1" ht="19.5" hidden="1">
      <c r="A39" s="930" t="s">
        <v>6078</v>
      </c>
      <c r="B39" s="3278" t="s">
        <v>5475</v>
      </c>
      <c r="C39" s="1426" t="s">
        <v>2657</v>
      </c>
      <c r="D39" s="1424" t="s">
        <v>6079</v>
      </c>
      <c r="E39" s="1424">
        <v>45282</v>
      </c>
      <c r="F39" s="1651"/>
      <c r="G39" s="1424"/>
      <c r="H39" s="1424">
        <f t="shared" si="18"/>
        <v>45296</v>
      </c>
      <c r="I39" s="1424">
        <f t="shared" si="19"/>
        <v>45300</v>
      </c>
      <c r="J39" s="1339">
        <v>45277</v>
      </c>
      <c r="K39" s="1447">
        <f t="shared" si="20"/>
        <v>45278</v>
      </c>
      <c r="L39" s="1447">
        <f t="shared" si="21"/>
        <v>45272</v>
      </c>
      <c r="M39" s="1447" t="s">
        <v>6080</v>
      </c>
    </row>
    <row r="40" spans="1:14" s="14" customFormat="1" ht="19.5" hidden="1">
      <c r="A40" s="930" t="s">
        <v>6081</v>
      </c>
      <c r="B40" s="3278" t="s">
        <v>5477</v>
      </c>
      <c r="C40" s="1426" t="s">
        <v>6082</v>
      </c>
      <c r="D40" s="1424" t="s">
        <v>6083</v>
      </c>
      <c r="E40" s="1424">
        <v>45291</v>
      </c>
      <c r="F40" s="1651"/>
      <c r="G40" s="1424"/>
      <c r="H40" s="1424">
        <f t="shared" si="18"/>
        <v>45305</v>
      </c>
      <c r="I40" s="1424">
        <f t="shared" si="19"/>
        <v>45309</v>
      </c>
      <c r="J40" s="1339">
        <v>45284</v>
      </c>
      <c r="K40" s="1447">
        <f t="shared" si="20"/>
        <v>45285</v>
      </c>
      <c r="L40" s="1447">
        <f t="shared" si="21"/>
        <v>45279</v>
      </c>
      <c r="M40" s="1447" t="s">
        <v>6080</v>
      </c>
    </row>
    <row r="41" spans="1:14" s="14" customFormat="1" ht="19.5" hidden="1">
      <c r="A41" s="930"/>
      <c r="B41" s="1512"/>
      <c r="C41" s="1772"/>
      <c r="D41" s="1773"/>
      <c r="E41" s="1773"/>
      <c r="F41" s="1774"/>
      <c r="G41" s="1773"/>
      <c r="H41" s="1773"/>
      <c r="I41" s="1773"/>
      <c r="J41" s="1339"/>
      <c r="K41" s="1447"/>
      <c r="L41" s="1447"/>
      <c r="M41" s="1447"/>
    </row>
    <row r="42" spans="1:14" s="14" customFormat="1" ht="19.5" hidden="1">
      <c r="A42" s="930"/>
      <c r="B42" s="1512"/>
      <c r="C42" s="781" t="s">
        <v>4979</v>
      </c>
      <c r="D42" s="1055"/>
      <c r="E42" s="1056" t="s">
        <v>98</v>
      </c>
      <c r="F42" s="1056" t="s">
        <v>103</v>
      </c>
      <c r="G42" s="1056" t="s">
        <v>1089</v>
      </c>
      <c r="H42" s="1056" t="s">
        <v>103</v>
      </c>
      <c r="I42" s="1056" t="s">
        <v>805</v>
      </c>
      <c r="J42" s="1056" t="s">
        <v>983</v>
      </c>
      <c r="K42" s="1339"/>
      <c r="L42" s="1447"/>
      <c r="M42" s="1447"/>
      <c r="N42" s="1447"/>
    </row>
    <row r="43" spans="1:14" s="14" customFormat="1" ht="22.5" hidden="1">
      <c r="A43" s="930"/>
      <c r="B43" s="1512"/>
      <c r="C43" s="1708"/>
      <c r="D43" s="1131" t="s">
        <v>2842</v>
      </c>
      <c r="E43" s="1138" t="s">
        <v>6008</v>
      </c>
      <c r="F43" s="1507" t="s">
        <v>2778</v>
      </c>
      <c r="G43" s="1505" t="s">
        <v>5431</v>
      </c>
      <c r="H43" s="1505" t="s">
        <v>3117</v>
      </c>
      <c r="I43" s="1505" t="s">
        <v>4171</v>
      </c>
      <c r="J43" s="1505" t="s">
        <v>2844</v>
      </c>
      <c r="K43" s="1448" t="s">
        <v>1720</v>
      </c>
      <c r="L43" s="1449" t="s">
        <v>4831</v>
      </c>
      <c r="M43" s="1447"/>
      <c r="N43" s="1447"/>
    </row>
    <row r="44" spans="1:14" s="14" customFormat="1" ht="19.5" hidden="1">
      <c r="A44" s="930" t="s">
        <v>6084</v>
      </c>
      <c r="B44" s="3278" t="s">
        <v>5479</v>
      </c>
      <c r="C44" s="1426" t="s">
        <v>6085</v>
      </c>
      <c r="D44" s="1424" t="s">
        <v>6086</v>
      </c>
      <c r="E44" s="1424">
        <v>45305</v>
      </c>
      <c r="F44" s="1651"/>
      <c r="G44" s="1424"/>
      <c r="H44" s="1429"/>
      <c r="I44" s="1424">
        <f t="shared" ref="I44:I51" si="22">E44+14</f>
        <v>45319</v>
      </c>
      <c r="J44" s="1424">
        <f t="shared" ref="J44:J51" si="23">E44+18</f>
        <v>45323</v>
      </c>
      <c r="K44" s="1448">
        <v>45291</v>
      </c>
      <c r="L44" s="1627">
        <f>K44+1</f>
        <v>45292</v>
      </c>
      <c r="M44" s="1771"/>
      <c r="N44" s="1771"/>
    </row>
    <row r="45" spans="1:14" s="14" customFormat="1" ht="19.5" hidden="1">
      <c r="A45" s="930" t="s">
        <v>6087</v>
      </c>
      <c r="B45" s="3278" t="s">
        <v>6088</v>
      </c>
      <c r="C45" s="1770" t="s">
        <v>6089</v>
      </c>
      <c r="D45" s="1525" t="s">
        <v>6090</v>
      </c>
      <c r="E45" s="1428">
        <v>45303</v>
      </c>
      <c r="F45" s="1428"/>
      <c r="G45" s="1428"/>
      <c r="H45" s="1428">
        <f t="shared" ref="H45:H51" si="24">E45+5</f>
        <v>45308</v>
      </c>
      <c r="I45" s="1428">
        <f>E45+14</f>
        <v>45317</v>
      </c>
      <c r="J45" s="1428">
        <f>E45+18</f>
        <v>45321</v>
      </c>
      <c r="K45" s="1448">
        <v>45298</v>
      </c>
      <c r="L45" s="1627">
        <f>K45+1</f>
        <v>45299</v>
      </c>
      <c r="M45" s="1447"/>
      <c r="N45" s="1447"/>
    </row>
    <row r="46" spans="1:14" s="14" customFormat="1" ht="19.5" hidden="1">
      <c r="A46" s="930" t="s">
        <v>6091</v>
      </c>
      <c r="B46" s="3278" t="s">
        <v>6092</v>
      </c>
      <c r="C46" s="1592" t="s">
        <v>4903</v>
      </c>
      <c r="D46" s="1525" t="s">
        <v>6093</v>
      </c>
      <c r="E46" s="1428">
        <v>45312</v>
      </c>
      <c r="F46" s="1428"/>
      <c r="G46" s="1428"/>
      <c r="H46" s="1428">
        <f t="shared" si="24"/>
        <v>45317</v>
      </c>
      <c r="I46" s="1428">
        <f t="shared" si="22"/>
        <v>45326</v>
      </c>
      <c r="J46" s="1428">
        <f t="shared" si="23"/>
        <v>45330</v>
      </c>
      <c r="K46" s="1448">
        <v>45305</v>
      </c>
      <c r="L46" s="1627">
        <f>K46+1</f>
        <v>45306</v>
      </c>
      <c r="M46" s="1447"/>
      <c r="N46" s="1447"/>
    </row>
    <row r="47" spans="1:14" s="14" customFormat="1" ht="19.5" hidden="1">
      <c r="A47" s="930" t="s">
        <v>6094</v>
      </c>
      <c r="B47" s="3278" t="s">
        <v>6095</v>
      </c>
      <c r="C47" s="1622" t="s">
        <v>5348</v>
      </c>
      <c r="D47" s="1428" t="s">
        <v>6096</v>
      </c>
      <c r="E47" s="1428">
        <v>45325</v>
      </c>
      <c r="F47" s="1428"/>
      <c r="G47" s="1428"/>
      <c r="H47" s="1428">
        <f t="shared" si="24"/>
        <v>45330</v>
      </c>
      <c r="I47" s="1428">
        <f t="shared" si="22"/>
        <v>45339</v>
      </c>
      <c r="J47" s="1428">
        <f t="shared" si="23"/>
        <v>45343</v>
      </c>
      <c r="K47" s="1448">
        <v>45312</v>
      </c>
      <c r="L47" s="1627">
        <f>K47+1</f>
        <v>45313</v>
      </c>
      <c r="M47" s="1447"/>
      <c r="N47" s="1447"/>
    </row>
    <row r="48" spans="1:14" s="14" customFormat="1" ht="19.5" hidden="1">
      <c r="A48" s="930" t="s">
        <v>6097</v>
      </c>
      <c r="B48" s="3278" t="s">
        <v>6098</v>
      </c>
      <c r="C48" s="1622" t="s">
        <v>5835</v>
      </c>
      <c r="D48" s="1428" t="s">
        <v>6099</v>
      </c>
      <c r="E48" s="1428">
        <v>45330</v>
      </c>
      <c r="F48" s="1428"/>
      <c r="G48" s="1428"/>
      <c r="H48" s="1428">
        <f t="shared" si="24"/>
        <v>45335</v>
      </c>
      <c r="I48" s="1428">
        <f t="shared" si="22"/>
        <v>45344</v>
      </c>
      <c r="J48" s="1428">
        <f t="shared" si="23"/>
        <v>45348</v>
      </c>
      <c r="K48" s="1448">
        <v>45319</v>
      </c>
      <c r="L48" s="1627">
        <f>K48+1</f>
        <v>45320</v>
      </c>
      <c r="M48" s="1447"/>
      <c r="N48" s="1447"/>
    </row>
    <row r="49" spans="1:16" s="14" customFormat="1" ht="19.5" hidden="1">
      <c r="A49" s="930" t="s">
        <v>6100</v>
      </c>
      <c r="B49" s="3278" t="s">
        <v>6101</v>
      </c>
      <c r="C49" s="1426" t="s">
        <v>6102</v>
      </c>
      <c r="D49" s="1424" t="s">
        <v>6103</v>
      </c>
      <c r="E49" s="1424">
        <v>45336</v>
      </c>
      <c r="F49" s="1424"/>
      <c r="G49" s="1424"/>
      <c r="H49" s="1424">
        <f t="shared" si="24"/>
        <v>45341</v>
      </c>
      <c r="I49" s="1424">
        <f t="shared" si="22"/>
        <v>45350</v>
      </c>
      <c r="J49" s="1424">
        <f t="shared" si="23"/>
        <v>45354</v>
      </c>
      <c r="K49" s="1448">
        <v>45326</v>
      </c>
      <c r="L49" s="1627">
        <f t="shared" ref="L49:L51" si="25">K49+1</f>
        <v>45327</v>
      </c>
      <c r="M49" s="1447"/>
    </row>
    <row r="50" spans="1:16" s="14" customFormat="1" ht="19.5" hidden="1">
      <c r="A50" s="930" t="s">
        <v>6104</v>
      </c>
      <c r="B50" s="3278" t="s">
        <v>6105</v>
      </c>
      <c r="C50" s="1426" t="s">
        <v>6106</v>
      </c>
      <c r="D50" s="1424" t="s">
        <v>6107</v>
      </c>
      <c r="E50" s="1424">
        <v>45339</v>
      </c>
      <c r="F50" s="1424"/>
      <c r="G50" s="1424"/>
      <c r="H50" s="1429"/>
      <c r="I50" s="1424">
        <f t="shared" si="22"/>
        <v>45353</v>
      </c>
      <c r="J50" s="1424">
        <f t="shared" si="23"/>
        <v>45357</v>
      </c>
      <c r="K50" s="1448">
        <v>45333</v>
      </c>
      <c r="L50" s="1627">
        <f t="shared" si="25"/>
        <v>45334</v>
      </c>
      <c r="M50" s="1447"/>
    </row>
    <row r="51" spans="1:16" s="14" customFormat="1" ht="19.5" hidden="1">
      <c r="A51" s="930" t="s">
        <v>6108</v>
      </c>
      <c r="B51" s="3278" t="s">
        <v>6109</v>
      </c>
      <c r="C51" s="1885" t="s">
        <v>6110</v>
      </c>
      <c r="D51" s="1424" t="s">
        <v>6111</v>
      </c>
      <c r="E51" s="1424">
        <v>45348</v>
      </c>
      <c r="F51" s="1424"/>
      <c r="G51" s="1424"/>
      <c r="H51" s="1424">
        <f t="shared" si="24"/>
        <v>45353</v>
      </c>
      <c r="I51" s="1424">
        <f t="shared" si="22"/>
        <v>45362</v>
      </c>
      <c r="J51" s="1424">
        <f t="shared" si="23"/>
        <v>45366</v>
      </c>
      <c r="K51" s="1448">
        <v>45340</v>
      </c>
      <c r="L51" s="1627">
        <f t="shared" si="25"/>
        <v>45341</v>
      </c>
      <c r="M51" s="1447"/>
    </row>
    <row r="52" spans="1:16" s="14" customFormat="1" ht="19.5" hidden="1">
      <c r="A52" s="930" t="s">
        <v>6112</v>
      </c>
      <c r="B52" s="3278" t="s">
        <v>6113</v>
      </c>
      <c r="C52" s="1868" t="s">
        <v>406</v>
      </c>
      <c r="D52" s="1424" t="s">
        <v>6114</v>
      </c>
      <c r="E52" s="1429">
        <v>45347</v>
      </c>
      <c r="F52" s="1429"/>
      <c r="G52" s="1429"/>
      <c r="H52" s="1429"/>
      <c r="I52" s="1429"/>
      <c r="J52" s="1429"/>
      <c r="K52" s="1448">
        <v>45347</v>
      </c>
      <c r="L52" s="1627">
        <f t="shared" ref="L52" si="26">K52+1</f>
        <v>45348</v>
      </c>
      <c r="M52" s="1447"/>
    </row>
    <row r="53" spans="1:16" s="14" customFormat="1" ht="19.5" hidden="1">
      <c r="A53" s="930" t="s">
        <v>6115</v>
      </c>
      <c r="B53" s="3278" t="s">
        <v>6116</v>
      </c>
      <c r="C53" s="1622" t="s">
        <v>6117</v>
      </c>
      <c r="D53" s="1428" t="s">
        <v>6118</v>
      </c>
      <c r="E53" s="1428">
        <v>45357</v>
      </c>
      <c r="F53" s="1428"/>
      <c r="G53" s="1428"/>
      <c r="H53" s="1988" t="s">
        <v>393</v>
      </c>
      <c r="I53" s="1428">
        <f t="shared" ref="I53:I54" si="27">E53+14</f>
        <v>45371</v>
      </c>
      <c r="J53" s="1428">
        <f t="shared" ref="J53" si="28">E53+18</f>
        <v>45375</v>
      </c>
      <c r="K53" s="1448">
        <v>45354</v>
      </c>
      <c r="L53" s="1627">
        <f t="shared" ref="L53:L54" si="29">K53+1</f>
        <v>45355</v>
      </c>
      <c r="M53" s="1447"/>
    </row>
    <row r="54" spans="1:16" s="14" customFormat="1" ht="19.5" hidden="1">
      <c r="A54" s="930" t="s">
        <v>6119</v>
      </c>
      <c r="B54" s="3278" t="s">
        <v>5344</v>
      </c>
      <c r="C54" s="1622" t="s">
        <v>6120</v>
      </c>
      <c r="D54" s="1428" t="s">
        <v>6121</v>
      </c>
      <c r="E54" s="1428">
        <v>45362</v>
      </c>
      <c r="F54" s="1428"/>
      <c r="G54" s="1428"/>
      <c r="H54" s="1428">
        <f t="shared" ref="H54" si="30">E54+5</f>
        <v>45367</v>
      </c>
      <c r="I54" s="1428">
        <f t="shared" si="27"/>
        <v>45376</v>
      </c>
      <c r="J54" s="1430">
        <f>E54+26</f>
        <v>45388</v>
      </c>
      <c r="K54" s="1448">
        <v>45361</v>
      </c>
      <c r="L54" s="1627">
        <f t="shared" si="29"/>
        <v>45362</v>
      </c>
      <c r="M54" s="1447"/>
    </row>
    <row r="55" spans="1:16" s="14" customFormat="1" ht="19.5" hidden="1">
      <c r="A55" s="930" t="s">
        <v>6122</v>
      </c>
      <c r="B55" s="3278" t="s">
        <v>5347</v>
      </c>
      <c r="C55" s="1622" t="s">
        <v>6123</v>
      </c>
      <c r="D55" s="1428" t="s">
        <v>6124</v>
      </c>
      <c r="E55" s="1428">
        <v>45369</v>
      </c>
      <c r="F55" s="1428"/>
      <c r="G55" s="1428"/>
      <c r="H55" s="1428">
        <f t="shared" ref="H55" si="31">E55+5</f>
        <v>45374</v>
      </c>
      <c r="I55" s="1428">
        <f t="shared" ref="I55" si="32">E55+14</f>
        <v>45383</v>
      </c>
      <c r="J55" s="1428">
        <f t="shared" ref="J55" si="33">E55+18</f>
        <v>45387</v>
      </c>
      <c r="K55" s="1448">
        <v>45368</v>
      </c>
      <c r="L55" s="1627">
        <f t="shared" ref="L55" si="34">K55+1</f>
        <v>45369</v>
      </c>
      <c r="M55" s="1447"/>
    </row>
    <row r="56" spans="1:16" s="14" customFormat="1" ht="19.5" hidden="1">
      <c r="A56" s="930" t="s">
        <v>6125</v>
      </c>
      <c r="B56" s="3278" t="s">
        <v>5350</v>
      </c>
      <c r="C56" s="1965" t="s">
        <v>6126</v>
      </c>
      <c r="D56" s="1428" t="s">
        <v>6127</v>
      </c>
      <c r="E56" s="1428">
        <v>45381</v>
      </c>
      <c r="F56" s="1428"/>
      <c r="G56" s="1428"/>
      <c r="H56" s="1988" t="s">
        <v>393</v>
      </c>
      <c r="I56" s="1428">
        <f t="shared" ref="I56" si="35">E56+14</f>
        <v>45395</v>
      </c>
      <c r="J56" s="1428">
        <f t="shared" ref="J56:J57" si="36">E56+18</f>
        <v>45399</v>
      </c>
      <c r="K56" s="1448">
        <v>45375</v>
      </c>
      <c r="L56" s="1627">
        <f t="shared" ref="L56:L57" si="37">K56+1</f>
        <v>45376</v>
      </c>
      <c r="M56" s="1447"/>
    </row>
    <row r="57" spans="1:16" s="14" customFormat="1" ht="19.5" hidden="1">
      <c r="A57" s="930" t="s">
        <v>6128</v>
      </c>
      <c r="B57" s="3278" t="s">
        <v>5352</v>
      </c>
      <c r="C57" s="1622" t="s">
        <v>6129</v>
      </c>
      <c r="D57" s="1428" t="s">
        <v>6130</v>
      </c>
      <c r="E57" s="1428">
        <v>45386</v>
      </c>
      <c r="F57" s="1428"/>
      <c r="G57" s="1428"/>
      <c r="H57" s="1988" t="s">
        <v>393</v>
      </c>
      <c r="I57" s="1988" t="s">
        <v>393</v>
      </c>
      <c r="J57" s="1428">
        <f t="shared" si="36"/>
        <v>45404</v>
      </c>
      <c r="K57" s="1448">
        <v>45382</v>
      </c>
      <c r="L57" s="1627">
        <f t="shared" si="37"/>
        <v>45383</v>
      </c>
      <c r="M57" s="1447"/>
    </row>
    <row r="58" spans="1:16" s="14" customFormat="1" ht="19.5" hidden="1">
      <c r="A58" s="930"/>
      <c r="B58" s="1512"/>
      <c r="C58" s="82"/>
      <c r="D58" s="70"/>
      <c r="E58" s="1154"/>
      <c r="F58" s="1154"/>
      <c r="G58" s="71"/>
      <c r="H58" s="70"/>
      <c r="I58" s="70"/>
      <c r="J58" s="1154"/>
      <c r="K58" s="1448"/>
      <c r="L58" s="1627"/>
      <c r="M58" s="1447"/>
    </row>
    <row r="59" spans="1:16" s="14" customFormat="1" ht="19.5">
      <c r="A59" s="930"/>
      <c r="B59" s="1512"/>
      <c r="C59" s="82"/>
      <c r="D59" s="70"/>
      <c r="E59" s="1154"/>
      <c r="F59" s="1154"/>
      <c r="G59" s="71"/>
      <c r="H59" s="70"/>
      <c r="I59" s="70"/>
      <c r="J59" s="1154"/>
      <c r="K59" s="1448"/>
      <c r="L59" s="1627"/>
      <c r="M59" s="1447"/>
    </row>
    <row r="60" spans="1:16" s="14" customFormat="1" ht="19.5" hidden="1">
      <c r="A60" s="930"/>
      <c r="B60" s="1512"/>
      <c r="C60" s="3066" t="s">
        <v>6007</v>
      </c>
      <c r="D60" s="1055"/>
      <c r="E60" s="1056" t="s">
        <v>98</v>
      </c>
      <c r="F60" s="1056" t="s">
        <v>103</v>
      </c>
      <c r="G60" s="1056" t="s">
        <v>1089</v>
      </c>
      <c r="H60" s="1056" t="s">
        <v>103</v>
      </c>
      <c r="I60" s="1056" t="s">
        <v>805</v>
      </c>
      <c r="J60" s="1056" t="s">
        <v>890</v>
      </c>
      <c r="K60" s="1056" t="s">
        <v>983</v>
      </c>
      <c r="M60" s="1339"/>
      <c r="N60" s="2852" t="s">
        <v>6131</v>
      </c>
    </row>
    <row r="61" spans="1:16" s="14" customFormat="1" ht="19.5" hidden="1">
      <c r="A61" s="930"/>
      <c r="B61" s="1512"/>
      <c r="C61" s="1708" t="s">
        <v>5062</v>
      </c>
      <c r="D61" s="1131" t="s">
        <v>2842</v>
      </c>
      <c r="E61" s="1138" t="s">
        <v>6008</v>
      </c>
      <c r="F61" s="1507" t="s">
        <v>2778</v>
      </c>
      <c r="G61" s="1505" t="s">
        <v>5431</v>
      </c>
      <c r="H61" s="1505" t="s">
        <v>3117</v>
      </c>
      <c r="I61" s="1505" t="s">
        <v>4171</v>
      </c>
      <c r="J61" s="1505" t="s">
        <v>3290</v>
      </c>
      <c r="K61" s="1505" t="s">
        <v>3619</v>
      </c>
      <c r="M61" s="1448" t="s">
        <v>1720</v>
      </c>
      <c r="N61" s="2853" t="s">
        <v>1721</v>
      </c>
      <c r="O61" s="2107" t="s">
        <v>3807</v>
      </c>
      <c r="P61" s="2107" t="s">
        <v>3808</v>
      </c>
    </row>
    <row r="62" spans="1:16" s="14" customFormat="1" ht="18.75" hidden="1" customHeight="1">
      <c r="A62" s="930" t="s">
        <v>6132</v>
      </c>
      <c r="B62" s="3278" t="s">
        <v>5354</v>
      </c>
      <c r="C62" s="1426" t="s">
        <v>6133</v>
      </c>
      <c r="D62" s="1424" t="s">
        <v>6134</v>
      </c>
      <c r="E62" s="1424">
        <v>45390</v>
      </c>
      <c r="F62" s="1424"/>
      <c r="G62" s="1424"/>
      <c r="H62" s="1988" t="s">
        <v>393</v>
      </c>
      <c r="I62" s="1424">
        <f>E62+14</f>
        <v>45404</v>
      </c>
      <c r="J62" s="1424">
        <f>E62+17</f>
        <v>45407</v>
      </c>
      <c r="K62" s="1424">
        <f>E62+20</f>
        <v>45410</v>
      </c>
      <c r="M62" s="1448">
        <v>45389</v>
      </c>
      <c r="N62" s="2854">
        <f t="shared" ref="N62:N106" si="38">M62+1</f>
        <v>45390</v>
      </c>
    </row>
    <row r="63" spans="1:16" s="14" customFormat="1" ht="19.5" hidden="1">
      <c r="A63" s="930" t="s">
        <v>6135</v>
      </c>
      <c r="B63" s="3278" t="s">
        <v>5821</v>
      </c>
      <c r="C63" s="1426" t="s">
        <v>5369</v>
      </c>
      <c r="D63" s="1424" t="s">
        <v>6136</v>
      </c>
      <c r="E63" s="1424">
        <v>45404</v>
      </c>
      <c r="F63" s="1424"/>
      <c r="G63" s="1424"/>
      <c r="H63" s="1424">
        <f>E63+5</f>
        <v>45409</v>
      </c>
      <c r="I63" s="1424">
        <f>E63+14</f>
        <v>45418</v>
      </c>
      <c r="J63" s="1424">
        <f>E63+17</f>
        <v>45421</v>
      </c>
      <c r="K63" s="1424">
        <f>E63+20</f>
        <v>45424</v>
      </c>
      <c r="M63" s="1448">
        <f>M62+7</f>
        <v>45396</v>
      </c>
      <c r="N63" s="2854">
        <f t="shared" si="38"/>
        <v>45397</v>
      </c>
    </row>
    <row r="64" spans="1:16" s="14" customFormat="1" ht="19.5" hidden="1">
      <c r="A64" s="930" t="s">
        <v>6137</v>
      </c>
      <c r="B64" s="3278" t="s">
        <v>6138</v>
      </c>
      <c r="C64" s="1426" t="s">
        <v>6139</v>
      </c>
      <c r="D64" s="1424" t="s">
        <v>6140</v>
      </c>
      <c r="E64" s="1424">
        <v>45419</v>
      </c>
      <c r="F64" s="1424"/>
      <c r="G64" s="1424"/>
      <c r="H64" s="2067">
        <f>E64+5</f>
        <v>45424</v>
      </c>
      <c r="I64" s="1424">
        <f>E64+14</f>
        <v>45433</v>
      </c>
      <c r="J64" s="1424">
        <f>E64+17</f>
        <v>45436</v>
      </c>
      <c r="K64" s="1424">
        <f>E64+20</f>
        <v>45439</v>
      </c>
      <c r="M64" s="1448">
        <f>M63+7</f>
        <v>45403</v>
      </c>
      <c r="N64" s="2854">
        <f t="shared" si="38"/>
        <v>45404</v>
      </c>
    </row>
    <row r="65" spans="1:16" s="14" customFormat="1" ht="19.5" hidden="1">
      <c r="A65" s="930" t="s">
        <v>6141</v>
      </c>
      <c r="B65" s="3278" t="s">
        <v>5827</v>
      </c>
      <c r="C65" s="1426" t="s">
        <v>6043</v>
      </c>
      <c r="D65" s="1424" t="s">
        <v>6142</v>
      </c>
      <c r="E65" s="1424">
        <v>45422</v>
      </c>
      <c r="F65" s="1424"/>
      <c r="G65" s="1424"/>
      <c r="H65" s="1988"/>
      <c r="I65" s="1424">
        <f>E65+14</f>
        <v>45436</v>
      </c>
      <c r="J65" s="1424">
        <f>E65+17</f>
        <v>45439</v>
      </c>
      <c r="K65" s="1424">
        <f>E65+20</f>
        <v>45442</v>
      </c>
      <c r="M65" s="1448">
        <f>M64+7</f>
        <v>45410</v>
      </c>
      <c r="N65" s="2854">
        <f t="shared" si="38"/>
        <v>45411</v>
      </c>
      <c r="O65" s="1627">
        <f t="shared" ref="O65:O106" si="39">N65-7</f>
        <v>45404</v>
      </c>
      <c r="P65" s="1627">
        <f t="shared" ref="P65:P106" si="40">O65</f>
        <v>45404</v>
      </c>
    </row>
    <row r="66" spans="1:16" s="14" customFormat="1" ht="19.5" hidden="1">
      <c r="A66" s="930" t="s">
        <v>6143</v>
      </c>
      <c r="B66" s="3278" t="s">
        <v>5365</v>
      </c>
      <c r="C66" s="2076" t="s">
        <v>406</v>
      </c>
      <c r="D66" s="2077" t="s">
        <v>6144</v>
      </c>
      <c r="E66" s="1988">
        <v>45417</v>
      </c>
      <c r="F66" s="2059"/>
      <c r="G66" s="2059"/>
      <c r="H66" s="1988"/>
      <c r="I66" s="1988"/>
      <c r="J66" s="1988"/>
      <c r="K66" s="1988"/>
      <c r="M66" s="1448">
        <v>45417</v>
      </c>
      <c r="N66" s="2854">
        <f t="shared" si="38"/>
        <v>45418</v>
      </c>
      <c r="O66" s="1627">
        <f t="shared" si="39"/>
        <v>45411</v>
      </c>
      <c r="P66" s="1627">
        <f t="shared" si="40"/>
        <v>45411</v>
      </c>
    </row>
    <row r="67" spans="1:16" s="14" customFormat="1" ht="19.5" hidden="1">
      <c r="A67" s="930" t="s">
        <v>6145</v>
      </c>
      <c r="B67" s="3278" t="s">
        <v>5503</v>
      </c>
      <c r="C67" s="2074" t="s">
        <v>6146</v>
      </c>
      <c r="D67" s="2075" t="s">
        <v>6147</v>
      </c>
      <c r="E67" s="2075">
        <v>45437</v>
      </c>
      <c r="F67" s="2075"/>
      <c r="G67" s="2075"/>
      <c r="H67" s="2075">
        <f>E67+5</f>
        <v>45442</v>
      </c>
      <c r="I67" s="2075">
        <f>E67+14</f>
        <v>45451</v>
      </c>
      <c r="J67" s="2075">
        <f>E67+17</f>
        <v>45454</v>
      </c>
      <c r="K67" s="2075">
        <f>E67+20</f>
        <v>45457</v>
      </c>
      <c r="M67" s="1448">
        <f>M66+7</f>
        <v>45424</v>
      </c>
      <c r="N67" s="2854">
        <f t="shared" si="38"/>
        <v>45425</v>
      </c>
      <c r="O67" s="1627">
        <f t="shared" si="39"/>
        <v>45418</v>
      </c>
      <c r="P67" s="1627">
        <f t="shared" si="40"/>
        <v>45418</v>
      </c>
    </row>
    <row r="68" spans="1:16" s="14" customFormat="1" ht="19.5" hidden="1">
      <c r="A68" s="930" t="s">
        <v>6148</v>
      </c>
      <c r="B68" s="3278" t="s">
        <v>5372</v>
      </c>
      <c r="C68" s="2078" t="s">
        <v>6149</v>
      </c>
      <c r="D68" s="2077" t="s">
        <v>6150</v>
      </c>
      <c r="E68" s="1988">
        <v>45431</v>
      </c>
      <c r="F68" s="1988"/>
      <c r="G68" s="1988"/>
      <c r="H68" s="1988"/>
      <c r="I68" s="1988"/>
      <c r="J68" s="1988"/>
      <c r="K68" s="1988"/>
      <c r="M68" s="1448">
        <f>M67+7</f>
        <v>45431</v>
      </c>
      <c r="N68" s="2854">
        <f t="shared" si="38"/>
        <v>45432</v>
      </c>
      <c r="O68" s="1627">
        <f t="shared" si="39"/>
        <v>45425</v>
      </c>
      <c r="P68" s="1627">
        <f t="shared" si="40"/>
        <v>45425</v>
      </c>
    </row>
    <row r="69" spans="1:16" s="14" customFormat="1" ht="19.5" hidden="1">
      <c r="A69" s="930" t="s">
        <v>6151</v>
      </c>
      <c r="B69" s="3278" t="s">
        <v>5507</v>
      </c>
      <c r="C69" s="2074" t="s">
        <v>6152</v>
      </c>
      <c r="D69" s="2075" t="s">
        <v>6153</v>
      </c>
      <c r="E69" s="2075">
        <v>45445</v>
      </c>
      <c r="F69" s="2075"/>
      <c r="G69" s="2075"/>
      <c r="H69" s="2075">
        <f>E69+5</f>
        <v>45450</v>
      </c>
      <c r="I69" s="2142" t="s">
        <v>393</v>
      </c>
      <c r="J69" s="2075">
        <f>E69+17</f>
        <v>45462</v>
      </c>
      <c r="K69" s="2075">
        <f>E69+20</f>
        <v>45465</v>
      </c>
      <c r="M69" s="1448">
        <f>M68+7</f>
        <v>45438</v>
      </c>
      <c r="N69" s="2854">
        <f t="shared" si="38"/>
        <v>45439</v>
      </c>
      <c r="O69" s="1627">
        <f t="shared" si="39"/>
        <v>45432</v>
      </c>
      <c r="P69" s="1627">
        <f t="shared" si="40"/>
        <v>45432</v>
      </c>
    </row>
    <row r="70" spans="1:16" s="14" customFormat="1" ht="19.5" hidden="1">
      <c r="A70" s="930" t="s">
        <v>6154</v>
      </c>
      <c r="B70" s="3278" t="s">
        <v>5381</v>
      </c>
      <c r="C70" s="2089" t="s">
        <v>3929</v>
      </c>
      <c r="D70" s="2090" t="s">
        <v>6155</v>
      </c>
      <c r="E70" s="1988">
        <v>45445</v>
      </c>
      <c r="F70" s="1429"/>
      <c r="G70" s="1429"/>
      <c r="H70" s="1429">
        <f>E70+5</f>
        <v>45450</v>
      </c>
      <c r="I70" s="1429">
        <f>E70+14</f>
        <v>45459</v>
      </c>
      <c r="J70" s="1429">
        <f>E70+17</f>
        <v>45462</v>
      </c>
      <c r="K70" s="1429">
        <f>E70+20</f>
        <v>45465</v>
      </c>
      <c r="M70" s="1448">
        <v>45445</v>
      </c>
      <c r="N70" s="2854">
        <f t="shared" si="38"/>
        <v>45446</v>
      </c>
      <c r="O70" s="1627">
        <f t="shared" si="39"/>
        <v>45439</v>
      </c>
      <c r="P70" s="1627">
        <f t="shared" si="40"/>
        <v>45439</v>
      </c>
    </row>
    <row r="71" spans="1:16" s="14" customFormat="1" ht="19.5" hidden="1">
      <c r="A71" s="930" t="s">
        <v>6156</v>
      </c>
      <c r="B71" s="3278" t="s">
        <v>5512</v>
      </c>
      <c r="C71" s="2074" t="s">
        <v>6157</v>
      </c>
      <c r="D71" s="2075" t="s">
        <v>6158</v>
      </c>
      <c r="E71" s="2075">
        <v>45457</v>
      </c>
      <c r="F71" s="1424"/>
      <c r="G71" s="1424"/>
      <c r="H71" s="1988" t="s">
        <v>393</v>
      </c>
      <c r="I71" s="2075">
        <f>E71+14</f>
        <v>45471</v>
      </c>
      <c r="J71" s="2075">
        <f>E71+17</f>
        <v>45474</v>
      </c>
      <c r="K71" s="2075">
        <f>E71+20</f>
        <v>45477</v>
      </c>
      <c r="M71" s="1448">
        <f t="shared" ref="M71:M106" si="41">M70+7</f>
        <v>45452</v>
      </c>
      <c r="N71" s="2854">
        <f t="shared" si="38"/>
        <v>45453</v>
      </c>
      <c r="O71" s="1627">
        <f t="shared" si="39"/>
        <v>45446</v>
      </c>
      <c r="P71" s="1627">
        <f t="shared" si="40"/>
        <v>45446</v>
      </c>
    </row>
    <row r="72" spans="1:16" s="14" customFormat="1" ht="19.5" hidden="1">
      <c r="A72" s="930" t="s">
        <v>6159</v>
      </c>
      <c r="B72" s="3278" t="s">
        <v>5388</v>
      </c>
      <c r="C72" s="2076" t="s">
        <v>3929</v>
      </c>
      <c r="D72" s="2077" t="s">
        <v>6160</v>
      </c>
      <c r="E72" s="1988">
        <v>45457</v>
      </c>
      <c r="F72" s="1429"/>
      <c r="G72" s="1429"/>
      <c r="H72" s="1429"/>
      <c r="I72" s="1429"/>
      <c r="J72" s="1429"/>
      <c r="K72" s="1429"/>
      <c r="M72" s="1448">
        <f t="shared" si="41"/>
        <v>45459</v>
      </c>
      <c r="N72" s="2854">
        <f t="shared" si="38"/>
        <v>45460</v>
      </c>
      <c r="O72" s="1627">
        <f t="shared" si="39"/>
        <v>45453</v>
      </c>
      <c r="P72" s="1627">
        <f t="shared" si="40"/>
        <v>45453</v>
      </c>
    </row>
    <row r="73" spans="1:16" s="14" customFormat="1" ht="19.5" hidden="1">
      <c r="A73" s="930" t="s">
        <v>6161</v>
      </c>
      <c r="B73" s="3278" t="s">
        <v>5516</v>
      </c>
      <c r="C73" s="2074" t="s">
        <v>6162</v>
      </c>
      <c r="D73" s="2075" t="s">
        <v>6163</v>
      </c>
      <c r="E73" s="2075">
        <v>45477</v>
      </c>
      <c r="F73" s="2297"/>
      <c r="G73" s="2297"/>
      <c r="H73" s="1988" t="s">
        <v>393</v>
      </c>
      <c r="I73" s="2075">
        <f>E73+14</f>
        <v>45491</v>
      </c>
      <c r="J73" s="2075">
        <f t="shared" ref="J73:J80" si="42">E73+17</f>
        <v>45494</v>
      </c>
      <c r="K73" s="2075">
        <f t="shared" ref="K73:K80" si="43">E73+20</f>
        <v>45497</v>
      </c>
      <c r="M73" s="1448">
        <f t="shared" si="41"/>
        <v>45466</v>
      </c>
      <c r="N73" s="2854">
        <f t="shared" si="38"/>
        <v>45467</v>
      </c>
      <c r="O73" s="1627">
        <f t="shared" si="39"/>
        <v>45460</v>
      </c>
      <c r="P73" s="1627">
        <f t="shared" si="40"/>
        <v>45460</v>
      </c>
    </row>
    <row r="74" spans="1:16" s="14" customFormat="1" ht="19.5" hidden="1" customHeight="1">
      <c r="A74" s="930" t="s">
        <v>6164</v>
      </c>
      <c r="B74" s="3278" t="s">
        <v>5518</v>
      </c>
      <c r="C74" s="2086" t="s">
        <v>6165</v>
      </c>
      <c r="D74" s="2067" t="s">
        <v>6166</v>
      </c>
      <c r="E74" s="2067">
        <v>45483</v>
      </c>
      <c r="F74" s="2067"/>
      <c r="G74" s="2067"/>
      <c r="H74" s="1988" t="s">
        <v>393</v>
      </c>
      <c r="I74" s="2142" t="s">
        <v>5552</v>
      </c>
      <c r="J74" s="2067">
        <f t="shared" si="42"/>
        <v>45500</v>
      </c>
      <c r="K74" s="2067">
        <f t="shared" si="43"/>
        <v>45503</v>
      </c>
      <c r="M74" s="1448">
        <f t="shared" si="41"/>
        <v>45473</v>
      </c>
      <c r="N74" s="2854">
        <f t="shared" si="38"/>
        <v>45474</v>
      </c>
      <c r="O74" s="1627">
        <f t="shared" si="39"/>
        <v>45467</v>
      </c>
      <c r="P74" s="1627">
        <f t="shared" si="40"/>
        <v>45467</v>
      </c>
    </row>
    <row r="75" spans="1:16" s="14" customFormat="1" ht="19.5" hidden="1" customHeight="1">
      <c r="A75" s="930" t="s">
        <v>6167</v>
      </c>
      <c r="B75" s="3278" t="s">
        <v>5520</v>
      </c>
      <c r="C75" s="2086" t="s">
        <v>6168</v>
      </c>
      <c r="D75" s="2067" t="s">
        <v>6169</v>
      </c>
      <c r="E75" s="2067">
        <v>45487</v>
      </c>
      <c r="F75" s="2067"/>
      <c r="G75" s="2067"/>
      <c r="H75" s="2067">
        <f>E75+5</f>
        <v>45492</v>
      </c>
      <c r="I75" s="2142" t="s">
        <v>5552</v>
      </c>
      <c r="J75" s="2067">
        <f t="shared" si="42"/>
        <v>45504</v>
      </c>
      <c r="K75" s="2067">
        <f t="shared" si="43"/>
        <v>45507</v>
      </c>
      <c r="M75" s="1448">
        <f t="shared" si="41"/>
        <v>45480</v>
      </c>
      <c r="N75" s="2854">
        <f t="shared" si="38"/>
        <v>45481</v>
      </c>
      <c r="O75" s="1627">
        <f t="shared" si="39"/>
        <v>45474</v>
      </c>
      <c r="P75" s="1627">
        <f t="shared" si="40"/>
        <v>45474</v>
      </c>
    </row>
    <row r="76" spans="1:16" s="14" customFormat="1" ht="19.5" hidden="1">
      <c r="A76" s="930" t="s">
        <v>5861</v>
      </c>
      <c r="B76" s="3278" t="s">
        <v>5523</v>
      </c>
      <c r="C76" s="1417" t="s">
        <v>6170</v>
      </c>
      <c r="D76" s="1424" t="s">
        <v>6171</v>
      </c>
      <c r="E76" s="1424">
        <v>45508</v>
      </c>
      <c r="F76" s="2067"/>
      <c r="G76" s="2067"/>
      <c r="H76" s="1988" t="s">
        <v>393</v>
      </c>
      <c r="I76" s="2067">
        <f>E76+14</f>
        <v>45522</v>
      </c>
      <c r="J76" s="2067">
        <f t="shared" si="42"/>
        <v>45525</v>
      </c>
      <c r="K76" s="2067">
        <f t="shared" si="43"/>
        <v>45528</v>
      </c>
      <c r="M76" s="1448">
        <f t="shared" si="41"/>
        <v>45487</v>
      </c>
      <c r="N76" s="2854">
        <f t="shared" si="38"/>
        <v>45488</v>
      </c>
      <c r="O76" s="1627">
        <f t="shared" si="39"/>
        <v>45481</v>
      </c>
      <c r="P76" s="1627">
        <f t="shared" si="40"/>
        <v>45481</v>
      </c>
    </row>
    <row r="77" spans="1:16" s="14" customFormat="1" ht="19.5" hidden="1">
      <c r="A77" s="930" t="s">
        <v>6172</v>
      </c>
      <c r="B77" s="3278" t="s">
        <v>5525</v>
      </c>
      <c r="C77" s="2231" t="s">
        <v>5240</v>
      </c>
      <c r="D77" s="2067" t="s">
        <v>6173</v>
      </c>
      <c r="E77" s="2067">
        <v>45500</v>
      </c>
      <c r="F77" s="2067"/>
      <c r="G77" s="2067"/>
      <c r="H77" s="2142" t="s">
        <v>5552</v>
      </c>
      <c r="I77" s="2142" t="s">
        <v>5552</v>
      </c>
      <c r="J77" s="2067">
        <f t="shared" si="42"/>
        <v>45517</v>
      </c>
      <c r="K77" s="2067">
        <f t="shared" si="43"/>
        <v>45520</v>
      </c>
      <c r="M77" s="1448">
        <f t="shared" si="41"/>
        <v>45494</v>
      </c>
      <c r="N77" s="2854">
        <f t="shared" si="38"/>
        <v>45495</v>
      </c>
      <c r="O77" s="1627">
        <f t="shared" si="39"/>
        <v>45488</v>
      </c>
      <c r="P77" s="1627">
        <f t="shared" si="40"/>
        <v>45488</v>
      </c>
    </row>
    <row r="78" spans="1:16" s="14" customFormat="1" ht="17.25" hidden="1" customHeight="1">
      <c r="A78" s="930" t="s">
        <v>6174</v>
      </c>
      <c r="B78" s="3278" t="s">
        <v>5527</v>
      </c>
      <c r="C78" s="2086" t="s">
        <v>6175</v>
      </c>
      <c r="D78" s="2067" t="s">
        <v>6176</v>
      </c>
      <c r="E78" s="2067">
        <v>45507</v>
      </c>
      <c r="F78" s="2067"/>
      <c r="G78" s="2067"/>
      <c r="H78" s="2142" t="s">
        <v>5552</v>
      </c>
      <c r="I78" s="2142" t="s">
        <v>5552</v>
      </c>
      <c r="J78" s="2067">
        <f t="shared" si="42"/>
        <v>45524</v>
      </c>
      <c r="K78" s="2067">
        <f t="shared" si="43"/>
        <v>45527</v>
      </c>
      <c r="M78" s="1448">
        <f t="shared" si="41"/>
        <v>45501</v>
      </c>
      <c r="N78" s="2854">
        <f t="shared" si="38"/>
        <v>45502</v>
      </c>
      <c r="O78" s="1627">
        <f t="shared" si="39"/>
        <v>45495</v>
      </c>
      <c r="P78" s="1627">
        <f t="shared" si="40"/>
        <v>45495</v>
      </c>
    </row>
    <row r="79" spans="1:16" s="14" customFormat="1" ht="17.25" hidden="1" customHeight="1">
      <c r="A79" s="930"/>
      <c r="B79" s="3278" t="s">
        <v>5529</v>
      </c>
      <c r="C79" s="2074" t="s">
        <v>4276</v>
      </c>
      <c r="D79" s="2075" t="s">
        <v>6177</v>
      </c>
      <c r="E79" s="2075">
        <v>45522</v>
      </c>
      <c r="F79" s="2075"/>
      <c r="G79" s="2075"/>
      <c r="H79" s="2142" t="s">
        <v>5552</v>
      </c>
      <c r="I79" s="2142" t="s">
        <v>5552</v>
      </c>
      <c r="J79" s="2075">
        <f t="shared" si="42"/>
        <v>45539</v>
      </c>
      <c r="K79" s="2075">
        <f t="shared" si="43"/>
        <v>45542</v>
      </c>
      <c r="M79" s="1448">
        <f t="shared" si="41"/>
        <v>45508</v>
      </c>
      <c r="N79" s="2854">
        <f t="shared" si="38"/>
        <v>45509</v>
      </c>
      <c r="O79" s="1627">
        <f t="shared" si="39"/>
        <v>45502</v>
      </c>
      <c r="P79" s="1627">
        <f t="shared" si="40"/>
        <v>45502</v>
      </c>
    </row>
    <row r="80" spans="1:16" s="14" customFormat="1" ht="19.5" hidden="1">
      <c r="A80" s="930" t="s">
        <v>6178</v>
      </c>
      <c r="B80" s="3278" t="s">
        <v>5531</v>
      </c>
      <c r="C80" s="2074" t="s">
        <v>6179</v>
      </c>
      <c r="D80" s="2075" t="s">
        <v>6180</v>
      </c>
      <c r="E80" s="2075">
        <v>45529</v>
      </c>
      <c r="F80" s="2075"/>
      <c r="G80" s="2075"/>
      <c r="H80" s="2075">
        <f>E80+5</f>
        <v>45534</v>
      </c>
      <c r="I80" s="2142" t="s">
        <v>5552</v>
      </c>
      <c r="J80" s="2075">
        <f t="shared" si="42"/>
        <v>45546</v>
      </c>
      <c r="K80" s="2075">
        <f t="shared" si="43"/>
        <v>45549</v>
      </c>
      <c r="M80" s="1448">
        <f t="shared" si="41"/>
        <v>45515</v>
      </c>
      <c r="N80" s="2854">
        <f t="shared" si="38"/>
        <v>45516</v>
      </c>
      <c r="O80" s="1627">
        <f t="shared" si="39"/>
        <v>45509</v>
      </c>
      <c r="P80" s="1627">
        <f t="shared" si="40"/>
        <v>45509</v>
      </c>
    </row>
    <row r="81" spans="1:16" s="14" customFormat="1" ht="19.5" hidden="1">
      <c r="A81" s="930"/>
      <c r="B81" s="3278" t="s">
        <v>5533</v>
      </c>
      <c r="C81" s="2074" t="s">
        <v>6181</v>
      </c>
      <c r="D81" s="2075" t="s">
        <v>6182</v>
      </c>
      <c r="E81" s="2142" t="s">
        <v>6183</v>
      </c>
      <c r="F81" s="2075"/>
      <c r="G81" s="2075"/>
      <c r="H81" s="1429">
        <v>45538</v>
      </c>
      <c r="I81" s="1429">
        <f>H81+9</f>
        <v>45547</v>
      </c>
      <c r="J81" s="1429">
        <f>H81+12</f>
        <v>45550</v>
      </c>
      <c r="K81" s="1429">
        <f>E82+15</f>
        <v>45552</v>
      </c>
      <c r="M81" s="1448">
        <f t="shared" si="41"/>
        <v>45522</v>
      </c>
      <c r="N81" s="2854">
        <f t="shared" si="38"/>
        <v>45523</v>
      </c>
      <c r="O81" s="1627">
        <f t="shared" si="39"/>
        <v>45516</v>
      </c>
      <c r="P81" s="1627">
        <f t="shared" si="40"/>
        <v>45516</v>
      </c>
    </row>
    <row r="82" spans="1:16" s="14" customFormat="1" ht="19.5" hidden="1">
      <c r="A82" s="930" t="s">
        <v>6184</v>
      </c>
      <c r="B82" s="3278" t="s">
        <v>5535</v>
      </c>
      <c r="C82" s="2078" t="s">
        <v>6185</v>
      </c>
      <c r="D82" s="2075" t="s">
        <v>6186</v>
      </c>
      <c r="E82" s="2075">
        <v>45537</v>
      </c>
      <c r="F82" s="2075"/>
      <c r="G82" s="2075"/>
      <c r="H82" s="2075">
        <f>E82+5</f>
        <v>45542</v>
      </c>
      <c r="I82" s="2075">
        <f>E82+14</f>
        <v>45551</v>
      </c>
      <c r="J82" s="2075">
        <f>E82+17</f>
        <v>45554</v>
      </c>
      <c r="K82" s="2075">
        <f>E82+20</f>
        <v>45557</v>
      </c>
      <c r="M82" s="1448">
        <f t="shared" si="41"/>
        <v>45529</v>
      </c>
      <c r="N82" s="2854">
        <f t="shared" si="38"/>
        <v>45530</v>
      </c>
      <c r="O82" s="1627">
        <f t="shared" si="39"/>
        <v>45523</v>
      </c>
      <c r="P82" s="1627">
        <f t="shared" si="40"/>
        <v>45523</v>
      </c>
    </row>
    <row r="83" spans="1:16" s="14" customFormat="1" ht="19.5" hidden="1">
      <c r="A83" s="930" t="s">
        <v>6187</v>
      </c>
      <c r="B83" s="3278" t="s">
        <v>5537</v>
      </c>
      <c r="C83" s="1426" t="s">
        <v>6188</v>
      </c>
      <c r="D83" s="1424" t="s">
        <v>6189</v>
      </c>
      <c r="E83" s="2067">
        <v>45550</v>
      </c>
      <c r="F83" s="2067"/>
      <c r="G83" s="2067"/>
      <c r="H83" s="2067">
        <f>E83+5</f>
        <v>45555</v>
      </c>
      <c r="I83" s="2067">
        <f>E83+14</f>
        <v>45564</v>
      </c>
      <c r="J83" s="2067">
        <f>E83+17</f>
        <v>45567</v>
      </c>
      <c r="K83" s="2067">
        <f>E83+20</f>
        <v>45570</v>
      </c>
      <c r="M83" s="1448">
        <f t="shared" si="41"/>
        <v>45536</v>
      </c>
      <c r="N83" s="2854">
        <f t="shared" si="38"/>
        <v>45537</v>
      </c>
      <c r="O83" s="1627">
        <f t="shared" si="39"/>
        <v>45530</v>
      </c>
      <c r="P83" s="1627">
        <f t="shared" si="40"/>
        <v>45530</v>
      </c>
    </row>
    <row r="84" spans="1:16" s="14" customFormat="1" ht="19.5" hidden="1">
      <c r="A84" s="930" t="s">
        <v>6190</v>
      </c>
      <c r="B84" s="3278" t="s">
        <v>5539</v>
      </c>
      <c r="C84" s="2086" t="s">
        <v>6191</v>
      </c>
      <c r="D84" s="2067" t="s">
        <v>6192</v>
      </c>
      <c r="E84" s="2067">
        <v>45546</v>
      </c>
      <c r="F84" s="2067"/>
      <c r="G84" s="2067"/>
      <c r="H84" s="2142" t="s">
        <v>5552</v>
      </c>
      <c r="I84" s="2067">
        <f>E84+14</f>
        <v>45560</v>
      </c>
      <c r="J84" s="2067">
        <f>E84+17</f>
        <v>45563</v>
      </c>
      <c r="K84" s="2067">
        <f>E84+20</f>
        <v>45566</v>
      </c>
      <c r="M84" s="1448">
        <f t="shared" si="41"/>
        <v>45543</v>
      </c>
      <c r="N84" s="2854">
        <f t="shared" si="38"/>
        <v>45544</v>
      </c>
      <c r="O84" s="1627">
        <f t="shared" si="39"/>
        <v>45537</v>
      </c>
      <c r="P84" s="1627">
        <f t="shared" si="40"/>
        <v>45537</v>
      </c>
    </row>
    <row r="85" spans="1:16" s="14" customFormat="1" ht="19.5" hidden="1">
      <c r="A85" s="930" t="s">
        <v>6193</v>
      </c>
      <c r="B85" s="3278" t="s">
        <v>5541</v>
      </c>
      <c r="C85" s="2086" t="s">
        <v>6194</v>
      </c>
      <c r="D85" s="2067" t="s">
        <v>6195</v>
      </c>
      <c r="E85" s="2067">
        <v>45554</v>
      </c>
      <c r="F85" s="2067"/>
      <c r="G85" s="2067"/>
      <c r="H85" s="2067">
        <f>E85+5</f>
        <v>45559</v>
      </c>
      <c r="I85" s="2067">
        <f>E85+14</f>
        <v>45568</v>
      </c>
      <c r="J85" s="2067">
        <f>E85+17</f>
        <v>45571</v>
      </c>
      <c r="K85" s="2067">
        <f>E85+20</f>
        <v>45574</v>
      </c>
      <c r="M85" s="1448">
        <f t="shared" si="41"/>
        <v>45550</v>
      </c>
      <c r="N85" s="2854">
        <f t="shared" si="38"/>
        <v>45551</v>
      </c>
      <c r="O85" s="1627">
        <f t="shared" si="39"/>
        <v>45544</v>
      </c>
      <c r="P85" s="1627">
        <f t="shared" si="40"/>
        <v>45544</v>
      </c>
    </row>
    <row r="86" spans="1:16" s="14" customFormat="1" ht="19.5" hidden="1">
      <c r="A86" s="930" t="s">
        <v>6196</v>
      </c>
      <c r="B86" s="3278" t="s">
        <v>6197</v>
      </c>
      <c r="C86" s="2086" t="s">
        <v>6198</v>
      </c>
      <c r="D86" s="2067" t="s">
        <v>6199</v>
      </c>
      <c r="E86" s="2067">
        <v>45565</v>
      </c>
      <c r="F86" s="2067"/>
      <c r="G86" s="2067"/>
      <c r="H86" s="2142" t="s">
        <v>5552</v>
      </c>
      <c r="I86" s="2142" t="s">
        <v>5552</v>
      </c>
      <c r="J86" s="2142" t="s">
        <v>5552</v>
      </c>
      <c r="K86" s="2067">
        <f>E86+20</f>
        <v>45585</v>
      </c>
      <c r="M86" s="1448">
        <f t="shared" si="41"/>
        <v>45557</v>
      </c>
      <c r="N86" s="2854">
        <f t="shared" si="38"/>
        <v>45558</v>
      </c>
      <c r="O86" s="1627">
        <f t="shared" si="39"/>
        <v>45551</v>
      </c>
      <c r="P86" s="1627">
        <f t="shared" si="40"/>
        <v>45551</v>
      </c>
    </row>
    <row r="87" spans="1:16" s="14" customFormat="1" ht="19.5" hidden="1">
      <c r="A87" s="930" t="s">
        <v>6200</v>
      </c>
      <c r="B87" s="3278" t="s">
        <v>5545</v>
      </c>
      <c r="C87" s="3000" t="s">
        <v>4571</v>
      </c>
      <c r="D87" s="3001" t="s">
        <v>6201</v>
      </c>
      <c r="E87" s="2142" t="s">
        <v>6183</v>
      </c>
      <c r="F87" s="1429"/>
      <c r="G87" s="1429"/>
      <c r="H87" s="2142"/>
      <c r="I87" s="1429"/>
      <c r="J87" s="1429"/>
      <c r="K87" s="1429"/>
      <c r="M87" s="1448">
        <f t="shared" si="41"/>
        <v>45564</v>
      </c>
      <c r="N87" s="2854">
        <f t="shared" si="38"/>
        <v>45565</v>
      </c>
      <c r="O87" s="1627">
        <f t="shared" si="39"/>
        <v>45558</v>
      </c>
      <c r="P87" s="1627">
        <f t="shared" si="40"/>
        <v>45558</v>
      </c>
    </row>
    <row r="88" spans="1:16" s="14" customFormat="1" ht="19.5" hidden="1">
      <c r="A88" s="930" t="s">
        <v>6202</v>
      </c>
      <c r="B88" s="3278" t="s">
        <v>5547</v>
      </c>
      <c r="C88" s="2074" t="s">
        <v>6203</v>
      </c>
      <c r="D88" s="2075" t="s">
        <v>6204</v>
      </c>
      <c r="E88" s="2075">
        <v>45584</v>
      </c>
      <c r="F88" s="2075"/>
      <c r="G88" s="2075"/>
      <c r="H88" s="2142" t="s">
        <v>5552</v>
      </c>
      <c r="I88" s="2075">
        <f>E88+14</f>
        <v>45598</v>
      </c>
      <c r="J88" s="2075">
        <f t="shared" ref="J88:J95" si="44">E88+17</f>
        <v>45601</v>
      </c>
      <c r="K88" s="2075">
        <f t="shared" ref="K88:K95" si="45">E88+20</f>
        <v>45604</v>
      </c>
      <c r="M88" s="1448">
        <f t="shared" si="41"/>
        <v>45571</v>
      </c>
      <c r="N88" s="2854">
        <f t="shared" si="38"/>
        <v>45572</v>
      </c>
      <c r="O88" s="1627">
        <f t="shared" si="39"/>
        <v>45565</v>
      </c>
      <c r="P88" s="1627">
        <f t="shared" si="40"/>
        <v>45565</v>
      </c>
    </row>
    <row r="89" spans="1:16" s="14" customFormat="1" ht="19.5" hidden="1">
      <c r="A89" s="930" t="s">
        <v>6205</v>
      </c>
      <c r="B89" s="3278" t="s">
        <v>5549</v>
      </c>
      <c r="C89" s="2074" t="s">
        <v>6206</v>
      </c>
      <c r="D89" s="2075" t="s">
        <v>6207</v>
      </c>
      <c r="E89" s="2075">
        <v>45586</v>
      </c>
      <c r="F89" s="2075"/>
      <c r="G89" s="2075"/>
      <c r="H89" s="2075">
        <f>E89+5</f>
        <v>45591</v>
      </c>
      <c r="I89" s="2142" t="s">
        <v>5552</v>
      </c>
      <c r="J89" s="2075">
        <f t="shared" si="44"/>
        <v>45603</v>
      </c>
      <c r="K89" s="2075">
        <f t="shared" si="45"/>
        <v>45606</v>
      </c>
      <c r="M89" s="1448">
        <f t="shared" si="41"/>
        <v>45578</v>
      </c>
      <c r="N89" s="2854">
        <f t="shared" si="38"/>
        <v>45579</v>
      </c>
      <c r="O89" s="1627">
        <f t="shared" si="39"/>
        <v>45572</v>
      </c>
      <c r="P89" s="1627">
        <f t="shared" si="40"/>
        <v>45572</v>
      </c>
    </row>
    <row r="90" spans="1:16" s="14" customFormat="1" ht="19.5" hidden="1">
      <c r="A90" s="930"/>
      <c r="B90" s="3278" t="s">
        <v>5553</v>
      </c>
      <c r="C90" s="2969" t="s">
        <v>3938</v>
      </c>
      <c r="D90" s="2075" t="s">
        <v>6208</v>
      </c>
      <c r="E90" s="2075">
        <v>45588</v>
      </c>
      <c r="F90" s="2075"/>
      <c r="G90" s="2075"/>
      <c r="H90" s="2142" t="s">
        <v>5552</v>
      </c>
      <c r="I90" s="2075">
        <f t="shared" ref="I90:I95" si="46">E90+14</f>
        <v>45602</v>
      </c>
      <c r="J90" s="2075">
        <f t="shared" si="44"/>
        <v>45605</v>
      </c>
      <c r="K90" s="2075">
        <f t="shared" si="45"/>
        <v>45608</v>
      </c>
      <c r="M90" s="1448">
        <f t="shared" si="41"/>
        <v>45585</v>
      </c>
      <c r="N90" s="2854">
        <f t="shared" si="38"/>
        <v>45586</v>
      </c>
      <c r="O90" s="1627">
        <f t="shared" si="39"/>
        <v>45579</v>
      </c>
      <c r="P90" s="1627">
        <f t="shared" si="40"/>
        <v>45579</v>
      </c>
    </row>
    <row r="91" spans="1:16" s="14" customFormat="1" ht="19.5" hidden="1">
      <c r="A91" s="930" t="s">
        <v>6209</v>
      </c>
      <c r="B91" s="3278" t="s">
        <v>5555</v>
      </c>
      <c r="C91" s="2076" t="s">
        <v>3929</v>
      </c>
      <c r="D91" s="2077" t="s">
        <v>6210</v>
      </c>
      <c r="E91" s="1429">
        <v>45592</v>
      </c>
      <c r="F91" s="1429"/>
      <c r="G91" s="1429"/>
      <c r="H91" s="1429">
        <f>E91+5</f>
        <v>45597</v>
      </c>
      <c r="I91" s="1429">
        <f t="shared" si="46"/>
        <v>45606</v>
      </c>
      <c r="J91" s="1429">
        <f t="shared" si="44"/>
        <v>45609</v>
      </c>
      <c r="K91" s="1429">
        <f t="shared" si="45"/>
        <v>45612</v>
      </c>
      <c r="M91" s="1448">
        <f t="shared" si="41"/>
        <v>45592</v>
      </c>
      <c r="N91" s="2854">
        <f t="shared" si="38"/>
        <v>45593</v>
      </c>
      <c r="O91" s="1627">
        <f t="shared" si="39"/>
        <v>45586</v>
      </c>
      <c r="P91" s="1627">
        <f t="shared" si="40"/>
        <v>45586</v>
      </c>
    </row>
    <row r="92" spans="1:16" s="14" customFormat="1" ht="19.5" hidden="1">
      <c r="A92" s="930" t="s">
        <v>6211</v>
      </c>
      <c r="B92" s="3278" t="s">
        <v>5557</v>
      </c>
      <c r="C92" s="1426" t="s">
        <v>6212</v>
      </c>
      <c r="D92" s="1424" t="s">
        <v>6213</v>
      </c>
      <c r="E92" s="1424">
        <v>45607</v>
      </c>
      <c r="F92" s="1424"/>
      <c r="G92" s="1424"/>
      <c r="H92" s="2142" t="s">
        <v>5552</v>
      </c>
      <c r="I92" s="1424">
        <f t="shared" si="46"/>
        <v>45621</v>
      </c>
      <c r="J92" s="1424">
        <f t="shared" si="44"/>
        <v>45624</v>
      </c>
      <c r="K92" s="1424">
        <f t="shared" si="45"/>
        <v>45627</v>
      </c>
      <c r="M92" s="1448">
        <f t="shared" si="41"/>
        <v>45599</v>
      </c>
      <c r="N92" s="2854">
        <f t="shared" si="38"/>
        <v>45600</v>
      </c>
      <c r="O92" s="1627">
        <f t="shared" si="39"/>
        <v>45593</v>
      </c>
      <c r="P92" s="1627">
        <f t="shared" si="40"/>
        <v>45593</v>
      </c>
    </row>
    <row r="93" spans="1:16" s="14" customFormat="1" ht="19.5" hidden="1">
      <c r="A93" s="930" t="s">
        <v>6214</v>
      </c>
      <c r="B93" s="3278" t="s">
        <v>5559</v>
      </c>
      <c r="C93" s="1426" t="s">
        <v>6215</v>
      </c>
      <c r="D93" s="1424" t="s">
        <v>6216</v>
      </c>
      <c r="E93" s="1424">
        <v>45614</v>
      </c>
      <c r="F93" s="1424"/>
      <c r="G93" s="1424"/>
      <c r="H93" s="2142" t="s">
        <v>5552</v>
      </c>
      <c r="I93" s="1424">
        <f t="shared" si="46"/>
        <v>45628</v>
      </c>
      <c r="J93" s="1424">
        <f t="shared" si="44"/>
        <v>45631</v>
      </c>
      <c r="K93" s="1424">
        <f t="shared" si="45"/>
        <v>45634</v>
      </c>
      <c r="M93" s="1448">
        <f t="shared" si="41"/>
        <v>45606</v>
      </c>
      <c r="N93" s="2854">
        <f t="shared" si="38"/>
        <v>45607</v>
      </c>
      <c r="O93" s="1627">
        <f t="shared" si="39"/>
        <v>45600</v>
      </c>
      <c r="P93" s="1627">
        <f t="shared" si="40"/>
        <v>45600</v>
      </c>
    </row>
    <row r="94" spans="1:16" s="14" customFormat="1" ht="19.5" hidden="1">
      <c r="A94" s="930" t="s">
        <v>6217</v>
      </c>
      <c r="B94" s="3278" t="s">
        <v>5561</v>
      </c>
      <c r="C94" s="1426" t="s">
        <v>6218</v>
      </c>
      <c r="D94" s="1424" t="s">
        <v>6219</v>
      </c>
      <c r="E94" s="1424">
        <v>45620</v>
      </c>
      <c r="F94" s="1424"/>
      <c r="G94" s="1424"/>
      <c r="H94" s="2142" t="s">
        <v>5552</v>
      </c>
      <c r="I94" s="1424">
        <f t="shared" si="46"/>
        <v>45634</v>
      </c>
      <c r="J94" s="1424">
        <f t="shared" si="44"/>
        <v>45637</v>
      </c>
      <c r="K94" s="1424">
        <f t="shared" si="45"/>
        <v>45640</v>
      </c>
      <c r="M94" s="1448">
        <f t="shared" si="41"/>
        <v>45613</v>
      </c>
      <c r="N94" s="2854">
        <f t="shared" si="38"/>
        <v>45614</v>
      </c>
      <c r="O94" s="1627">
        <f t="shared" si="39"/>
        <v>45607</v>
      </c>
      <c r="P94" s="1627">
        <f t="shared" si="40"/>
        <v>45607</v>
      </c>
    </row>
    <row r="95" spans="1:16" s="14" customFormat="1" ht="19.5" hidden="1">
      <c r="A95" s="930" t="s">
        <v>6220</v>
      </c>
      <c r="B95" s="3278" t="s">
        <v>5563</v>
      </c>
      <c r="C95" s="1426" t="s">
        <v>5875</v>
      </c>
      <c r="D95" s="1424" t="s">
        <v>6221</v>
      </c>
      <c r="E95" s="1424">
        <v>45631</v>
      </c>
      <c r="F95" s="1424"/>
      <c r="G95" s="1424"/>
      <c r="H95" s="1424">
        <f>E95+5</f>
        <v>45636</v>
      </c>
      <c r="I95" s="1424">
        <f t="shared" si="46"/>
        <v>45645</v>
      </c>
      <c r="J95" s="1424">
        <f t="shared" si="44"/>
        <v>45648</v>
      </c>
      <c r="K95" s="1424">
        <f t="shared" si="45"/>
        <v>45651</v>
      </c>
      <c r="M95" s="1448">
        <f t="shared" si="41"/>
        <v>45620</v>
      </c>
      <c r="N95" s="2854">
        <f t="shared" si="38"/>
        <v>45621</v>
      </c>
      <c r="O95" s="1627">
        <f t="shared" si="39"/>
        <v>45614</v>
      </c>
      <c r="P95" s="1627">
        <f t="shared" si="40"/>
        <v>45614</v>
      </c>
    </row>
    <row r="96" spans="1:16" customFormat="1" ht="16.5" hidden="1" customHeight="1">
      <c r="A96" s="410" t="s">
        <v>6222</v>
      </c>
      <c r="B96" s="114" t="s">
        <v>5470</v>
      </c>
      <c r="C96" s="3120" t="s">
        <v>406</v>
      </c>
      <c r="D96" s="2948" t="s">
        <v>6223</v>
      </c>
      <c r="E96" s="3119">
        <v>45627</v>
      </c>
      <c r="F96" s="3119"/>
      <c r="G96" s="3119"/>
      <c r="H96" s="3119"/>
      <c r="I96" s="3119"/>
      <c r="J96" s="3119"/>
      <c r="K96" s="3119"/>
      <c r="L96" s="61"/>
      <c r="M96" s="180">
        <f t="shared" si="41"/>
        <v>45627</v>
      </c>
      <c r="N96" s="180">
        <f t="shared" si="38"/>
        <v>45628</v>
      </c>
      <c r="O96" s="180">
        <f t="shared" si="39"/>
        <v>45621</v>
      </c>
      <c r="P96" s="961">
        <f t="shared" si="40"/>
        <v>45621</v>
      </c>
    </row>
    <row r="97" spans="1:16" s="14" customFormat="1" ht="19.5" hidden="1">
      <c r="A97" s="930" t="s">
        <v>6224</v>
      </c>
      <c r="B97" s="3278" t="s">
        <v>5907</v>
      </c>
      <c r="C97" s="2078" t="s">
        <v>6225</v>
      </c>
      <c r="D97" s="2075" t="s">
        <v>6226</v>
      </c>
      <c r="E97" s="2075">
        <v>45643</v>
      </c>
      <c r="F97" s="2075"/>
      <c r="G97" s="2075"/>
      <c r="H97" s="1429">
        <f t="shared" ref="H97:H102" si="47">E97+5</f>
        <v>45648</v>
      </c>
      <c r="I97" s="2075">
        <f t="shared" ref="I97:I103" si="48">E97+14</f>
        <v>45657</v>
      </c>
      <c r="J97" s="2075">
        <f t="shared" ref="J97:J106" si="49">E97+17</f>
        <v>45660</v>
      </c>
      <c r="K97" s="2075">
        <f t="shared" ref="K97:K105" si="50">E97+20</f>
        <v>45663</v>
      </c>
      <c r="M97" s="1448">
        <f t="shared" si="41"/>
        <v>45634</v>
      </c>
      <c r="N97" s="2854">
        <f t="shared" si="38"/>
        <v>45635</v>
      </c>
      <c r="O97" s="1627">
        <f t="shared" si="39"/>
        <v>45628</v>
      </c>
      <c r="P97" s="1627">
        <f t="shared" si="40"/>
        <v>45628</v>
      </c>
    </row>
    <row r="98" spans="1:16" s="14" customFormat="1" ht="19.5" hidden="1">
      <c r="A98" s="930" t="s">
        <v>6227</v>
      </c>
      <c r="B98" s="3278" t="s">
        <v>5910</v>
      </c>
      <c r="C98" s="2074" t="s">
        <v>6228</v>
      </c>
      <c r="D98" s="2075" t="s">
        <v>6229</v>
      </c>
      <c r="E98" s="2075">
        <v>45647</v>
      </c>
      <c r="F98" s="2075"/>
      <c r="G98" s="2075"/>
      <c r="H98" s="1429">
        <f t="shared" si="47"/>
        <v>45652</v>
      </c>
      <c r="I98" s="2075">
        <f t="shared" si="48"/>
        <v>45661</v>
      </c>
      <c r="J98" s="2075">
        <f t="shared" si="49"/>
        <v>45664</v>
      </c>
      <c r="K98" s="2075">
        <f t="shared" si="50"/>
        <v>45667</v>
      </c>
      <c r="M98" s="1448">
        <f t="shared" si="41"/>
        <v>45641</v>
      </c>
      <c r="N98" s="2854">
        <f t="shared" si="38"/>
        <v>45642</v>
      </c>
      <c r="O98" s="1627">
        <f t="shared" si="39"/>
        <v>45635</v>
      </c>
      <c r="P98" s="1627">
        <f t="shared" si="40"/>
        <v>45635</v>
      </c>
    </row>
    <row r="99" spans="1:16" s="14" customFormat="1" ht="19.5" hidden="1">
      <c r="A99" s="930" t="s">
        <v>6230</v>
      </c>
      <c r="B99" s="3278" t="s">
        <v>5912</v>
      </c>
      <c r="C99" s="3091" t="s">
        <v>6231</v>
      </c>
      <c r="D99" s="2075" t="s">
        <v>6232</v>
      </c>
      <c r="E99" s="2075">
        <v>45655</v>
      </c>
      <c r="F99" s="2075"/>
      <c r="G99" s="2075"/>
      <c r="H99" s="2075">
        <f t="shared" si="47"/>
        <v>45660</v>
      </c>
      <c r="I99" s="2075">
        <f t="shared" si="48"/>
        <v>45669</v>
      </c>
      <c r="J99" s="2075">
        <f t="shared" si="49"/>
        <v>45672</v>
      </c>
      <c r="K99" s="2075">
        <f t="shared" si="50"/>
        <v>45675</v>
      </c>
      <c r="M99" s="1448">
        <f t="shared" si="41"/>
        <v>45648</v>
      </c>
      <c r="N99" s="2854">
        <f t="shared" si="38"/>
        <v>45649</v>
      </c>
      <c r="O99" s="1627">
        <f t="shared" si="39"/>
        <v>45642</v>
      </c>
      <c r="P99" s="1627">
        <f t="shared" si="40"/>
        <v>45642</v>
      </c>
    </row>
    <row r="100" spans="1:16" s="14" customFormat="1" ht="19.5" hidden="1">
      <c r="A100" s="930" t="s">
        <v>6233</v>
      </c>
      <c r="B100" s="3278" t="s">
        <v>5728</v>
      </c>
      <c r="C100" s="3106" t="s">
        <v>3920</v>
      </c>
      <c r="D100" s="2075" t="s">
        <v>6234</v>
      </c>
      <c r="E100" s="2075">
        <v>45295</v>
      </c>
      <c r="F100" s="2075"/>
      <c r="G100" s="2075"/>
      <c r="H100" s="2075">
        <f t="shared" si="47"/>
        <v>45300</v>
      </c>
      <c r="I100" s="2075">
        <f t="shared" si="48"/>
        <v>45309</v>
      </c>
      <c r="J100" s="2075">
        <f t="shared" si="49"/>
        <v>45312</v>
      </c>
      <c r="K100" s="2075">
        <f t="shared" si="50"/>
        <v>45315</v>
      </c>
      <c r="M100" s="1448">
        <f t="shared" si="41"/>
        <v>45655</v>
      </c>
      <c r="N100" s="2854">
        <f t="shared" si="38"/>
        <v>45656</v>
      </c>
      <c r="O100" s="1627">
        <f t="shared" si="39"/>
        <v>45649</v>
      </c>
      <c r="P100" s="1627">
        <f t="shared" si="40"/>
        <v>45649</v>
      </c>
    </row>
    <row r="101" spans="1:16" s="14" customFormat="1" ht="19.5" hidden="1">
      <c r="A101" s="930" t="s">
        <v>6235</v>
      </c>
      <c r="B101" s="3278" t="s">
        <v>5730</v>
      </c>
      <c r="C101" s="1426" t="s">
        <v>6236</v>
      </c>
      <c r="D101" s="1424" t="s">
        <v>6237</v>
      </c>
      <c r="E101" s="1424">
        <v>45307</v>
      </c>
      <c r="F101" s="1424"/>
      <c r="G101" s="1424"/>
      <c r="H101" s="1424">
        <f t="shared" si="47"/>
        <v>45312</v>
      </c>
      <c r="I101" s="1424">
        <f t="shared" si="48"/>
        <v>45321</v>
      </c>
      <c r="J101" s="1424">
        <f t="shared" si="49"/>
        <v>45324</v>
      </c>
      <c r="K101" s="1424">
        <f t="shared" si="50"/>
        <v>45327</v>
      </c>
      <c r="M101" s="1448">
        <f t="shared" si="41"/>
        <v>45662</v>
      </c>
      <c r="N101" s="2854">
        <f t="shared" si="38"/>
        <v>45663</v>
      </c>
      <c r="O101" s="1627">
        <f t="shared" si="39"/>
        <v>45656</v>
      </c>
      <c r="P101" s="1627">
        <f t="shared" si="40"/>
        <v>45656</v>
      </c>
    </row>
    <row r="102" spans="1:16" s="14" customFormat="1" ht="19.5" hidden="1">
      <c r="A102" s="930" t="s">
        <v>6238</v>
      </c>
      <c r="B102" s="3278" t="s">
        <v>5732</v>
      </c>
      <c r="C102" s="1426" t="s">
        <v>6239</v>
      </c>
      <c r="D102" s="1424" t="s">
        <v>6240</v>
      </c>
      <c r="E102" s="1424">
        <v>45305</v>
      </c>
      <c r="F102" s="1424"/>
      <c r="G102" s="1424"/>
      <c r="H102" s="1424">
        <f t="shared" si="47"/>
        <v>45310</v>
      </c>
      <c r="I102" s="1424">
        <f t="shared" si="48"/>
        <v>45319</v>
      </c>
      <c r="J102" s="1424">
        <f t="shared" si="49"/>
        <v>45322</v>
      </c>
      <c r="K102" s="1424">
        <f t="shared" si="50"/>
        <v>45325</v>
      </c>
      <c r="M102" s="1448">
        <f t="shared" si="41"/>
        <v>45669</v>
      </c>
      <c r="N102" s="2854">
        <f t="shared" si="38"/>
        <v>45670</v>
      </c>
      <c r="O102" s="1627">
        <f t="shared" si="39"/>
        <v>45663</v>
      </c>
      <c r="P102" s="1627">
        <f t="shared" si="40"/>
        <v>45663</v>
      </c>
    </row>
    <row r="103" spans="1:16" s="14" customFormat="1" ht="19.5" hidden="1">
      <c r="A103" s="930"/>
      <c r="B103" s="3278" t="s">
        <v>5734</v>
      </c>
      <c r="C103" s="1426" t="s">
        <v>3973</v>
      </c>
      <c r="D103" s="1424" t="s">
        <v>6241</v>
      </c>
      <c r="E103" s="1424">
        <v>45318</v>
      </c>
      <c r="F103" s="1424"/>
      <c r="G103" s="1424"/>
      <c r="H103" s="1988" t="s">
        <v>393</v>
      </c>
      <c r="I103" s="1424">
        <f t="shared" si="48"/>
        <v>45332</v>
      </c>
      <c r="J103" s="1424">
        <f t="shared" si="49"/>
        <v>45335</v>
      </c>
      <c r="K103" s="1424">
        <f t="shared" si="50"/>
        <v>45338</v>
      </c>
      <c r="M103" s="1448">
        <f t="shared" si="41"/>
        <v>45676</v>
      </c>
      <c r="N103" s="2854">
        <f t="shared" si="38"/>
        <v>45677</v>
      </c>
      <c r="O103" s="1627">
        <f t="shared" si="39"/>
        <v>45670</v>
      </c>
      <c r="P103" s="1627">
        <f t="shared" si="40"/>
        <v>45670</v>
      </c>
    </row>
    <row r="104" spans="1:16" s="14" customFormat="1" ht="19.5" hidden="1">
      <c r="A104" s="930" t="s">
        <v>6242</v>
      </c>
      <c r="B104" s="3278" t="s">
        <v>6243</v>
      </c>
      <c r="C104" s="1426" t="s">
        <v>6043</v>
      </c>
      <c r="D104" s="1424" t="s">
        <v>6244</v>
      </c>
      <c r="E104" s="1424">
        <v>45318</v>
      </c>
      <c r="F104" s="1424"/>
      <c r="G104" s="1424"/>
      <c r="H104" s="1424">
        <f>E104+5</f>
        <v>45323</v>
      </c>
      <c r="I104" s="1988" t="s">
        <v>393</v>
      </c>
      <c r="J104" s="1424">
        <f t="shared" si="49"/>
        <v>45335</v>
      </c>
      <c r="K104" s="1424">
        <f t="shared" si="50"/>
        <v>45338</v>
      </c>
      <c r="M104" s="1448">
        <f t="shared" si="41"/>
        <v>45683</v>
      </c>
      <c r="N104" s="2854">
        <f t="shared" si="38"/>
        <v>45684</v>
      </c>
      <c r="O104" s="1627">
        <f t="shared" si="39"/>
        <v>45677</v>
      </c>
      <c r="P104" s="1627">
        <f t="shared" si="40"/>
        <v>45677</v>
      </c>
    </row>
    <row r="105" spans="1:16" s="14" customFormat="1" ht="19.5" hidden="1">
      <c r="A105" s="930" t="s">
        <v>6245</v>
      </c>
      <c r="B105" s="3278" t="s">
        <v>5742</v>
      </c>
      <c r="C105" s="2074" t="s">
        <v>6246</v>
      </c>
      <c r="D105" s="2075" t="s">
        <v>6247</v>
      </c>
      <c r="E105" s="2075">
        <v>45695</v>
      </c>
      <c r="F105" s="2075"/>
      <c r="G105" s="2075"/>
      <c r="H105" s="2075">
        <f>E105+5</f>
        <v>45700</v>
      </c>
      <c r="I105" s="2075">
        <f>E105+14</f>
        <v>45709</v>
      </c>
      <c r="J105" s="2075">
        <f t="shared" si="49"/>
        <v>45712</v>
      </c>
      <c r="K105" s="2075">
        <f t="shared" si="50"/>
        <v>45715</v>
      </c>
      <c r="M105" s="1448">
        <f t="shared" si="41"/>
        <v>45690</v>
      </c>
      <c r="N105" s="2854">
        <f t="shared" si="38"/>
        <v>45691</v>
      </c>
      <c r="O105" s="1627">
        <f t="shared" si="39"/>
        <v>45684</v>
      </c>
      <c r="P105" s="1627">
        <f t="shared" si="40"/>
        <v>45684</v>
      </c>
    </row>
    <row r="106" spans="1:16" s="14" customFormat="1" ht="19.5" hidden="1">
      <c r="A106" s="930" t="s">
        <v>6248</v>
      </c>
      <c r="B106" s="3278" t="s">
        <v>5745</v>
      </c>
      <c r="C106" s="2074" t="s">
        <v>6249</v>
      </c>
      <c r="D106" s="2075" t="s">
        <v>6250</v>
      </c>
      <c r="E106" s="2075">
        <v>45712</v>
      </c>
      <c r="F106" s="2075"/>
      <c r="G106" s="2075"/>
      <c r="H106" s="2075">
        <f>E106+5</f>
        <v>45717</v>
      </c>
      <c r="I106" s="2075">
        <f>E106+14</f>
        <v>45726</v>
      </c>
      <c r="J106" s="2075">
        <f t="shared" si="49"/>
        <v>45729</v>
      </c>
      <c r="K106" s="1988" t="s">
        <v>393</v>
      </c>
      <c r="M106" s="1448">
        <f t="shared" si="41"/>
        <v>45697</v>
      </c>
      <c r="N106" s="2854">
        <f t="shared" si="38"/>
        <v>45698</v>
      </c>
      <c r="O106" s="1627">
        <f t="shared" si="39"/>
        <v>45691</v>
      </c>
      <c r="P106" s="1627">
        <f t="shared" si="40"/>
        <v>45691</v>
      </c>
    </row>
    <row r="107" spans="1:16" s="14" customFormat="1" ht="19.5" hidden="1">
      <c r="A107" s="930"/>
      <c r="B107" s="3278" t="s">
        <v>6251</v>
      </c>
      <c r="C107" s="3316" t="s">
        <v>1821</v>
      </c>
      <c r="D107" s="3317" t="s">
        <v>6252</v>
      </c>
      <c r="E107" s="3317">
        <v>45709</v>
      </c>
      <c r="F107" s="2075"/>
      <c r="G107" s="2075"/>
      <c r="H107" s="1988" t="s">
        <v>393</v>
      </c>
      <c r="I107" s="1988" t="s">
        <v>393</v>
      </c>
      <c r="J107" s="1988" t="s">
        <v>393</v>
      </c>
      <c r="K107" s="3318">
        <f>E107+20</f>
        <v>45729</v>
      </c>
      <c r="M107" s="1448"/>
      <c r="N107" s="2854"/>
      <c r="O107" s="1627"/>
      <c r="P107" s="1627"/>
    </row>
    <row r="108" spans="1:16" s="14" customFormat="1" ht="19.5" hidden="1">
      <c r="A108" s="930"/>
      <c r="B108" s="3278" t="s">
        <v>5747</v>
      </c>
      <c r="C108" s="2076" t="s">
        <v>406</v>
      </c>
      <c r="D108" s="2077" t="s">
        <v>6253</v>
      </c>
      <c r="E108" s="1429">
        <v>45338</v>
      </c>
      <c r="F108" s="1429"/>
      <c r="G108" s="1429"/>
      <c r="H108" s="1429">
        <f>E108+5</f>
        <v>45343</v>
      </c>
      <c r="I108" s="1429">
        <f>E108+14</f>
        <v>45352</v>
      </c>
      <c r="J108" s="1429">
        <f>E108+17</f>
        <v>45355</v>
      </c>
      <c r="K108" s="1429">
        <f>E108+20</f>
        <v>45358</v>
      </c>
      <c r="M108" s="1448">
        <f>M106+7</f>
        <v>45704</v>
      </c>
      <c r="N108" s="2854">
        <f>M108+1</f>
        <v>45705</v>
      </c>
      <c r="O108" s="1627">
        <f>N108-7</f>
        <v>45698</v>
      </c>
      <c r="P108" s="1627">
        <f>O108</f>
        <v>45698</v>
      </c>
    </row>
    <row r="109" spans="1:16" s="14" customFormat="1" ht="19.5" hidden="1">
      <c r="A109" s="930" t="s">
        <v>6254</v>
      </c>
      <c r="B109" s="3278" t="s">
        <v>5750</v>
      </c>
      <c r="C109" s="3444" t="s">
        <v>6255</v>
      </c>
      <c r="D109" s="3445" t="s">
        <v>6256</v>
      </c>
      <c r="E109" s="3445">
        <v>45350</v>
      </c>
      <c r="F109" s="3445"/>
      <c r="G109" s="3445"/>
      <c r="H109" s="3445">
        <f>E109+5</f>
        <v>45355</v>
      </c>
      <c r="I109" s="3445">
        <f>E109+14</f>
        <v>45364</v>
      </c>
      <c r="J109" s="3445">
        <f>E109+17</f>
        <v>45367</v>
      </c>
      <c r="K109" s="3445">
        <f>E109+20</f>
        <v>45370</v>
      </c>
      <c r="M109" s="1448">
        <f>M108+7</f>
        <v>45711</v>
      </c>
      <c r="N109" s="2854">
        <f>M109+1</f>
        <v>45712</v>
      </c>
      <c r="O109" s="1627">
        <f>N109-7</f>
        <v>45705</v>
      </c>
      <c r="P109" s="1627">
        <f>O109</f>
        <v>45705</v>
      </c>
    </row>
    <row r="110" spans="1:16" s="14" customFormat="1" ht="19.5" hidden="1">
      <c r="A110" s="930" t="s">
        <v>6257</v>
      </c>
      <c r="B110" s="3278" t="s">
        <v>6258</v>
      </c>
      <c r="C110" s="1426" t="s">
        <v>5883</v>
      </c>
      <c r="D110" s="1424" t="s">
        <v>6259</v>
      </c>
      <c r="E110" s="1424">
        <v>45355</v>
      </c>
      <c r="F110" s="1424"/>
      <c r="G110" s="1424"/>
      <c r="H110" s="1424">
        <f t="shared" ref="H110:H112" si="51">E110+5</f>
        <v>45360</v>
      </c>
      <c r="I110" s="1424">
        <f t="shared" ref="I110:I112" si="52">E110+14</f>
        <v>45369</v>
      </c>
      <c r="J110" s="1424">
        <f t="shared" ref="J110:J112" si="53">E110+17</f>
        <v>45372</v>
      </c>
      <c r="K110" s="1424">
        <f t="shared" ref="K110:K112" si="54">E110+20</f>
        <v>45375</v>
      </c>
      <c r="M110" s="1448">
        <f t="shared" ref="M110:M113" si="55">M109+7</f>
        <v>45718</v>
      </c>
      <c r="N110" s="2854">
        <f t="shared" ref="N110:N112" si="56">M110+1</f>
        <v>45719</v>
      </c>
      <c r="O110" s="1627">
        <f t="shared" ref="O110:O112" si="57">N110-7</f>
        <v>45712</v>
      </c>
      <c r="P110" s="1627">
        <f t="shared" ref="P110:P112" si="58">O110</f>
        <v>45712</v>
      </c>
    </row>
    <row r="111" spans="1:16" s="14" customFormat="1" ht="19.5" hidden="1">
      <c r="A111" s="930"/>
      <c r="B111" s="3278" t="s">
        <v>6260</v>
      </c>
      <c r="C111" s="1426" t="s">
        <v>6261</v>
      </c>
      <c r="D111" s="1424" t="s">
        <v>6262</v>
      </c>
      <c r="E111" s="1424">
        <v>45368</v>
      </c>
      <c r="F111" s="1424"/>
      <c r="G111" s="1424"/>
      <c r="H111" s="1424">
        <f t="shared" si="51"/>
        <v>45373</v>
      </c>
      <c r="I111" s="1424">
        <f t="shared" si="52"/>
        <v>45382</v>
      </c>
      <c r="J111" s="1424">
        <f t="shared" si="53"/>
        <v>45385</v>
      </c>
      <c r="K111" s="1424">
        <f t="shared" si="54"/>
        <v>45388</v>
      </c>
      <c r="M111" s="1448">
        <f t="shared" si="55"/>
        <v>45725</v>
      </c>
      <c r="N111" s="2854">
        <f t="shared" si="56"/>
        <v>45726</v>
      </c>
      <c r="O111" s="1627">
        <f t="shared" si="57"/>
        <v>45719</v>
      </c>
      <c r="P111" s="1627">
        <f t="shared" si="58"/>
        <v>45719</v>
      </c>
    </row>
    <row r="112" spans="1:16" s="14" customFormat="1" ht="19.5" hidden="1">
      <c r="A112" s="930"/>
      <c r="B112" s="3278" t="s">
        <v>6263</v>
      </c>
      <c r="C112" s="1426" t="s">
        <v>6264</v>
      </c>
      <c r="D112" s="1424" t="s">
        <v>6265</v>
      </c>
      <c r="E112" s="1424">
        <v>45373</v>
      </c>
      <c r="F112" s="1424"/>
      <c r="G112" s="1424"/>
      <c r="H112" s="1424">
        <f t="shared" si="51"/>
        <v>45378</v>
      </c>
      <c r="I112" s="1424">
        <f t="shared" si="52"/>
        <v>45387</v>
      </c>
      <c r="J112" s="1424">
        <f t="shared" si="53"/>
        <v>45390</v>
      </c>
      <c r="K112" s="1424">
        <f t="shared" si="54"/>
        <v>45393</v>
      </c>
      <c r="M112" s="1448">
        <f t="shared" si="55"/>
        <v>45732</v>
      </c>
      <c r="N112" s="2854">
        <f t="shared" si="56"/>
        <v>45733</v>
      </c>
      <c r="O112" s="1627">
        <f t="shared" si="57"/>
        <v>45726</v>
      </c>
      <c r="P112" s="1627">
        <f t="shared" si="58"/>
        <v>45726</v>
      </c>
    </row>
    <row r="113" spans="1:18" s="14" customFormat="1" ht="19.5" hidden="1">
      <c r="A113" s="930"/>
      <c r="B113" s="3278" t="s">
        <v>6266</v>
      </c>
      <c r="C113" s="1426" t="s">
        <v>6267</v>
      </c>
      <c r="D113" s="1424" t="s">
        <v>6268</v>
      </c>
      <c r="E113" s="1424">
        <v>45382</v>
      </c>
      <c r="F113" s="1424"/>
      <c r="G113" s="1424"/>
      <c r="H113" s="1424">
        <f>E113+5</f>
        <v>45387</v>
      </c>
      <c r="I113" s="1424">
        <f>E113+14</f>
        <v>45396</v>
      </c>
      <c r="J113" s="1424">
        <f>E113+17</f>
        <v>45399</v>
      </c>
      <c r="K113" s="1424">
        <f>E113+20</f>
        <v>45402</v>
      </c>
      <c r="M113" s="1448">
        <f t="shared" si="55"/>
        <v>45739</v>
      </c>
      <c r="N113" s="2854">
        <f>M113+1</f>
        <v>45740</v>
      </c>
      <c r="O113" s="1627">
        <f>N113-7</f>
        <v>45733</v>
      </c>
      <c r="P113" s="1627">
        <f>O113</f>
        <v>45733</v>
      </c>
    </row>
    <row r="114" spans="1:18" s="14" customFormat="1" ht="19.5" hidden="1">
      <c r="A114" s="930"/>
      <c r="B114" s="3278"/>
      <c r="C114" s="3443"/>
      <c r="D114" s="3056"/>
      <c r="E114" s="3056"/>
      <c r="F114" s="3056"/>
      <c r="G114" s="3056"/>
      <c r="H114" s="3056"/>
      <c r="I114" s="3056"/>
      <c r="J114" s="3056"/>
      <c r="K114" s="3056"/>
      <c r="M114" s="1448"/>
      <c r="N114" s="2854"/>
      <c r="O114" s="1627"/>
      <c r="P114" s="1627"/>
    </row>
    <row r="115" spans="1:18" s="14" customFormat="1" ht="19.5">
      <c r="A115" s="930"/>
      <c r="B115" s="3278"/>
      <c r="C115" s="3443"/>
      <c r="D115" s="3056"/>
      <c r="E115" s="1056" t="s">
        <v>98</v>
      </c>
      <c r="F115" s="1056" t="s">
        <v>103</v>
      </c>
      <c r="G115" s="1056" t="s">
        <v>1089</v>
      </c>
      <c r="H115" s="1056" t="s">
        <v>1079</v>
      </c>
      <c r="I115" s="1056" t="s">
        <v>805</v>
      </c>
      <c r="J115" s="1056" t="s">
        <v>890</v>
      </c>
      <c r="K115" s="1056" t="s">
        <v>983</v>
      </c>
      <c r="M115" s="1339"/>
      <c r="N115" s="2852" t="s">
        <v>6131</v>
      </c>
    </row>
    <row r="116" spans="1:18" s="14" customFormat="1" ht="19.5">
      <c r="A116" s="930"/>
      <c r="B116" s="3278"/>
      <c r="C116" s="3066" t="s">
        <v>6007</v>
      </c>
      <c r="D116" s="3056"/>
      <c r="E116" s="1138" t="s">
        <v>6008</v>
      </c>
      <c r="F116" s="1507" t="s">
        <v>2778</v>
      </c>
      <c r="G116" s="1505" t="s">
        <v>5431</v>
      </c>
      <c r="H116" s="1505" t="s">
        <v>3117</v>
      </c>
      <c r="I116" s="1505" t="s">
        <v>4171</v>
      </c>
      <c r="J116" s="1505" t="s">
        <v>3290</v>
      </c>
      <c r="K116" s="1505" t="s">
        <v>3619</v>
      </c>
      <c r="M116" s="1448" t="s">
        <v>1720</v>
      </c>
      <c r="N116" s="2853" t="s">
        <v>1721</v>
      </c>
      <c r="O116" s="2107" t="s">
        <v>3807</v>
      </c>
      <c r="P116" s="2107" t="s">
        <v>3808</v>
      </c>
    </row>
    <row r="117" spans="1:18" s="14" customFormat="1" ht="19.5" hidden="1">
      <c r="A117" s="930"/>
      <c r="B117" s="3278" t="s">
        <v>5767</v>
      </c>
      <c r="C117" s="2074" t="s">
        <v>6239</v>
      </c>
      <c r="D117" s="2075" t="s">
        <v>6269</v>
      </c>
      <c r="E117" s="2075">
        <v>45755</v>
      </c>
      <c r="F117" s="2075"/>
      <c r="G117" s="2075"/>
      <c r="H117" s="1429">
        <f>E117+5</f>
        <v>45760</v>
      </c>
      <c r="I117" s="2075">
        <f>E117+14</f>
        <v>45769</v>
      </c>
      <c r="J117" s="2075">
        <f>E117+17</f>
        <v>45772</v>
      </c>
      <c r="K117" s="2075">
        <f>E117+20</f>
        <v>45775</v>
      </c>
      <c r="M117" s="3391">
        <v>45748</v>
      </c>
      <c r="N117" s="3392">
        <f>M117+1</f>
        <v>45749</v>
      </c>
      <c r="O117" s="1627">
        <f>N117-7</f>
        <v>45742</v>
      </c>
      <c r="P117" s="1627">
        <f>O117</f>
        <v>45742</v>
      </c>
      <c r="Q117" s="3396" t="s">
        <v>6270</v>
      </c>
      <c r="R117" s="3397"/>
    </row>
    <row r="118" spans="1:18" s="14" customFormat="1" ht="19.5" hidden="1">
      <c r="A118" s="930" t="s">
        <v>6271</v>
      </c>
      <c r="B118" s="3278" t="s">
        <v>6272</v>
      </c>
      <c r="C118" s="3106" t="s">
        <v>3110</v>
      </c>
      <c r="D118" s="2075" t="s">
        <v>6273</v>
      </c>
      <c r="E118" s="2075">
        <v>45763</v>
      </c>
      <c r="F118" s="2075"/>
      <c r="G118" s="2075"/>
      <c r="H118" s="1429">
        <f t="shared" ref="H118" si="59">E118+5</f>
        <v>45768</v>
      </c>
      <c r="I118" s="2075">
        <f t="shared" ref="I118:I121" si="60">E118+14</f>
        <v>45777</v>
      </c>
      <c r="J118" s="2075">
        <f t="shared" ref="J118:J121" si="61">E118+17</f>
        <v>45780</v>
      </c>
      <c r="K118" s="2075">
        <f t="shared" ref="K118:K121" si="62">E118+20</f>
        <v>45783</v>
      </c>
      <c r="M118" s="3391">
        <f>M117+7</f>
        <v>45755</v>
      </c>
      <c r="N118" s="3392">
        <f t="shared" ref="N118:N121" si="63">M118+1</f>
        <v>45756</v>
      </c>
      <c r="O118" s="1627">
        <f t="shared" ref="O118:O121" si="64">N118-7</f>
        <v>45749</v>
      </c>
      <c r="P118" s="1627">
        <f t="shared" ref="P118:P121" si="65">O118</f>
        <v>45749</v>
      </c>
      <c r="Q118" s="3396" t="s">
        <v>6270</v>
      </c>
      <c r="R118" s="3397"/>
    </row>
    <row r="119" spans="1:18" s="14" customFormat="1" ht="19.5" hidden="1">
      <c r="A119" s="930" t="s">
        <v>6274</v>
      </c>
      <c r="B119" s="3278" t="s">
        <v>6275</v>
      </c>
      <c r="C119" s="2074" t="s">
        <v>6276</v>
      </c>
      <c r="D119" s="2075" t="s">
        <v>6277</v>
      </c>
      <c r="E119" s="2075">
        <v>45769</v>
      </c>
      <c r="F119" s="2075"/>
      <c r="G119" s="2075"/>
      <c r="H119" s="1429"/>
      <c r="I119" s="1429">
        <f t="shared" si="60"/>
        <v>45783</v>
      </c>
      <c r="J119" s="1429">
        <f t="shared" si="61"/>
        <v>45786</v>
      </c>
      <c r="K119" s="2075">
        <f t="shared" si="62"/>
        <v>45789</v>
      </c>
      <c r="M119" s="3391">
        <f t="shared" ref="M119:M125" si="66">M118+7</f>
        <v>45762</v>
      </c>
      <c r="N119" s="3392">
        <f t="shared" si="63"/>
        <v>45763</v>
      </c>
      <c r="O119" s="1627">
        <f t="shared" si="64"/>
        <v>45756</v>
      </c>
      <c r="P119" s="1627">
        <f t="shared" si="65"/>
        <v>45756</v>
      </c>
      <c r="Q119" s="3396" t="s">
        <v>6270</v>
      </c>
      <c r="R119" s="3397"/>
    </row>
    <row r="120" spans="1:18" s="14" customFormat="1" ht="19.5" hidden="1">
      <c r="A120" s="930"/>
      <c r="B120" s="3278" t="s">
        <v>6278</v>
      </c>
      <c r="C120" s="1548" t="s">
        <v>4370</v>
      </c>
      <c r="D120" s="2075" t="s">
        <v>6279</v>
      </c>
      <c r="E120" s="2075">
        <v>45775</v>
      </c>
      <c r="F120" s="2075"/>
      <c r="G120" s="2075"/>
      <c r="H120" s="1429"/>
      <c r="I120" s="2075">
        <f>E120+14</f>
        <v>45789</v>
      </c>
      <c r="J120" s="2075">
        <f>E120+17</f>
        <v>45792</v>
      </c>
      <c r="K120" s="2075">
        <f>E120+20</f>
        <v>45795</v>
      </c>
      <c r="M120" s="3391">
        <f>M119+7</f>
        <v>45769</v>
      </c>
      <c r="N120" s="3392">
        <f>M120+1</f>
        <v>45770</v>
      </c>
      <c r="O120" s="1627">
        <f>N120-7</f>
        <v>45763</v>
      </c>
      <c r="P120" s="1627">
        <f>O120</f>
        <v>45763</v>
      </c>
      <c r="Q120" s="3396" t="s">
        <v>6270</v>
      </c>
      <c r="R120" s="3397"/>
    </row>
    <row r="121" spans="1:18" s="14" customFormat="1" ht="19.5" hidden="1">
      <c r="A121" s="930" t="s">
        <v>6280</v>
      </c>
      <c r="B121" s="3278" t="s">
        <v>6281</v>
      </c>
      <c r="C121" s="2076" t="s">
        <v>6282</v>
      </c>
      <c r="D121" s="2077" t="s">
        <v>6283</v>
      </c>
      <c r="E121" s="1429">
        <v>45777</v>
      </c>
      <c r="F121" s="1429"/>
      <c r="G121" s="1429"/>
      <c r="H121" s="1429"/>
      <c r="I121" s="1429">
        <f t="shared" si="60"/>
        <v>45791</v>
      </c>
      <c r="J121" s="1429">
        <f t="shared" si="61"/>
        <v>45794</v>
      </c>
      <c r="K121" s="1429">
        <f t="shared" si="62"/>
        <v>45797</v>
      </c>
      <c r="M121" s="3391">
        <f>M120+7</f>
        <v>45776</v>
      </c>
      <c r="N121" s="3392">
        <f t="shared" si="63"/>
        <v>45777</v>
      </c>
      <c r="O121" s="1627">
        <f t="shared" si="64"/>
        <v>45770</v>
      </c>
      <c r="P121" s="1627">
        <f t="shared" si="65"/>
        <v>45770</v>
      </c>
      <c r="Q121" s="3396" t="s">
        <v>6270</v>
      </c>
      <c r="R121" s="3397"/>
    </row>
    <row r="122" spans="1:18" s="14" customFormat="1" ht="19.5" hidden="1">
      <c r="A122" s="930" t="s">
        <v>6284</v>
      </c>
      <c r="B122" s="3278" t="s">
        <v>6285</v>
      </c>
      <c r="C122" s="1426" t="s">
        <v>6286</v>
      </c>
      <c r="D122" s="1424" t="s">
        <v>6287</v>
      </c>
      <c r="E122" s="1424">
        <v>45792</v>
      </c>
      <c r="F122" s="1424"/>
      <c r="G122" s="1424"/>
      <c r="H122" s="1429"/>
      <c r="I122" s="1424">
        <f t="shared" ref="I122:I134" si="67">E122+14</f>
        <v>45806</v>
      </c>
      <c r="J122" s="1424">
        <f t="shared" ref="J122:J134" si="68">E122+17</f>
        <v>45809</v>
      </c>
      <c r="K122" s="1424">
        <f t="shared" ref="K122:K134" si="69">E122+20</f>
        <v>45812</v>
      </c>
      <c r="M122" s="1448">
        <f t="shared" si="66"/>
        <v>45783</v>
      </c>
      <c r="N122" s="1627">
        <f t="shared" ref="N122:N125" si="70">M122+1</f>
        <v>45784</v>
      </c>
      <c r="O122" s="1627">
        <f t="shared" ref="O122:O125" si="71">N122-7</f>
        <v>45777</v>
      </c>
      <c r="P122" s="1627">
        <f t="shared" ref="P122:P125" si="72">O122</f>
        <v>45777</v>
      </c>
    </row>
    <row r="123" spans="1:18" s="14" customFormat="1" ht="19.5" hidden="1">
      <c r="A123" s="930" t="s">
        <v>6288</v>
      </c>
      <c r="B123" s="3278" t="s">
        <v>6289</v>
      </c>
      <c r="C123" s="1426" t="s">
        <v>3223</v>
      </c>
      <c r="D123" s="1424" t="s">
        <v>6290</v>
      </c>
      <c r="E123" s="1424">
        <v>45795</v>
      </c>
      <c r="F123" s="1424"/>
      <c r="G123" s="1424"/>
      <c r="H123" s="1429"/>
      <c r="I123" s="1424">
        <f t="shared" si="67"/>
        <v>45809</v>
      </c>
      <c r="J123" s="1424">
        <f t="shared" si="68"/>
        <v>45812</v>
      </c>
      <c r="K123" s="1424">
        <f t="shared" si="69"/>
        <v>45815</v>
      </c>
      <c r="M123" s="1448">
        <f t="shared" si="66"/>
        <v>45790</v>
      </c>
      <c r="N123" s="1627">
        <f t="shared" si="70"/>
        <v>45791</v>
      </c>
      <c r="O123" s="1627">
        <f t="shared" si="71"/>
        <v>45784</v>
      </c>
      <c r="P123" s="1627">
        <f t="shared" si="72"/>
        <v>45784</v>
      </c>
    </row>
    <row r="124" spans="1:18" s="14" customFormat="1" ht="19.5" hidden="1">
      <c r="A124" s="930"/>
      <c r="B124" s="3278" t="s">
        <v>6291</v>
      </c>
      <c r="C124" s="1868" t="s">
        <v>5856</v>
      </c>
      <c r="D124" s="2090" t="s">
        <v>6292</v>
      </c>
      <c r="E124" s="1429">
        <v>45797</v>
      </c>
      <c r="F124" s="1429"/>
      <c r="G124" s="1429"/>
      <c r="H124" s="1429"/>
      <c r="I124" s="1429">
        <f t="shared" si="67"/>
        <v>45811</v>
      </c>
      <c r="J124" s="1429">
        <f t="shared" si="68"/>
        <v>45814</v>
      </c>
      <c r="K124" s="1429">
        <f t="shared" si="69"/>
        <v>45817</v>
      </c>
      <c r="M124" s="1448">
        <f t="shared" si="66"/>
        <v>45797</v>
      </c>
      <c r="N124" s="1627">
        <f t="shared" si="70"/>
        <v>45798</v>
      </c>
      <c r="O124" s="1627">
        <f t="shared" si="71"/>
        <v>45791</v>
      </c>
      <c r="P124" s="1627">
        <f t="shared" si="72"/>
        <v>45791</v>
      </c>
    </row>
    <row r="125" spans="1:18" s="14" customFormat="1" ht="19.5">
      <c r="A125" s="930" t="s">
        <v>6293</v>
      </c>
      <c r="B125" s="3278" t="s">
        <v>6294</v>
      </c>
      <c r="C125" s="1426" t="s">
        <v>6295</v>
      </c>
      <c r="D125" s="1424" t="s">
        <v>6296</v>
      </c>
      <c r="E125" s="1424">
        <v>45807</v>
      </c>
      <c r="F125" s="1424"/>
      <c r="G125" s="1424"/>
      <c r="H125" s="1429"/>
      <c r="I125" s="1424">
        <f t="shared" si="67"/>
        <v>45821</v>
      </c>
      <c r="J125" s="1424">
        <f t="shared" si="68"/>
        <v>45824</v>
      </c>
      <c r="K125" s="1424">
        <f t="shared" si="69"/>
        <v>45827</v>
      </c>
      <c r="M125" s="1448">
        <f t="shared" si="66"/>
        <v>45804</v>
      </c>
      <c r="N125" s="1627">
        <f t="shared" si="70"/>
        <v>45805</v>
      </c>
      <c r="O125" s="1627">
        <f t="shared" si="71"/>
        <v>45798</v>
      </c>
      <c r="P125" s="1627">
        <f t="shared" si="72"/>
        <v>45798</v>
      </c>
    </row>
    <row r="126" spans="1:18" s="14" customFormat="1" ht="19.5">
      <c r="A126" s="930" t="s">
        <v>6297</v>
      </c>
      <c r="B126" s="3278" t="s">
        <v>6298</v>
      </c>
      <c r="C126" s="2074" t="s">
        <v>6299</v>
      </c>
      <c r="D126" s="2075" t="s">
        <v>6300</v>
      </c>
      <c r="E126" s="2075">
        <v>45817</v>
      </c>
      <c r="F126" s="1424"/>
      <c r="G126" s="1424"/>
      <c r="H126" s="1429"/>
      <c r="I126" s="2075">
        <f t="shared" si="67"/>
        <v>45831</v>
      </c>
      <c r="J126" s="2075">
        <f t="shared" si="68"/>
        <v>45834</v>
      </c>
      <c r="K126" s="2075">
        <f t="shared" si="69"/>
        <v>45837</v>
      </c>
      <c r="M126" s="1448">
        <f t="shared" ref="M126:M134" si="73">M125+7</f>
        <v>45811</v>
      </c>
      <c r="N126" s="1627">
        <f t="shared" ref="N126:N134" si="74">M126+1</f>
        <v>45812</v>
      </c>
      <c r="O126" s="1627">
        <f t="shared" ref="O126:O134" si="75">N126-7</f>
        <v>45805</v>
      </c>
      <c r="P126" s="1627">
        <f t="shared" ref="P126:P134" si="76">O126</f>
        <v>45805</v>
      </c>
    </row>
    <row r="127" spans="1:18" s="14" customFormat="1" ht="19.5">
      <c r="A127" s="930"/>
      <c r="B127" s="3278" t="s">
        <v>6301</v>
      </c>
      <c r="C127" s="2074" t="s">
        <v>6302</v>
      </c>
      <c r="D127" s="2075" t="s">
        <v>6303</v>
      </c>
      <c r="E127" s="2075">
        <v>45823</v>
      </c>
      <c r="F127" s="1424"/>
      <c r="G127" s="1424"/>
      <c r="H127" s="1429"/>
      <c r="I127" s="2075">
        <f t="shared" si="67"/>
        <v>45837</v>
      </c>
      <c r="J127" s="2075">
        <f t="shared" si="68"/>
        <v>45840</v>
      </c>
      <c r="K127" s="2075">
        <f t="shared" si="69"/>
        <v>45843</v>
      </c>
      <c r="M127" s="1448">
        <f t="shared" si="73"/>
        <v>45818</v>
      </c>
      <c r="N127" s="1627">
        <f t="shared" si="74"/>
        <v>45819</v>
      </c>
      <c r="O127" s="1627">
        <f t="shared" si="75"/>
        <v>45812</v>
      </c>
      <c r="P127" s="1627">
        <f t="shared" si="76"/>
        <v>45812</v>
      </c>
    </row>
    <row r="128" spans="1:18" s="14" customFormat="1" ht="19.5">
      <c r="A128" s="930"/>
      <c r="B128" s="3278" t="s">
        <v>6304</v>
      </c>
      <c r="C128" s="2074" t="s">
        <v>6305</v>
      </c>
      <c r="D128" s="2075" t="s">
        <v>6306</v>
      </c>
      <c r="E128" s="2075">
        <v>45825</v>
      </c>
      <c r="F128" s="1424"/>
      <c r="G128" s="1424"/>
      <c r="H128" s="1429"/>
      <c r="I128" s="2075">
        <f t="shared" si="67"/>
        <v>45839</v>
      </c>
      <c r="J128" s="2075">
        <f t="shared" si="68"/>
        <v>45842</v>
      </c>
      <c r="K128" s="2075">
        <f t="shared" si="69"/>
        <v>45845</v>
      </c>
      <c r="M128" s="1448">
        <f t="shared" si="73"/>
        <v>45825</v>
      </c>
      <c r="N128" s="1627">
        <f t="shared" si="74"/>
        <v>45826</v>
      </c>
      <c r="O128" s="1627">
        <f t="shared" si="75"/>
        <v>45819</v>
      </c>
      <c r="P128" s="1627">
        <f t="shared" si="76"/>
        <v>45819</v>
      </c>
    </row>
    <row r="129" spans="1:16" s="14" customFormat="1" ht="19.5">
      <c r="A129" s="930" t="s">
        <v>6307</v>
      </c>
      <c r="B129" s="3278" t="s">
        <v>4906</v>
      </c>
      <c r="C129" s="2074" t="s">
        <v>6308</v>
      </c>
      <c r="D129" s="2075" t="s">
        <v>6309</v>
      </c>
      <c r="E129" s="2075">
        <v>45832</v>
      </c>
      <c r="F129" s="1424"/>
      <c r="G129" s="1424"/>
      <c r="H129" s="1429"/>
      <c r="I129" s="1988" t="s">
        <v>393</v>
      </c>
      <c r="J129" s="2075">
        <f>E129+17</f>
        <v>45849</v>
      </c>
      <c r="K129" s="2075">
        <f>E129+20</f>
        <v>45852</v>
      </c>
      <c r="M129" s="1448">
        <f t="shared" si="73"/>
        <v>45832</v>
      </c>
      <c r="N129" s="1627">
        <f t="shared" si="74"/>
        <v>45833</v>
      </c>
      <c r="O129" s="1627">
        <f t="shared" si="75"/>
        <v>45826</v>
      </c>
      <c r="P129" s="1627">
        <f t="shared" si="76"/>
        <v>45826</v>
      </c>
    </row>
    <row r="130" spans="1:16" s="14" customFormat="1" ht="19.5">
      <c r="A130" s="930"/>
      <c r="B130" s="3278" t="s">
        <v>4908</v>
      </c>
      <c r="C130" s="1426" t="s">
        <v>6310</v>
      </c>
      <c r="D130" s="1424" t="s">
        <v>6311</v>
      </c>
      <c r="E130" s="1424">
        <v>45839</v>
      </c>
      <c r="F130" s="1424"/>
      <c r="G130" s="1424"/>
      <c r="H130" s="1424"/>
      <c r="I130" s="1424">
        <f>E130+14</f>
        <v>45853</v>
      </c>
      <c r="J130" s="1424">
        <f>E130+17</f>
        <v>45856</v>
      </c>
      <c r="K130" s="1424">
        <f>E130+20</f>
        <v>45859</v>
      </c>
      <c r="M130" s="1448">
        <f t="shared" si="73"/>
        <v>45839</v>
      </c>
      <c r="N130" s="1627">
        <f t="shared" si="74"/>
        <v>45840</v>
      </c>
      <c r="O130" s="1627">
        <f t="shared" si="75"/>
        <v>45833</v>
      </c>
      <c r="P130" s="1627">
        <f t="shared" si="76"/>
        <v>45833</v>
      </c>
    </row>
    <row r="131" spans="1:16" s="14" customFormat="1" ht="19.5">
      <c r="A131" s="930" t="s">
        <v>6312</v>
      </c>
      <c r="B131" s="3278" t="s">
        <v>4910</v>
      </c>
      <c r="C131" s="1426" t="s">
        <v>8043</v>
      </c>
      <c r="D131" s="1424" t="s">
        <v>6313</v>
      </c>
      <c r="E131" s="1424">
        <v>45846</v>
      </c>
      <c r="F131" s="1424"/>
      <c r="G131" s="1424"/>
      <c r="H131" s="1424"/>
      <c r="I131" s="1424">
        <f>E131+14</f>
        <v>45860</v>
      </c>
      <c r="J131" s="1424">
        <f>E131+17</f>
        <v>45863</v>
      </c>
      <c r="K131" s="1424">
        <f>E131+20</f>
        <v>45866</v>
      </c>
      <c r="M131" s="1448">
        <f t="shared" si="73"/>
        <v>45846</v>
      </c>
      <c r="N131" s="1627">
        <f t="shared" si="74"/>
        <v>45847</v>
      </c>
      <c r="O131" s="1627">
        <f t="shared" si="75"/>
        <v>45840</v>
      </c>
      <c r="P131" s="1627">
        <f t="shared" si="76"/>
        <v>45840</v>
      </c>
    </row>
    <row r="132" spans="1:16" s="14" customFormat="1" ht="19.5">
      <c r="A132" s="930" t="s">
        <v>6314</v>
      </c>
      <c r="B132" s="3278" t="s">
        <v>4912</v>
      </c>
      <c r="C132" s="1426" t="s">
        <v>6315</v>
      </c>
      <c r="D132" s="1424" t="s">
        <v>6316</v>
      </c>
      <c r="E132" s="1424">
        <v>45853</v>
      </c>
      <c r="F132" s="1424"/>
      <c r="G132" s="1424"/>
      <c r="H132" s="1424"/>
      <c r="I132" s="1424">
        <f>E132+14</f>
        <v>45867</v>
      </c>
      <c r="J132" s="1424">
        <f>E132+17</f>
        <v>45870</v>
      </c>
      <c r="K132" s="1424">
        <f>E132+20</f>
        <v>45873</v>
      </c>
      <c r="M132" s="1448">
        <f t="shared" si="73"/>
        <v>45853</v>
      </c>
      <c r="N132" s="1627">
        <f t="shared" si="74"/>
        <v>45854</v>
      </c>
      <c r="O132" s="1627">
        <f t="shared" si="75"/>
        <v>45847</v>
      </c>
      <c r="P132" s="1627">
        <f t="shared" si="76"/>
        <v>45847</v>
      </c>
    </row>
    <row r="133" spans="1:16" s="14" customFormat="1" ht="19.5">
      <c r="A133" s="930"/>
      <c r="B133" s="3278" t="s">
        <v>4914</v>
      </c>
      <c r="C133" s="1426" t="s">
        <v>6286</v>
      </c>
      <c r="D133" s="1424" t="s">
        <v>6317</v>
      </c>
      <c r="E133" s="1424">
        <v>45860</v>
      </c>
      <c r="F133" s="1424"/>
      <c r="G133" s="1424"/>
      <c r="H133" s="1424"/>
      <c r="I133" s="1424">
        <f>E133+14</f>
        <v>45874</v>
      </c>
      <c r="J133" s="1424">
        <f>E133+17</f>
        <v>45877</v>
      </c>
      <c r="K133" s="1424">
        <f>E133+20</f>
        <v>45880</v>
      </c>
      <c r="M133" s="1448">
        <f t="shared" si="73"/>
        <v>45860</v>
      </c>
      <c r="N133" s="1627">
        <f t="shared" si="74"/>
        <v>45861</v>
      </c>
      <c r="O133" s="1627">
        <f t="shared" si="75"/>
        <v>45854</v>
      </c>
      <c r="P133" s="1627">
        <f t="shared" si="76"/>
        <v>45854</v>
      </c>
    </row>
    <row r="134" spans="1:16" s="14" customFormat="1" ht="19.5">
      <c r="A134" s="930"/>
      <c r="B134" s="3278" t="s">
        <v>4916</v>
      </c>
      <c r="C134" s="1426" t="s">
        <v>3223</v>
      </c>
      <c r="D134" s="1424" t="s">
        <v>6318</v>
      </c>
      <c r="E134" s="1424">
        <v>45867</v>
      </c>
      <c r="F134" s="1424"/>
      <c r="G134" s="1424"/>
      <c r="H134" s="1424"/>
      <c r="I134" s="1424">
        <f t="shared" si="67"/>
        <v>45881</v>
      </c>
      <c r="J134" s="1424">
        <f t="shared" si="68"/>
        <v>45884</v>
      </c>
      <c r="K134" s="1424">
        <f t="shared" si="69"/>
        <v>45887</v>
      </c>
      <c r="M134" s="1448">
        <f t="shared" si="73"/>
        <v>45867</v>
      </c>
      <c r="N134" s="1627">
        <f t="shared" si="74"/>
        <v>45868</v>
      </c>
      <c r="O134" s="1627">
        <f t="shared" si="75"/>
        <v>45861</v>
      </c>
      <c r="P134" s="1627">
        <f t="shared" si="76"/>
        <v>45861</v>
      </c>
    </row>
    <row r="135" spans="1:16" s="14" customFormat="1" ht="19.5">
      <c r="A135" s="930"/>
      <c r="B135" s="1512"/>
      <c r="C135" s="70"/>
      <c r="D135" s="1154"/>
      <c r="E135" s="2092"/>
      <c r="F135" s="71"/>
      <c r="G135" s="70"/>
      <c r="H135" s="70"/>
      <c r="I135" s="1154"/>
      <c r="J135" s="1154"/>
      <c r="K135" s="1448"/>
      <c r="L135" s="1627"/>
      <c r="M135" s="1447"/>
      <c r="N135" s="1447"/>
    </row>
    <row r="136" spans="1:16" s="14" customFormat="1" ht="17.25" customHeight="1">
      <c r="A136" s="930"/>
      <c r="B136" s="3280"/>
      <c r="C136" s="515" t="s">
        <v>611</v>
      </c>
      <c r="D136" s="61"/>
      <c r="E136" s="61"/>
      <c r="F136" s="61"/>
      <c r="G136" s="61"/>
      <c r="H136" s="61"/>
      <c r="I136" s="61"/>
      <c r="J136" s="61"/>
      <c r="K136" s="187"/>
      <c r="L136" s="61"/>
      <c r="M136" s="61"/>
      <c r="N136" s="61"/>
    </row>
    <row r="137" spans="1:16" s="14" customFormat="1" ht="16.5" customHeight="1">
      <c r="A137" s="930"/>
      <c r="B137" s="3281"/>
      <c r="C137" s="253" t="s">
        <v>0</v>
      </c>
      <c r="D137" s="70"/>
      <c r="E137" s="1487" t="s">
        <v>2062</v>
      </c>
      <c r="F137" s="71"/>
      <c r="G137" s="71" t="s">
        <v>36</v>
      </c>
      <c r="H137" s="71"/>
      <c r="I137" s="70"/>
      <c r="J137" s="70"/>
      <c r="K137" s="71" t="s">
        <v>61</v>
      </c>
      <c r="L137" s="71" t="str">
        <f>'HOW TO-&gt;'!$B$134</f>
        <v>6011 2413</v>
      </c>
      <c r="M137" s="71"/>
      <c r="N137" s="61"/>
      <c r="O137" s="71"/>
    </row>
    <row r="138" spans="1:16" s="14" customFormat="1" ht="16.5" customHeight="1">
      <c r="A138" s="930"/>
      <c r="B138" s="3281"/>
      <c r="C138" s="82" t="s">
        <v>1</v>
      </c>
      <c r="D138" s="70"/>
      <c r="E138" s="308" t="s">
        <v>612</v>
      </c>
      <c r="F138" s="71"/>
      <c r="G138" s="70" t="s">
        <v>613</v>
      </c>
      <c r="H138" s="70"/>
      <c r="I138" s="308" t="s">
        <v>39</v>
      </c>
      <c r="J138" s="70"/>
      <c r="K138" s="70" t="s">
        <v>63</v>
      </c>
      <c r="L138" s="70"/>
      <c r="M138" s="273" t="s">
        <v>64</v>
      </c>
      <c r="N138" s="61"/>
      <c r="O138" s="81" t="s">
        <v>64</v>
      </c>
    </row>
    <row r="139" spans="1:16">
      <c r="C139" s="82"/>
      <c r="D139" s="70"/>
      <c r="E139" s="308"/>
      <c r="G139" s="70"/>
      <c r="H139" s="70"/>
      <c r="I139" s="308"/>
      <c r="J139" s="70"/>
      <c r="K139" s="70" t="str">
        <f>'HOW TO-&gt;'!$A$136</f>
        <v>PERMIT</v>
      </c>
      <c r="L139" s="70"/>
      <c r="M139" s="3325" t="str">
        <f>'HOW TO-&gt;'!$C$136</f>
        <v>SG094-SinPermit@msc.com</v>
      </c>
      <c r="O139" s="61"/>
    </row>
    <row r="140" spans="1:16" s="30" customFormat="1" ht="14.25">
      <c r="B140" s="64"/>
      <c r="C140" s="80" t="str">
        <f>'HOW TO-&gt;'!$A$105</f>
        <v>ZANT CHONG</v>
      </c>
      <c r="D140" s="80" t="str">
        <f>'HOW TO-&gt;'!$B$105</f>
        <v>6011 2429</v>
      </c>
      <c r="E140" s="65" t="str">
        <f>'HOW TO-&gt;'!$C$105</f>
        <v>zant.chong@msc.com</v>
      </c>
      <c r="F140" s="61"/>
      <c r="G140" s="80" t="str">
        <f>'HOW TO-&gt;'!$A$122</f>
        <v>ROBERT CHIA</v>
      </c>
      <c r="I140" s="80" t="str">
        <f>'HOW TO-&gt;'!$B$122</f>
        <v>6011 0564</v>
      </c>
      <c r="J140" s="65" t="str">
        <f>'HOW TO-&gt;'!$C$122</f>
        <v>robert.chia@msc.com</v>
      </c>
      <c r="K140" s="80" t="str">
        <f>'HOW TO-&gt;'!$A$137</f>
        <v>RAYNAR ANG</v>
      </c>
      <c r="L140" s="80" t="str">
        <f>'HOW TO-&gt;'!$B$137</f>
        <v>6011 2358</v>
      </c>
      <c r="M140" s="65" t="str">
        <f>'HOW TO-&gt;'!$C$137</f>
        <v>raynar.ang@msc.com</v>
      </c>
      <c r="N140" s="61"/>
      <c r="O140" s="65">
        <f>HOME!C$548</f>
        <v>0</v>
      </c>
    </row>
    <row r="141" spans="1:16" s="30" customFormat="1" ht="14.25">
      <c r="B141" s="64"/>
      <c r="C141" s="80" t="str">
        <f>'HOW TO-&gt;'!$A$106</f>
        <v>PHOEBE HUANG</v>
      </c>
      <c r="D141" s="80" t="str">
        <f>'HOW TO-&gt;'!$B$106</f>
        <v>6011 0562</v>
      </c>
      <c r="E141" s="65" t="str">
        <f>'HOW TO-&gt;'!$C$106</f>
        <v>phoebe.huang@msc.com</v>
      </c>
      <c r="F141" s="61"/>
      <c r="G141" s="80" t="str">
        <f>'HOW TO-&gt;'!$A$123</f>
        <v>S. Y. LIEW</v>
      </c>
      <c r="I141" s="80" t="str">
        <f>'HOW TO-&gt;'!$B$123</f>
        <v>6011 2348</v>
      </c>
      <c r="J141" s="65" t="str">
        <f>'HOW TO-&gt;'!$C$123</f>
        <v>seoyi.liew@msc.com</v>
      </c>
      <c r="K141" s="80" t="str">
        <f>'HOW TO-&gt;'!$A$138</f>
        <v>KAI SIANG</v>
      </c>
      <c r="L141" s="80" t="str">
        <f>'HOW TO-&gt;'!$B$138</f>
        <v>6011 2356</v>
      </c>
      <c r="M141" s="65" t="str">
        <f>'HOW TO-&gt;'!$C$138</f>
        <v>kaisiang.lim@msc.com</v>
      </c>
      <c r="N141" s="61"/>
      <c r="O141" s="65">
        <f>HOME!C$549</f>
        <v>0</v>
      </c>
    </row>
    <row r="142" spans="1:16" s="30" customFormat="1" ht="14.25">
      <c r="B142" s="64"/>
      <c r="C142" s="80" t="str">
        <f>'HOW TO-&gt;'!$A$107</f>
        <v>SHERWIN LIM</v>
      </c>
      <c r="D142" s="80" t="str">
        <f>'HOW TO-&gt;'!$B$107</f>
        <v>6011 2395</v>
      </c>
      <c r="E142" s="65" t="str">
        <f>'HOW TO-&gt;'!$C$107</f>
        <v>sherwin.lim@msc.com</v>
      </c>
      <c r="F142" s="61"/>
      <c r="G142" s="80" t="str">
        <f>'HOW TO-&gt;'!$A$124</f>
        <v>SHARON KOH</v>
      </c>
      <c r="I142" s="80" t="str">
        <f>'HOW TO-&gt;'!$B$124</f>
        <v>6011 2349</v>
      </c>
      <c r="J142" s="65" t="str">
        <f>'HOW TO-&gt;'!$C$124</f>
        <v>sharon.koh@msc.com</v>
      </c>
      <c r="K142" s="80" t="str">
        <f>'HOW TO-&gt;'!$A$139</f>
        <v>DEWI</v>
      </c>
      <c r="L142" s="80" t="str">
        <f>'HOW TO-&gt;'!$B$139</f>
        <v>6011 2354</v>
      </c>
      <c r="M142" s="65" t="str">
        <f>'HOW TO-&gt;'!$C$139</f>
        <v>dewi.ratnah@msc.com</v>
      </c>
      <c r="N142" s="61"/>
      <c r="O142" s="65">
        <f>HOME!C$550</f>
        <v>0</v>
      </c>
    </row>
    <row r="143" spans="1:16" s="29" customFormat="1" ht="14.25">
      <c r="B143" s="114"/>
      <c r="C143" s="80" t="str">
        <f>'HOW TO-&gt;'!$A$108</f>
        <v>NATALIE LEW</v>
      </c>
      <c r="D143" s="80" t="str">
        <f>'HOW TO-&gt;'!$B$108</f>
        <v>6011 2399</v>
      </c>
      <c r="E143" s="65" t="str">
        <f>'HOW TO-&gt;'!$C$108</f>
        <v>natalie.lew@msc.com</v>
      </c>
      <c r="F143" s="61"/>
      <c r="G143" s="80" t="str">
        <f>'HOW TO-&gt;'!$A$125</f>
        <v>ANGELIA LAU</v>
      </c>
      <c r="I143" s="80" t="str">
        <f>'HOW TO-&gt;'!$B$125</f>
        <v>6011 2346</v>
      </c>
      <c r="J143" s="65" t="str">
        <f>'HOW TO-&gt;'!$C$125</f>
        <v>angelia.lau@msc.com</v>
      </c>
      <c r="K143" s="80" t="str">
        <f>'HOW TO-&gt;'!$A$140</f>
        <v>YU TING</v>
      </c>
      <c r="L143" s="80" t="str">
        <f>'HOW TO-&gt;'!$B$140</f>
        <v>6011 2359</v>
      </c>
      <c r="M143" s="65" t="str">
        <f>'HOW TO-&gt;'!$C$140</f>
        <v>yuting.luo@msc.com</v>
      </c>
      <c r="N143" s="61"/>
      <c r="O143" s="65">
        <f>HOME!C$551</f>
        <v>0</v>
      </c>
    </row>
    <row r="144" spans="1:16" s="29" customFormat="1" ht="14.25">
      <c r="B144" s="114"/>
      <c r="C144" s="80">
        <f>'HOW TO-&gt;'!$A$109</f>
        <v>0</v>
      </c>
      <c r="D144" s="80" t="str">
        <f>'HOW TO-&gt;'!$B$109</f>
        <v>6011 2352</v>
      </c>
      <c r="E144" s="65">
        <f>'HOW TO-&gt;'!$C$109</f>
        <v>0</v>
      </c>
      <c r="F144" s="61"/>
      <c r="G144" s="80" t="str">
        <f>'HOW TO-&gt;'!$A$126</f>
        <v>NOOR AFNINDAH</v>
      </c>
      <c r="I144" s="80" t="str">
        <f>'HOW TO-&gt;'!$B$126</f>
        <v>6011 2347</v>
      </c>
      <c r="J144" s="65" t="str">
        <f>'HOW TO-&gt;'!$C$126</f>
        <v>noor.afnindah@msc.com</v>
      </c>
      <c r="K144" s="80" t="str">
        <f>'HOW TO-&gt;'!$A$141</f>
        <v>-</v>
      </c>
      <c r="L144" s="80" t="str">
        <f>'HOW TO-&gt;'!$B$141</f>
        <v>6011 0567</v>
      </c>
      <c r="M144" s="65" t="str">
        <f>'HOW TO-&gt;'!$C$141</f>
        <v>-</v>
      </c>
      <c r="N144" s="61"/>
      <c r="O144" s="65">
        <f>HOME!C$552</f>
        <v>0</v>
      </c>
    </row>
    <row r="145" spans="2:15" s="29" customFormat="1" ht="14.25">
      <c r="B145" s="114"/>
      <c r="C145" s="80" t="str">
        <f>'HOW TO-&gt;'!$A$110</f>
        <v>LIM AI PHEN</v>
      </c>
      <c r="D145" s="80" t="str">
        <f>'HOW TO-&gt;'!$B$110</f>
        <v>6011 9646</v>
      </c>
      <c r="E145" s="65" t="str">
        <f>'HOW TO-&gt;'!$C$110</f>
        <v>aiphen.lim@msc.com</v>
      </c>
      <c r="F145" s="61"/>
      <c r="G145" s="80" t="str">
        <f>'HOW TO-&gt;'!$A$127</f>
        <v>NG CHING WEI</v>
      </c>
      <c r="I145" s="80" t="str">
        <f>'HOW TO-&gt;'!$B$127</f>
        <v>6011 2404</v>
      </c>
      <c r="J145" s="65" t="str">
        <f>'HOW TO-&gt;'!$C$127</f>
        <v>chingwei.ng@msc.com</v>
      </c>
      <c r="K145" s="80" t="str">
        <f>'HOW TO-&gt;'!$A$142</f>
        <v>SHAN SHAN</v>
      </c>
      <c r="L145" s="80" t="str">
        <f>'HOW TO-&gt;'!$B$142</f>
        <v>6011 2353</v>
      </c>
      <c r="M145" s="65" t="str">
        <f>'HOW TO-&gt;'!$C$142</f>
        <v>shanshan.chin@msc.com</v>
      </c>
      <c r="N145" s="61"/>
      <c r="O145" s="65">
        <f>HOME!C$553</f>
        <v>0</v>
      </c>
    </row>
    <row r="146" spans="2:15" s="29" customFormat="1" ht="14.25">
      <c r="B146" s="114"/>
      <c r="C146" s="80" t="str">
        <f>'HOW TO-&gt;'!$A$111</f>
        <v>DARIUS ONG</v>
      </c>
      <c r="D146" s="80" t="str">
        <f>'HOW TO-&gt;'!$B$111</f>
        <v>6011 2396</v>
      </c>
      <c r="E146" s="65" t="str">
        <f>'HOW TO-&gt;'!$C$111</f>
        <v>darius.ong@msc.com</v>
      </c>
      <c r="F146" s="61"/>
      <c r="G146" s="80">
        <f>'HOW TO-&gt;'!$A$128</f>
        <v>0</v>
      </c>
      <c r="I146" s="80">
        <f>'HOW TO-&gt;'!$B$128</f>
        <v>0</v>
      </c>
      <c r="J146" s="65">
        <f>'HOW TO-&gt;'!$C$128</f>
        <v>0</v>
      </c>
      <c r="K146" s="80" t="str">
        <f>'HOW TO-&gt;'!$A$143</f>
        <v>EUNICE</v>
      </c>
      <c r="L146" s="80" t="str">
        <f>'HOW TO-&gt;'!$B$143</f>
        <v>6011 2355</v>
      </c>
      <c r="M146" s="65" t="str">
        <f>'HOW TO-&gt;'!$C$143</f>
        <v>eunice.chan@msc.com</v>
      </c>
      <c r="N146" s="61"/>
      <c r="O146" s="65">
        <f>HOME!C$554</f>
        <v>0</v>
      </c>
    </row>
    <row r="147" spans="2:15" s="29" customFormat="1" ht="14.25">
      <c r="B147" s="114"/>
      <c r="C147" s="80" t="str">
        <f>'HOW TO-&gt;'!$A$112</f>
        <v>LAWRENCE ANG (CROSS-TRADE)</v>
      </c>
      <c r="D147" s="80" t="str">
        <f>'HOW TO-&gt;'!$B$112</f>
        <v>6011 2400</v>
      </c>
      <c r="E147" s="65" t="str">
        <f>'HOW TO-&gt;'!$C$112</f>
        <v>lawrence.ang@msc.com</v>
      </c>
      <c r="F147" s="61"/>
      <c r="G147" s="80" t="str">
        <f>'HOW TO-&gt;'!$A$129</f>
        <v>.</v>
      </c>
      <c r="I147" s="80" t="str">
        <f>'HOW TO-&gt;'!$B$129</f>
        <v>.</v>
      </c>
      <c r="J147" s="65" t="str">
        <f>'HOW TO-&gt;'!$C$129</f>
        <v>.</v>
      </c>
      <c r="K147" s="80" t="str">
        <f>'HOW TO-&gt;'!$A$144</f>
        <v>HAZEL</v>
      </c>
      <c r="L147" s="80" t="str">
        <f>'HOW TO-&gt;'!$B$144</f>
        <v>6011 2435</v>
      </c>
      <c r="M147" s="65" t="str">
        <f>'HOW TO-&gt;'!$C$144</f>
        <v>hazel.toh@msc.com</v>
      </c>
      <c r="N147" s="61"/>
      <c r="O147" s="65">
        <f>HOME!C$555</f>
        <v>0</v>
      </c>
    </row>
    <row r="148" spans="2:15" s="29" customFormat="1" ht="14.25">
      <c r="B148" s="114"/>
      <c r="C148" s="80" t="str">
        <f>'HOW TO-&gt;'!$A$113</f>
        <v>ASHTON YAN</v>
      </c>
      <c r="D148" s="80" t="str">
        <f>'HOW TO-&gt;'!$B$113</f>
        <v>6011 2398</v>
      </c>
      <c r="E148" s="65" t="str">
        <f>'HOW TO-&gt;'!$C$113</f>
        <v>ashton.yan@msc.com</v>
      </c>
      <c r="F148" s="61"/>
      <c r="G148" s="80">
        <f>'HOW TO-&gt;'!$A$130</f>
        <v>0</v>
      </c>
      <c r="I148" s="80">
        <f>'HOW TO-&gt;'!$B$130</f>
        <v>0</v>
      </c>
      <c r="J148" s="65">
        <f>'HOW TO-&gt;'!$C$130</f>
        <v>0</v>
      </c>
      <c r="K148" s="80">
        <f>'HOW TO-&gt;'!$A$145</f>
        <v>0</v>
      </c>
      <c r="L148" s="80">
        <f>'HOW TO-&gt;'!$B$145</f>
        <v>0</v>
      </c>
      <c r="M148" s="65">
        <f>'HOW TO-&gt;'!$C$145</f>
        <v>0</v>
      </c>
      <c r="N148" s="61"/>
    </row>
    <row r="149" spans="2:15" s="29" customFormat="1" ht="14.25">
      <c r="B149" s="114"/>
      <c r="C149" s="80" t="str">
        <f>'HOW TO-&gt;'!$A$114</f>
        <v>LUIS LIM</v>
      </c>
      <c r="D149" s="80" t="str">
        <f>'HOW TO-&gt;'!$B$114</f>
        <v>6011 7900</v>
      </c>
      <c r="E149" s="65" t="str">
        <f>'HOW TO-&gt;'!$C$114</f>
        <v>luis.lim@msc.com</v>
      </c>
      <c r="F149" s="61"/>
      <c r="G149" s="61"/>
      <c r="H149" s="84"/>
      <c r="I149" s="273"/>
      <c r="J149" s="61"/>
      <c r="K149" s="80">
        <f>'HOW TO-&gt;'!$A$146</f>
        <v>0</v>
      </c>
      <c r="L149" s="80">
        <f>'HOW TO-&gt;'!$B$146</f>
        <v>0</v>
      </c>
      <c r="M149" s="65">
        <f>'HOW TO-&gt;'!$C$146</f>
        <v>0</v>
      </c>
      <c r="N149" s="61"/>
    </row>
    <row r="150" spans="2:15" s="29" customFormat="1" ht="14.25">
      <c r="B150" s="114"/>
      <c r="C150" s="80" t="str">
        <f>'HOW TO-&gt;'!$A$115</f>
        <v>CHARMAINE LIM</v>
      </c>
      <c r="D150" s="80" t="str">
        <f>'HOW TO-&gt;'!$B$115</f>
        <v>6011 0561</v>
      </c>
      <c r="E150" s="65" t="str">
        <f>'HOW TO-&gt;'!$C$115</f>
        <v>charmaine.lim@msc.com</v>
      </c>
      <c r="F150" s="61"/>
      <c r="G150" s="61"/>
      <c r="H150" s="84"/>
      <c r="I150" s="84"/>
      <c r="J150" s="273"/>
      <c r="K150" s="80"/>
      <c r="L150" s="80"/>
      <c r="M150" s="65"/>
      <c r="N150" s="61"/>
    </row>
    <row r="151" spans="2:15" s="29" customFormat="1" ht="14.25">
      <c r="B151" s="114"/>
      <c r="C151" s="80">
        <f>'HOW TO-&gt;'!$A$116</f>
        <v>0</v>
      </c>
      <c r="D151" s="80">
        <f>'HOW TO-&gt;'!$B$116</f>
        <v>0</v>
      </c>
      <c r="E151" s="65">
        <f>'HOW TO-&gt;'!$C$116</f>
        <v>0</v>
      </c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2:15" s="29" customFormat="1" ht="14.25">
      <c r="B152" s="114"/>
      <c r="C152" s="80" t="str">
        <f>'HOW TO-&gt;'!$A$117</f>
        <v xml:space="preserve">MAIN LINE  </v>
      </c>
      <c r="D152" s="80" t="str">
        <f>'HOW TO-&gt;'!$B$117</f>
        <v>6011 2424</v>
      </c>
      <c r="E152" s="65">
        <f>'HOW TO-&gt;'!$C$117</f>
        <v>0</v>
      </c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2:15">
      <c r="C153" s="80">
        <f>'HOW TO-&gt;'!$A$118</f>
        <v>0</v>
      </c>
      <c r="D153" s="80">
        <f>'HOW TO-&gt;'!$B$118</f>
        <v>0</v>
      </c>
      <c r="E153" s="65">
        <f>'HOW TO-&gt;'!$C$118</f>
        <v>0</v>
      </c>
    </row>
  </sheetData>
  <sheetProtection formatCells="0"/>
  <customSheetViews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4"/>
      <headerFooter>
        <oddFooter>&amp;L&amp;1#&amp;"Calibri"&amp;10 Sensitivity: Internal</oddFooter>
      </headerFooter>
    </customSheetView>
    <customSheetView guid="{9C701732-F58F-4708-A15C-976D1C40D46C}" fitToPage="1">
      <pageMargins left="0" right="0" top="0" bottom="0" header="0" footer="0"/>
      <pageSetup paperSize="9" scale="81" orientation="landscape" r:id="rId5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6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7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8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16"/>
      <headerFooter>
        <oddFooter>&amp;L&amp;1#&amp;"Calibri"&amp;10 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17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30" type="noConversion"/>
  <hyperlinks>
    <hyperlink ref="I138" display="custsvc@msca.com.sg" xr:uid="{771E2ED2-2153-4B20-918F-5E6D0DAB73E0}"/>
    <hyperlink ref="M138" display="sinexp@msca.com.sg" xr:uid="{85FB8060-6264-4A85-96D2-F332707498D4}"/>
    <hyperlink ref="E137" r:id="rId20" xr:uid="{68D1C378-52E3-4B24-B264-C43AFF8A5E3D}"/>
    <hyperlink ref="E138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5" fitToHeight="0" orientation="portrait" r:id="rId21"/>
  <headerFooter>
    <oddFooter>&amp;L_x000D_&amp;1#&amp;"Calibri"&amp;10&amp;K000000 Sensitivity: Internal</oddFooter>
  </headerFooter>
  <drawing r:id="rId2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P182"/>
  <sheetViews>
    <sheetView zoomScaleNormal="100" workbookViewId="0"/>
  </sheetViews>
  <sheetFormatPr defaultColWidth="9.42578125" defaultRowHeight="14.25"/>
  <cols>
    <col min="1" max="1" width="14.28515625" style="471" customWidth="1"/>
    <col min="2" max="2" width="10.42578125" style="3268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6" customWidth="1"/>
    <col min="15" max="15" width="13" style="5" customWidth="1"/>
    <col min="16" max="16" width="14.85546875" style="5" customWidth="1"/>
    <col min="17" max="16384" width="9.42578125" style="5"/>
  </cols>
  <sheetData>
    <row r="1" spans="1:11" ht="6" customHeight="1">
      <c r="A1" s="471" t="s">
        <v>6319</v>
      </c>
    </row>
    <row r="2" spans="1:11" s="6" customFormat="1" ht="33">
      <c r="A2" s="807"/>
      <c r="B2" s="3268"/>
      <c r="C2" s="44" t="s">
        <v>95</v>
      </c>
      <c r="D2" s="45"/>
    </row>
    <row r="3" spans="1:11" ht="18">
      <c r="C3" s="119"/>
      <c r="D3" s="119"/>
      <c r="E3" s="119" t="s">
        <v>6320</v>
      </c>
      <c r="F3" s="119"/>
      <c r="G3" s="119"/>
      <c r="H3" s="119"/>
      <c r="I3" s="119"/>
      <c r="J3" s="119"/>
      <c r="K3" s="37"/>
    </row>
    <row r="4" spans="1:11" ht="15.75">
      <c r="C4" s="47"/>
      <c r="D4" s="47"/>
      <c r="E4" s="47"/>
      <c r="F4" s="47"/>
      <c r="G4" s="47"/>
      <c r="H4" s="47"/>
      <c r="I4" s="132"/>
      <c r="J4" s="132"/>
      <c r="K4" s="37"/>
    </row>
    <row r="5" spans="1:11" s="201" customFormat="1" ht="22.5" hidden="1" customHeight="1">
      <c r="A5" s="808"/>
      <c r="B5" s="3269"/>
      <c r="C5" s="809"/>
      <c r="D5" s="217"/>
      <c r="E5" s="4054" t="s">
        <v>98</v>
      </c>
      <c r="F5" s="205" t="s">
        <v>1568</v>
      </c>
      <c r="G5" s="205" t="s">
        <v>1406</v>
      </c>
      <c r="H5" s="205" t="s">
        <v>866</v>
      </c>
      <c r="I5" s="205" t="s">
        <v>1304</v>
      </c>
      <c r="J5" s="205" t="s">
        <v>1515</v>
      </c>
      <c r="K5" s="205" t="s">
        <v>1338</v>
      </c>
    </row>
    <row r="6" spans="1:11" s="201" customFormat="1" ht="22.5" hidden="1" customHeight="1">
      <c r="A6" s="808"/>
      <c r="B6" s="3269"/>
      <c r="C6" s="809"/>
      <c r="D6" s="810" t="s">
        <v>2362</v>
      </c>
      <c r="E6" s="4054"/>
      <c r="F6" s="811" t="s">
        <v>3030</v>
      </c>
      <c r="G6" s="811" t="s">
        <v>4094</v>
      </c>
      <c r="H6" s="811" t="s">
        <v>2906</v>
      </c>
      <c r="I6" s="811" t="s">
        <v>2845</v>
      </c>
      <c r="J6" s="284" t="s">
        <v>2907</v>
      </c>
      <c r="K6" s="284" t="s">
        <v>2985</v>
      </c>
    </row>
    <row r="7" spans="1:11" s="201" customFormat="1" ht="22.5" hidden="1" customHeight="1">
      <c r="A7" s="808"/>
      <c r="B7" s="3269"/>
      <c r="C7" s="475" t="s">
        <v>6321</v>
      </c>
      <c r="D7" s="476" t="s">
        <v>6322</v>
      </c>
      <c r="E7" s="476">
        <v>42961</v>
      </c>
      <c r="F7" s="1186">
        <f t="shared" ref="F7:F15" si="0">E7+22</f>
        <v>42983</v>
      </c>
      <c r="G7" s="1186">
        <f t="shared" ref="G7:G15" si="1">E7+24</f>
        <v>42985</v>
      </c>
      <c r="H7" s="1186">
        <f t="shared" ref="H7:H15" si="2">E7+27</f>
        <v>42988</v>
      </c>
      <c r="I7" s="812">
        <f t="shared" ref="I7:I15" si="3">E7+30</f>
        <v>42991</v>
      </c>
      <c r="J7" s="476">
        <f t="shared" ref="J7:J15" si="4">E7+32</f>
        <v>42993</v>
      </c>
      <c r="K7" s="476">
        <f t="shared" ref="K7:K15" si="5">E7+35</f>
        <v>42996</v>
      </c>
    </row>
    <row r="8" spans="1:11" s="201" customFormat="1" ht="22.5" hidden="1" customHeight="1">
      <c r="A8" s="813" t="s">
        <v>6323</v>
      </c>
      <c r="B8" s="3270"/>
      <c r="C8" s="475" t="s">
        <v>6324</v>
      </c>
      <c r="D8" s="476" t="s">
        <v>6325</v>
      </c>
      <c r="E8" s="476">
        <v>42966</v>
      </c>
      <c r="F8" s="1186">
        <f t="shared" si="0"/>
        <v>42988</v>
      </c>
      <c r="G8" s="1186">
        <f t="shared" si="1"/>
        <v>42990</v>
      </c>
      <c r="H8" s="1186">
        <f t="shared" si="2"/>
        <v>42993</v>
      </c>
      <c r="I8" s="812">
        <f t="shared" si="3"/>
        <v>42996</v>
      </c>
      <c r="J8" s="476">
        <f t="shared" si="4"/>
        <v>42998</v>
      </c>
      <c r="K8" s="476">
        <f t="shared" si="5"/>
        <v>43001</v>
      </c>
    </row>
    <row r="9" spans="1:11" s="201" customFormat="1" ht="22.5" hidden="1" customHeight="1">
      <c r="A9" s="808"/>
      <c r="B9" s="3269"/>
      <c r="C9" s="475" t="s">
        <v>6326</v>
      </c>
      <c r="D9" s="476" t="s">
        <v>6327</v>
      </c>
      <c r="E9" s="476">
        <v>42973</v>
      </c>
      <c r="F9" s="1186">
        <f t="shared" si="0"/>
        <v>42995</v>
      </c>
      <c r="G9" s="1186">
        <f t="shared" si="1"/>
        <v>42997</v>
      </c>
      <c r="H9" s="1186">
        <f t="shared" si="2"/>
        <v>43000</v>
      </c>
      <c r="I9" s="812">
        <f t="shared" si="3"/>
        <v>43003</v>
      </c>
      <c r="J9" s="476">
        <f t="shared" si="4"/>
        <v>43005</v>
      </c>
      <c r="K9" s="476">
        <f t="shared" si="5"/>
        <v>43008</v>
      </c>
    </row>
    <row r="10" spans="1:11" s="201" customFormat="1" ht="22.5" hidden="1" customHeight="1">
      <c r="A10" s="808"/>
      <c r="B10" s="3269"/>
      <c r="C10" s="475" t="s">
        <v>6328</v>
      </c>
      <c r="D10" s="476" t="s">
        <v>6329</v>
      </c>
      <c r="E10" s="476">
        <v>42984</v>
      </c>
      <c r="F10" s="1186">
        <f t="shared" si="0"/>
        <v>43006</v>
      </c>
      <c r="G10" s="1186">
        <f t="shared" si="1"/>
        <v>43008</v>
      </c>
      <c r="H10" s="1186">
        <f t="shared" si="2"/>
        <v>43011</v>
      </c>
      <c r="I10" s="812">
        <f t="shared" si="3"/>
        <v>43014</v>
      </c>
      <c r="J10" s="476">
        <f t="shared" si="4"/>
        <v>43016</v>
      </c>
      <c r="K10" s="476">
        <f t="shared" si="5"/>
        <v>43019</v>
      </c>
    </row>
    <row r="11" spans="1:11" s="201" customFormat="1" ht="22.5" hidden="1" customHeight="1">
      <c r="A11" s="808"/>
      <c r="B11" s="3269"/>
      <c r="C11" s="475" t="s">
        <v>6330</v>
      </c>
      <c r="D11" s="476" t="s">
        <v>6331</v>
      </c>
      <c r="E11" s="476">
        <v>42987</v>
      </c>
      <c r="F11" s="1186">
        <f t="shared" si="0"/>
        <v>43009</v>
      </c>
      <c r="G11" s="1186">
        <f t="shared" si="1"/>
        <v>43011</v>
      </c>
      <c r="H11" s="1186">
        <f t="shared" si="2"/>
        <v>43014</v>
      </c>
      <c r="I11" s="812">
        <f t="shared" si="3"/>
        <v>43017</v>
      </c>
      <c r="J11" s="476">
        <f t="shared" si="4"/>
        <v>43019</v>
      </c>
      <c r="K11" s="476">
        <f t="shared" si="5"/>
        <v>43022</v>
      </c>
    </row>
    <row r="12" spans="1:11" s="201" customFormat="1" ht="22.5" hidden="1" customHeight="1">
      <c r="A12" s="808"/>
      <c r="B12" s="3269"/>
      <c r="C12" s="475" t="s">
        <v>6332</v>
      </c>
      <c r="D12" s="476" t="s">
        <v>6333</v>
      </c>
      <c r="E12" s="476">
        <v>42995</v>
      </c>
      <c r="F12" s="1186">
        <f t="shared" si="0"/>
        <v>43017</v>
      </c>
      <c r="G12" s="1186">
        <f t="shared" si="1"/>
        <v>43019</v>
      </c>
      <c r="H12" s="1186">
        <f t="shared" si="2"/>
        <v>43022</v>
      </c>
      <c r="I12" s="812">
        <f t="shared" si="3"/>
        <v>43025</v>
      </c>
      <c r="J12" s="476">
        <f t="shared" si="4"/>
        <v>43027</v>
      </c>
      <c r="K12" s="476">
        <f t="shared" si="5"/>
        <v>43030</v>
      </c>
    </row>
    <row r="13" spans="1:11" s="201" customFormat="1" ht="22.5" hidden="1" customHeight="1">
      <c r="A13" s="808"/>
      <c r="B13" s="3269"/>
      <c r="C13" s="475" t="s">
        <v>6334</v>
      </c>
      <c r="D13" s="476" t="s">
        <v>6335</v>
      </c>
      <c r="E13" s="476">
        <v>43003</v>
      </c>
      <c r="F13" s="1186">
        <f t="shared" si="0"/>
        <v>43025</v>
      </c>
      <c r="G13" s="1186">
        <f t="shared" si="1"/>
        <v>43027</v>
      </c>
      <c r="H13" s="1186">
        <f t="shared" si="2"/>
        <v>43030</v>
      </c>
      <c r="I13" s="812">
        <f t="shared" si="3"/>
        <v>43033</v>
      </c>
      <c r="J13" s="476">
        <f t="shared" si="4"/>
        <v>43035</v>
      </c>
      <c r="K13" s="476">
        <f t="shared" si="5"/>
        <v>43038</v>
      </c>
    </row>
    <row r="14" spans="1:11" s="201" customFormat="1" ht="22.5" hidden="1" customHeight="1">
      <c r="A14" s="808"/>
      <c r="B14" s="3269"/>
      <c r="C14" s="475" t="s">
        <v>6336</v>
      </c>
      <c r="D14" s="476" t="s">
        <v>6337</v>
      </c>
      <c r="E14" s="476">
        <v>43010</v>
      </c>
      <c r="F14" s="1186">
        <f t="shared" si="0"/>
        <v>43032</v>
      </c>
      <c r="G14" s="1186">
        <f t="shared" si="1"/>
        <v>43034</v>
      </c>
      <c r="H14" s="1186">
        <f t="shared" si="2"/>
        <v>43037</v>
      </c>
      <c r="I14" s="812">
        <f t="shared" si="3"/>
        <v>43040</v>
      </c>
      <c r="J14" s="476">
        <f t="shared" si="4"/>
        <v>43042</v>
      </c>
      <c r="K14" s="476">
        <f t="shared" si="5"/>
        <v>43045</v>
      </c>
    </row>
    <row r="15" spans="1:11" s="201" customFormat="1" ht="22.5" hidden="1" customHeight="1">
      <c r="A15" s="808"/>
      <c r="B15" s="3269"/>
      <c r="C15" s="285" t="s">
        <v>6338</v>
      </c>
      <c r="D15" s="286" t="s">
        <v>6339</v>
      </c>
      <c r="E15" s="286">
        <v>43015</v>
      </c>
      <c r="F15" s="287">
        <f t="shared" si="0"/>
        <v>43037</v>
      </c>
      <c r="G15" s="287">
        <f t="shared" si="1"/>
        <v>43039</v>
      </c>
      <c r="H15" s="287">
        <f t="shared" si="2"/>
        <v>43042</v>
      </c>
      <c r="I15" s="288">
        <f t="shared" si="3"/>
        <v>43045</v>
      </c>
      <c r="J15" s="286">
        <f t="shared" si="4"/>
        <v>43047</v>
      </c>
      <c r="K15" s="286">
        <f t="shared" si="5"/>
        <v>43050</v>
      </c>
    </row>
    <row r="18" spans="1:16" s="201" customFormat="1" ht="32.25" customHeight="1">
      <c r="A18" s="815"/>
      <c r="B18" s="3271"/>
      <c r="C18" s="816" t="s">
        <v>871</v>
      </c>
      <c r="D18" s="1440"/>
      <c r="E18" s="1518" t="s">
        <v>98</v>
      </c>
      <c r="F18" s="406" t="s">
        <v>1568</v>
      </c>
      <c r="G18" s="406" t="s">
        <v>1406</v>
      </c>
      <c r="H18" s="406" t="s">
        <v>1338</v>
      </c>
      <c r="I18" s="406" t="s">
        <v>1304</v>
      </c>
      <c r="J18" s="406" t="s">
        <v>866</v>
      </c>
      <c r="K18" s="406" t="s">
        <v>1515</v>
      </c>
      <c r="M18" s="1627"/>
      <c r="N18" s="1627"/>
      <c r="O18" s="2107"/>
      <c r="P18" s="2107"/>
    </row>
    <row r="19" spans="1:16" s="201" customFormat="1" ht="20.100000000000001" hidden="1" customHeight="1" thickTop="1">
      <c r="A19" s="1410" t="s">
        <v>3720</v>
      </c>
      <c r="B19" s="3272"/>
      <c r="C19" s="1322" t="s">
        <v>2716</v>
      </c>
      <c r="D19" s="1324" t="s">
        <v>6340</v>
      </c>
      <c r="E19" s="1332">
        <v>44779</v>
      </c>
      <c r="F19" s="1221">
        <v>44801</v>
      </c>
      <c r="G19" s="1221">
        <v>44804</v>
      </c>
      <c r="H19" s="1221">
        <v>44806</v>
      </c>
      <c r="I19" s="1221">
        <v>44809</v>
      </c>
      <c r="J19" s="1221">
        <v>44810</v>
      </c>
      <c r="K19" s="1221">
        <v>44814</v>
      </c>
      <c r="L19" s="36" t="s">
        <v>6341</v>
      </c>
      <c r="M19" s="1738">
        <v>45234</v>
      </c>
      <c r="N19" s="1738">
        <v>44781</v>
      </c>
      <c r="O19" s="209"/>
    </row>
    <row r="20" spans="1:16" s="201" customFormat="1" ht="20.100000000000001" hidden="1" customHeight="1">
      <c r="A20" s="1410" t="s">
        <v>3721</v>
      </c>
      <c r="B20" s="3272"/>
      <c r="C20" s="1323" t="s">
        <v>6342</v>
      </c>
      <c r="D20" s="1325" t="s">
        <v>6343</v>
      </c>
      <c r="E20" s="1326">
        <v>44786</v>
      </c>
      <c r="F20" s="1216">
        <v>44808</v>
      </c>
      <c r="G20" s="1216">
        <v>44811</v>
      </c>
      <c r="H20" s="1216">
        <v>44813</v>
      </c>
      <c r="I20" s="1216">
        <v>44816</v>
      </c>
      <c r="J20" s="1216">
        <v>44817</v>
      </c>
      <c r="K20" s="1216">
        <v>44821</v>
      </c>
      <c r="L20" s="36" t="s">
        <v>6344</v>
      </c>
      <c r="M20" s="1738">
        <v>45241</v>
      </c>
      <c r="N20" s="1738">
        <v>44788</v>
      </c>
      <c r="O20" s="209"/>
    </row>
    <row r="21" spans="1:16" s="201" customFormat="1" ht="20.100000000000001" hidden="1" customHeight="1">
      <c r="A21" s="1410" t="s">
        <v>3723</v>
      </c>
      <c r="B21" s="3272"/>
      <c r="C21" s="1323" t="s">
        <v>6345</v>
      </c>
      <c r="D21" s="1325" t="s">
        <v>6346</v>
      </c>
      <c r="E21" s="1326">
        <v>44793</v>
      </c>
      <c r="F21" s="1216">
        <v>44815</v>
      </c>
      <c r="G21" s="1216">
        <v>44818</v>
      </c>
      <c r="H21" s="1216">
        <v>44820</v>
      </c>
      <c r="I21" s="1216">
        <v>44823</v>
      </c>
      <c r="J21" s="1216">
        <v>44824</v>
      </c>
      <c r="K21" s="1216">
        <v>44828</v>
      </c>
      <c r="L21" s="36" t="s">
        <v>6347</v>
      </c>
      <c r="M21" s="1738">
        <v>45248</v>
      </c>
      <c r="N21" s="1738">
        <v>44795</v>
      </c>
      <c r="O21" s="209"/>
    </row>
    <row r="22" spans="1:16" s="201" customFormat="1" ht="20.100000000000001" hidden="1" customHeight="1">
      <c r="A22" s="1410" t="s">
        <v>3725</v>
      </c>
      <c r="B22" s="3272"/>
      <c r="C22" s="1323" t="s">
        <v>2706</v>
      </c>
      <c r="D22" s="1325" t="s">
        <v>6348</v>
      </c>
      <c r="E22" s="1326">
        <v>44800</v>
      </c>
      <c r="F22" s="1216">
        <v>44822</v>
      </c>
      <c r="G22" s="1216">
        <v>44825</v>
      </c>
      <c r="H22" s="1216">
        <v>44827</v>
      </c>
      <c r="I22" s="1216">
        <v>44830</v>
      </c>
      <c r="J22" s="1216">
        <v>44831</v>
      </c>
      <c r="K22" s="1216">
        <v>44835</v>
      </c>
      <c r="L22" s="36" t="s">
        <v>6349</v>
      </c>
      <c r="M22" s="1738">
        <v>45255</v>
      </c>
      <c r="N22" s="1738">
        <v>44802</v>
      </c>
      <c r="O22" s="209"/>
    </row>
    <row r="23" spans="1:16" s="201" customFormat="1" ht="20.100000000000001" hidden="1" customHeight="1">
      <c r="A23" s="1410" t="s">
        <v>3726</v>
      </c>
      <c r="B23" s="3272"/>
      <c r="C23" s="1348" t="s">
        <v>6334</v>
      </c>
      <c r="D23" s="1349" t="s">
        <v>6350</v>
      </c>
      <c r="E23" s="1350">
        <v>44812</v>
      </c>
      <c r="F23" s="1351">
        <f>E23+22</f>
        <v>44834</v>
      </c>
      <c r="G23" s="1351">
        <f>E23+25</f>
        <v>44837</v>
      </c>
      <c r="H23" s="1351">
        <f>E23+27</f>
        <v>44839</v>
      </c>
      <c r="I23" s="1351">
        <f>E23+30</f>
        <v>44842</v>
      </c>
      <c r="J23" s="1351">
        <f>E23+31</f>
        <v>44843</v>
      </c>
      <c r="K23" s="1351">
        <f>E23+35</f>
        <v>44847</v>
      </c>
      <c r="L23" s="36" t="s">
        <v>6351</v>
      </c>
      <c r="M23" s="1738">
        <v>45262</v>
      </c>
      <c r="N23" s="1738">
        <v>44809</v>
      </c>
      <c r="O23" s="209"/>
    </row>
    <row r="24" spans="1:16" s="201" customFormat="1" ht="20.100000000000001" hidden="1" customHeight="1">
      <c r="A24" s="1410" t="s">
        <v>3666</v>
      </c>
      <c r="B24" s="3272"/>
      <c r="C24" s="1348" t="s">
        <v>6352</v>
      </c>
      <c r="D24" s="1349" t="s">
        <v>6353</v>
      </c>
      <c r="E24" s="1362">
        <v>44824</v>
      </c>
      <c r="F24" s="1351">
        <f>E24+22</f>
        <v>44846</v>
      </c>
      <c r="G24" s="1351">
        <f>E24+25</f>
        <v>44849</v>
      </c>
      <c r="H24" s="1351">
        <f>E24+27</f>
        <v>44851</v>
      </c>
      <c r="I24" s="1351">
        <f>E24+30</f>
        <v>44854</v>
      </c>
      <c r="J24" s="1351">
        <f>E24+31</f>
        <v>44855</v>
      </c>
      <c r="K24" s="1351">
        <f>E24+35</f>
        <v>44859</v>
      </c>
      <c r="L24" s="36" t="s">
        <v>6354</v>
      </c>
      <c r="M24" s="1738">
        <v>45269</v>
      </c>
      <c r="N24" s="1738">
        <v>44816</v>
      </c>
      <c r="O24" s="209"/>
    </row>
    <row r="25" spans="1:16" s="201" customFormat="1" ht="20.100000000000001" hidden="1" customHeight="1">
      <c r="A25" s="1410" t="s">
        <v>3727</v>
      </c>
      <c r="B25" s="3272"/>
      <c r="C25" s="1348" t="s">
        <v>6355</v>
      </c>
      <c r="D25" s="1349" t="s">
        <v>6356</v>
      </c>
      <c r="E25" s="1362">
        <v>44830</v>
      </c>
      <c r="F25" s="1351">
        <v>44843</v>
      </c>
      <c r="G25" s="1351">
        <v>44846</v>
      </c>
      <c r="H25" s="1351">
        <v>44848</v>
      </c>
      <c r="I25" s="1351">
        <v>44851</v>
      </c>
      <c r="J25" s="1351">
        <v>44852</v>
      </c>
      <c r="K25" s="1351">
        <v>44856</v>
      </c>
      <c r="L25" s="36" t="s">
        <v>6357</v>
      </c>
      <c r="M25" s="1738">
        <v>45276</v>
      </c>
      <c r="N25" s="1738">
        <v>44823</v>
      </c>
      <c r="O25" s="209"/>
    </row>
    <row r="26" spans="1:16" s="201" customFormat="1" ht="20.100000000000001" hidden="1" customHeight="1">
      <c r="A26" s="1410" t="s">
        <v>3728</v>
      </c>
      <c r="B26" s="3272"/>
      <c r="C26" s="1348" t="s">
        <v>4669</v>
      </c>
      <c r="D26" s="1349" t="s">
        <v>6358</v>
      </c>
      <c r="E26" s="1362">
        <v>44833</v>
      </c>
      <c r="F26" s="1351">
        <v>44850</v>
      </c>
      <c r="G26" s="1351">
        <v>44853</v>
      </c>
      <c r="H26" s="1351">
        <v>44855</v>
      </c>
      <c r="I26" s="1351">
        <v>44858</v>
      </c>
      <c r="J26" s="1351">
        <v>44859</v>
      </c>
      <c r="K26" s="1351">
        <v>44863</v>
      </c>
      <c r="L26" s="36" t="s">
        <v>6359</v>
      </c>
      <c r="M26" s="1738">
        <v>45283</v>
      </c>
      <c r="N26" s="1738">
        <v>44830</v>
      </c>
      <c r="O26" s="209"/>
    </row>
    <row r="27" spans="1:16" s="201" customFormat="1" ht="20.100000000000001" hidden="1" customHeight="1">
      <c r="A27" s="1410" t="s">
        <v>3729</v>
      </c>
      <c r="B27" s="3272"/>
      <c r="C27" s="1360" t="s">
        <v>6360</v>
      </c>
      <c r="D27" s="1344" t="s">
        <v>6361</v>
      </c>
      <c r="E27" s="1364">
        <v>44838</v>
      </c>
      <c r="F27" s="1343">
        <f t="shared" ref="F27:F40" si="6">E27+22</f>
        <v>44860</v>
      </c>
      <c r="G27" s="1343">
        <f t="shared" ref="G27:G40" si="7">E27+25</f>
        <v>44863</v>
      </c>
      <c r="H27" s="1343">
        <f t="shared" ref="H27:H40" si="8">E27+27</f>
        <v>44865</v>
      </c>
      <c r="I27" s="1343">
        <f t="shared" ref="I27:I40" si="9">E27+30</f>
        <v>44868</v>
      </c>
      <c r="J27" s="1343">
        <f t="shared" ref="J27:J40" si="10">E27+31</f>
        <v>44869</v>
      </c>
      <c r="K27" s="1343">
        <f t="shared" ref="K27:K40" si="11">E27+35</f>
        <v>44873</v>
      </c>
      <c r="L27" s="36" t="s">
        <v>6362</v>
      </c>
      <c r="M27" s="1738">
        <v>45290</v>
      </c>
      <c r="N27" s="1738">
        <v>44837</v>
      </c>
      <c r="O27" s="209"/>
    </row>
    <row r="28" spans="1:16" s="201" customFormat="1" ht="20.100000000000001" hidden="1" customHeight="1">
      <c r="A28" s="1410" t="s">
        <v>3730</v>
      </c>
      <c r="B28" s="3272"/>
      <c r="C28" s="1322" t="s">
        <v>3990</v>
      </c>
      <c r="D28" s="1344" t="s">
        <v>6363</v>
      </c>
      <c r="E28" s="1364">
        <v>44846</v>
      </c>
      <c r="F28" s="1343">
        <f t="shared" si="6"/>
        <v>44868</v>
      </c>
      <c r="G28" s="1343">
        <f t="shared" si="7"/>
        <v>44871</v>
      </c>
      <c r="H28" s="1343">
        <f t="shared" si="8"/>
        <v>44873</v>
      </c>
      <c r="I28" s="1343">
        <f t="shared" si="9"/>
        <v>44876</v>
      </c>
      <c r="J28" s="1343">
        <f t="shared" si="10"/>
        <v>44877</v>
      </c>
      <c r="K28" s="1343">
        <f t="shared" si="11"/>
        <v>44881</v>
      </c>
      <c r="L28" s="36" t="s">
        <v>6364</v>
      </c>
      <c r="M28" s="1738">
        <v>45297</v>
      </c>
      <c r="N28" s="1738">
        <v>44844</v>
      </c>
      <c r="O28" s="209"/>
    </row>
    <row r="29" spans="1:16" s="201" customFormat="1" ht="20.100000000000001" hidden="1" customHeight="1">
      <c r="A29" s="1410" t="s">
        <v>3751</v>
      </c>
      <c r="B29" s="3272"/>
      <c r="C29" s="1322" t="s">
        <v>6365</v>
      </c>
      <c r="D29" s="1344" t="s">
        <v>6366</v>
      </c>
      <c r="E29" s="1364">
        <v>44854</v>
      </c>
      <c r="F29" s="1343">
        <f t="shared" si="6"/>
        <v>44876</v>
      </c>
      <c r="G29" s="1343">
        <f t="shared" si="7"/>
        <v>44879</v>
      </c>
      <c r="H29" s="1343">
        <f t="shared" si="8"/>
        <v>44881</v>
      </c>
      <c r="I29" s="1343">
        <f t="shared" si="9"/>
        <v>44884</v>
      </c>
      <c r="J29" s="1343">
        <f t="shared" si="10"/>
        <v>44885</v>
      </c>
      <c r="K29" s="1343">
        <f t="shared" si="11"/>
        <v>44889</v>
      </c>
      <c r="L29" s="36" t="s">
        <v>6367</v>
      </c>
      <c r="M29" s="1738">
        <v>45304</v>
      </c>
      <c r="N29" s="1738">
        <v>44851</v>
      </c>
      <c r="O29" s="209"/>
    </row>
    <row r="30" spans="1:16" s="201" customFormat="1" ht="20.100000000000001" hidden="1" customHeight="1">
      <c r="A30" s="1410" t="s">
        <v>3731</v>
      </c>
      <c r="B30" s="3272"/>
      <c r="C30" s="1322" t="s">
        <v>5864</v>
      </c>
      <c r="D30" s="1344" t="s">
        <v>6368</v>
      </c>
      <c r="E30" s="1364">
        <v>44860</v>
      </c>
      <c r="F30" s="1343">
        <f t="shared" si="6"/>
        <v>44882</v>
      </c>
      <c r="G30" s="1343">
        <f t="shared" si="7"/>
        <v>44885</v>
      </c>
      <c r="H30" s="1343">
        <f t="shared" si="8"/>
        <v>44887</v>
      </c>
      <c r="I30" s="1343">
        <f t="shared" si="9"/>
        <v>44890</v>
      </c>
      <c r="J30" s="1343">
        <f t="shared" si="10"/>
        <v>44891</v>
      </c>
      <c r="K30" s="1343">
        <f t="shared" si="11"/>
        <v>44895</v>
      </c>
      <c r="L30" s="36" t="s">
        <v>6369</v>
      </c>
      <c r="M30" s="1738">
        <v>45311</v>
      </c>
      <c r="N30" s="1738">
        <v>44858</v>
      </c>
      <c r="O30" s="209"/>
    </row>
    <row r="31" spans="1:16" s="201" customFormat="1" ht="20.100000000000001" hidden="1" customHeight="1">
      <c r="A31" s="1410" t="s">
        <v>3732</v>
      </c>
      <c r="B31" s="3272"/>
      <c r="C31" s="1322" t="s">
        <v>4694</v>
      </c>
      <c r="D31" s="1344" t="s">
        <v>6370</v>
      </c>
      <c r="E31" s="1364">
        <v>44873</v>
      </c>
      <c r="F31" s="1343">
        <f t="shared" si="6"/>
        <v>44895</v>
      </c>
      <c r="G31" s="1343">
        <f t="shared" si="7"/>
        <v>44898</v>
      </c>
      <c r="H31" s="1343">
        <f t="shared" si="8"/>
        <v>44900</v>
      </c>
      <c r="I31" s="1343">
        <f t="shared" si="9"/>
        <v>44903</v>
      </c>
      <c r="J31" s="1343">
        <f t="shared" si="10"/>
        <v>44904</v>
      </c>
      <c r="K31" s="1343">
        <f t="shared" si="11"/>
        <v>44908</v>
      </c>
      <c r="L31" s="36" t="s">
        <v>6371</v>
      </c>
      <c r="M31" s="1736"/>
      <c r="N31" s="1738">
        <v>44865</v>
      </c>
      <c r="O31" s="209"/>
    </row>
    <row r="32" spans="1:16" s="201" customFormat="1" ht="20.100000000000001" hidden="1" customHeight="1">
      <c r="A32" s="1410" t="s">
        <v>3733</v>
      </c>
      <c r="B32" s="3272"/>
      <c r="C32" s="1345" t="s">
        <v>2716</v>
      </c>
      <c r="D32" s="1346" t="s">
        <v>6372</v>
      </c>
      <c r="E32" s="1383">
        <v>44872</v>
      </c>
      <c r="F32" s="1347">
        <f t="shared" si="6"/>
        <v>44894</v>
      </c>
      <c r="G32" s="1347">
        <f t="shared" si="7"/>
        <v>44897</v>
      </c>
      <c r="H32" s="1347">
        <f t="shared" si="8"/>
        <v>44899</v>
      </c>
      <c r="I32" s="1347">
        <f t="shared" si="9"/>
        <v>44902</v>
      </c>
      <c r="J32" s="1347">
        <f t="shared" si="10"/>
        <v>44903</v>
      </c>
      <c r="K32" s="1347">
        <f t="shared" si="11"/>
        <v>44907</v>
      </c>
      <c r="L32" s="36" t="s">
        <v>6373</v>
      </c>
      <c r="M32" s="1736"/>
      <c r="N32" s="1738">
        <v>44872</v>
      </c>
      <c r="O32" s="209"/>
    </row>
    <row r="33" spans="1:15" s="201" customFormat="1" ht="20.100000000000001" hidden="1" customHeight="1">
      <c r="A33" s="1410" t="s">
        <v>3734</v>
      </c>
      <c r="B33" s="3272"/>
      <c r="C33" s="1399" t="s">
        <v>6342</v>
      </c>
      <c r="D33" s="1400" t="s">
        <v>6374</v>
      </c>
      <c r="E33" s="1401">
        <v>44888</v>
      </c>
      <c r="F33" s="1402">
        <f t="shared" si="6"/>
        <v>44910</v>
      </c>
      <c r="G33" s="1402">
        <f t="shared" si="7"/>
        <v>44913</v>
      </c>
      <c r="H33" s="1402">
        <f t="shared" si="8"/>
        <v>44915</v>
      </c>
      <c r="I33" s="1402">
        <f t="shared" si="9"/>
        <v>44918</v>
      </c>
      <c r="J33" s="1402">
        <f t="shared" si="10"/>
        <v>44919</v>
      </c>
      <c r="K33" s="1402">
        <f t="shared" si="11"/>
        <v>44923</v>
      </c>
      <c r="L33" s="36" t="s">
        <v>6375</v>
      </c>
      <c r="M33" s="1736"/>
      <c r="N33" s="1738">
        <v>44879</v>
      </c>
      <c r="O33" s="209"/>
    </row>
    <row r="34" spans="1:15" s="201" customFormat="1" ht="20.100000000000001" hidden="1" customHeight="1">
      <c r="A34" s="1410" t="s">
        <v>3735</v>
      </c>
      <c r="B34" s="3272"/>
      <c r="C34" s="1399" t="s">
        <v>6345</v>
      </c>
      <c r="D34" s="1400" t="s">
        <v>6376</v>
      </c>
      <c r="E34" s="1401">
        <v>44886</v>
      </c>
      <c r="F34" s="1402">
        <f t="shared" si="6"/>
        <v>44908</v>
      </c>
      <c r="G34" s="1402">
        <f t="shared" si="7"/>
        <v>44911</v>
      </c>
      <c r="H34" s="1402">
        <f t="shared" si="8"/>
        <v>44913</v>
      </c>
      <c r="I34" s="1402">
        <f t="shared" si="9"/>
        <v>44916</v>
      </c>
      <c r="J34" s="1402">
        <f t="shared" si="10"/>
        <v>44917</v>
      </c>
      <c r="K34" s="1402">
        <f t="shared" si="11"/>
        <v>44921</v>
      </c>
      <c r="L34" s="36" t="s">
        <v>6377</v>
      </c>
      <c r="M34" s="1736"/>
      <c r="N34" s="1738">
        <v>44886</v>
      </c>
      <c r="O34" s="209"/>
    </row>
    <row r="35" spans="1:15" s="201" customFormat="1" ht="20.100000000000001" hidden="1" customHeight="1">
      <c r="A35" s="1410" t="s">
        <v>3737</v>
      </c>
      <c r="B35" s="3272"/>
      <c r="C35" s="1399" t="s">
        <v>2706</v>
      </c>
      <c r="D35" s="1400" t="s">
        <v>6378</v>
      </c>
      <c r="E35" s="1401">
        <v>44892</v>
      </c>
      <c r="F35" s="1402">
        <f t="shared" si="6"/>
        <v>44914</v>
      </c>
      <c r="G35" s="1402">
        <f t="shared" si="7"/>
        <v>44917</v>
      </c>
      <c r="H35" s="1402">
        <f t="shared" si="8"/>
        <v>44919</v>
      </c>
      <c r="I35" s="1402">
        <f t="shared" si="9"/>
        <v>44922</v>
      </c>
      <c r="J35" s="1402">
        <f t="shared" si="10"/>
        <v>44923</v>
      </c>
      <c r="K35" s="1402">
        <f t="shared" si="11"/>
        <v>44927</v>
      </c>
      <c r="L35" s="36" t="s">
        <v>6379</v>
      </c>
      <c r="M35" s="1736"/>
      <c r="N35" s="1738">
        <v>44893</v>
      </c>
      <c r="O35" s="209"/>
    </row>
    <row r="36" spans="1:15" s="201" customFormat="1" ht="20.100000000000001" hidden="1" customHeight="1">
      <c r="A36" s="1410" t="s">
        <v>3738</v>
      </c>
      <c r="B36" s="3272"/>
      <c r="C36" s="1403" t="s">
        <v>6334</v>
      </c>
      <c r="D36" s="1394" t="s">
        <v>6380</v>
      </c>
      <c r="E36" s="1395">
        <v>44902</v>
      </c>
      <c r="F36" s="1397">
        <f t="shared" si="6"/>
        <v>44924</v>
      </c>
      <c r="G36" s="1397">
        <f t="shared" si="7"/>
        <v>44927</v>
      </c>
      <c r="H36" s="1397">
        <f t="shared" si="8"/>
        <v>44929</v>
      </c>
      <c r="I36" s="1397">
        <f t="shared" si="9"/>
        <v>44932</v>
      </c>
      <c r="J36" s="1397">
        <f t="shared" si="10"/>
        <v>44933</v>
      </c>
      <c r="K36" s="1397">
        <f t="shared" si="11"/>
        <v>44937</v>
      </c>
      <c r="L36" s="36" t="s">
        <v>6381</v>
      </c>
      <c r="M36" s="1736"/>
      <c r="N36" s="1738">
        <v>44900</v>
      </c>
      <c r="O36" s="209"/>
    </row>
    <row r="37" spans="1:15" s="201" customFormat="1" ht="20.100000000000001" hidden="1" customHeight="1">
      <c r="A37" s="1410" t="s">
        <v>3752</v>
      </c>
      <c r="B37" s="3272"/>
      <c r="C37" s="1403" t="s">
        <v>6352</v>
      </c>
      <c r="D37" s="1394" t="s">
        <v>6382</v>
      </c>
      <c r="E37" s="1395">
        <v>44909</v>
      </c>
      <c r="F37" s="1397">
        <f t="shared" si="6"/>
        <v>44931</v>
      </c>
      <c r="G37" s="1397">
        <f t="shared" si="7"/>
        <v>44934</v>
      </c>
      <c r="H37" s="1397">
        <f t="shared" si="8"/>
        <v>44936</v>
      </c>
      <c r="I37" s="1397">
        <f t="shared" si="9"/>
        <v>44939</v>
      </c>
      <c r="J37" s="1397">
        <f t="shared" si="10"/>
        <v>44940</v>
      </c>
      <c r="K37" s="1397">
        <f t="shared" si="11"/>
        <v>44944</v>
      </c>
      <c r="L37" s="36" t="s">
        <v>6383</v>
      </c>
      <c r="M37" s="1736"/>
      <c r="N37" s="1737">
        <v>44907</v>
      </c>
      <c r="O37" s="209"/>
    </row>
    <row r="38" spans="1:15" s="201" customFormat="1" ht="20.100000000000001" hidden="1" customHeight="1">
      <c r="A38" s="1410" t="s">
        <v>3753</v>
      </c>
      <c r="B38" s="3272"/>
      <c r="C38" s="1403" t="s">
        <v>6355</v>
      </c>
      <c r="D38" s="1394" t="s">
        <v>6384</v>
      </c>
      <c r="E38" s="1395">
        <v>44918</v>
      </c>
      <c r="F38" s="1397">
        <f t="shared" si="6"/>
        <v>44940</v>
      </c>
      <c r="G38" s="1397">
        <f t="shared" si="7"/>
        <v>44943</v>
      </c>
      <c r="H38" s="1397">
        <f t="shared" si="8"/>
        <v>44945</v>
      </c>
      <c r="I38" s="1397">
        <f t="shared" si="9"/>
        <v>44948</v>
      </c>
      <c r="J38" s="1397">
        <f t="shared" si="10"/>
        <v>44949</v>
      </c>
      <c r="K38" s="1397">
        <f t="shared" si="11"/>
        <v>44953</v>
      </c>
      <c r="L38" s="36" t="s">
        <v>6385</v>
      </c>
      <c r="M38" s="1736"/>
      <c r="N38" s="1737">
        <v>44914</v>
      </c>
      <c r="O38" s="209"/>
    </row>
    <row r="39" spans="1:15" s="201" customFormat="1" ht="20.100000000000001" hidden="1" customHeight="1">
      <c r="A39" s="1410" t="s">
        <v>3741</v>
      </c>
      <c r="B39" s="3272"/>
      <c r="C39" s="1403" t="s">
        <v>4669</v>
      </c>
      <c r="D39" s="1394" t="s">
        <v>6386</v>
      </c>
      <c r="E39" s="1395">
        <v>44921</v>
      </c>
      <c r="F39" s="1397">
        <f t="shared" si="6"/>
        <v>44943</v>
      </c>
      <c r="G39" s="1397">
        <f t="shared" si="7"/>
        <v>44946</v>
      </c>
      <c r="H39" s="1397">
        <f t="shared" si="8"/>
        <v>44948</v>
      </c>
      <c r="I39" s="1397">
        <f t="shared" si="9"/>
        <v>44951</v>
      </c>
      <c r="J39" s="1397">
        <f t="shared" si="10"/>
        <v>44952</v>
      </c>
      <c r="K39" s="1397">
        <f t="shared" si="11"/>
        <v>44956</v>
      </c>
      <c r="L39" s="36" t="s">
        <v>6387</v>
      </c>
      <c r="M39" s="1736"/>
      <c r="N39" s="1737">
        <v>44921</v>
      </c>
      <c r="O39" s="209"/>
    </row>
    <row r="40" spans="1:15" s="201" customFormat="1" ht="20.100000000000001" hidden="1" customHeight="1">
      <c r="A40" s="1410" t="s">
        <v>3754</v>
      </c>
      <c r="B40" s="3272"/>
      <c r="C40" s="1403" t="s">
        <v>6360</v>
      </c>
      <c r="D40" s="1394" t="s">
        <v>6388</v>
      </c>
      <c r="E40" s="1395">
        <v>44565</v>
      </c>
      <c r="F40" s="1397">
        <f t="shared" si="6"/>
        <v>44587</v>
      </c>
      <c r="G40" s="1397">
        <f t="shared" si="7"/>
        <v>44590</v>
      </c>
      <c r="H40" s="1397">
        <f t="shared" si="8"/>
        <v>44592</v>
      </c>
      <c r="I40" s="1397">
        <f t="shared" si="9"/>
        <v>44595</v>
      </c>
      <c r="J40" s="1397">
        <f t="shared" si="10"/>
        <v>44596</v>
      </c>
      <c r="K40" s="1397">
        <f t="shared" si="11"/>
        <v>44600</v>
      </c>
      <c r="L40" s="36" t="s">
        <v>6389</v>
      </c>
      <c r="M40" s="1736"/>
      <c r="N40" s="1737">
        <v>44563</v>
      </c>
      <c r="O40" s="209"/>
    </row>
    <row r="41" spans="1:15" s="201" customFormat="1" ht="20.100000000000001" hidden="1" customHeight="1">
      <c r="A41" s="1410"/>
      <c r="B41" s="3272"/>
      <c r="C41" s="1399" t="s">
        <v>3990</v>
      </c>
      <c r="D41" s="1400" t="s">
        <v>6390</v>
      </c>
      <c r="E41" s="1401">
        <v>44573</v>
      </c>
      <c r="F41" s="1402">
        <f t="shared" ref="F41:F48" si="12">E41+22</f>
        <v>44595</v>
      </c>
      <c r="G41" s="1402">
        <f t="shared" ref="G41:G48" si="13">E41+25</f>
        <v>44598</v>
      </c>
      <c r="H41" s="1402">
        <f t="shared" ref="H41:H48" si="14">E41+27</f>
        <v>44600</v>
      </c>
      <c r="I41" s="1402">
        <f t="shared" ref="I41:I48" si="15">E41+30</f>
        <v>44603</v>
      </c>
      <c r="J41" s="1402">
        <f t="shared" ref="J41:J48" si="16">E41+31</f>
        <v>44604</v>
      </c>
      <c r="K41" s="1402">
        <f t="shared" ref="K41:K48" si="17">E41+35</f>
        <v>44608</v>
      </c>
      <c r="L41" s="36" t="s">
        <v>6391</v>
      </c>
      <c r="M41" s="1736"/>
      <c r="N41" s="1737">
        <v>44570</v>
      </c>
      <c r="O41" s="209"/>
    </row>
    <row r="42" spans="1:15" s="201" customFormat="1" ht="20.100000000000001" hidden="1" customHeight="1">
      <c r="A42" s="1410"/>
      <c r="B42" s="3272"/>
      <c r="C42" s="1399" t="s">
        <v>6365</v>
      </c>
      <c r="D42" s="1400" t="s">
        <v>6392</v>
      </c>
      <c r="E42" s="1401">
        <v>44578</v>
      </c>
      <c r="F42" s="1402">
        <f t="shared" si="12"/>
        <v>44600</v>
      </c>
      <c r="G42" s="1402">
        <f t="shared" si="13"/>
        <v>44603</v>
      </c>
      <c r="H42" s="1402">
        <f t="shared" si="14"/>
        <v>44605</v>
      </c>
      <c r="I42" s="1402">
        <f t="shared" si="15"/>
        <v>44608</v>
      </c>
      <c r="J42" s="1402">
        <f t="shared" si="16"/>
        <v>44609</v>
      </c>
      <c r="K42" s="1402">
        <f t="shared" si="17"/>
        <v>44613</v>
      </c>
      <c r="L42" s="36" t="s">
        <v>6393</v>
      </c>
      <c r="M42" s="1736"/>
      <c r="N42" s="1737">
        <v>44577</v>
      </c>
      <c r="O42" s="209"/>
    </row>
    <row r="43" spans="1:15" s="201" customFormat="1" ht="20.100000000000001" hidden="1" customHeight="1">
      <c r="A43" s="1410" t="s">
        <v>6394</v>
      </c>
      <c r="B43" s="3272"/>
      <c r="C43" s="1399" t="s">
        <v>6395</v>
      </c>
      <c r="D43" s="1400" t="s">
        <v>6396</v>
      </c>
      <c r="E43" s="1401">
        <v>44587</v>
      </c>
      <c r="F43" s="1402">
        <f t="shared" si="12"/>
        <v>44609</v>
      </c>
      <c r="G43" s="1402">
        <f t="shared" si="13"/>
        <v>44612</v>
      </c>
      <c r="H43" s="1402">
        <f t="shared" si="14"/>
        <v>44614</v>
      </c>
      <c r="I43" s="1402">
        <f t="shared" si="15"/>
        <v>44617</v>
      </c>
      <c r="J43" s="1402">
        <f t="shared" si="16"/>
        <v>44618</v>
      </c>
      <c r="K43" s="1402">
        <f t="shared" si="17"/>
        <v>44622</v>
      </c>
      <c r="L43" s="36" t="s">
        <v>6397</v>
      </c>
      <c r="M43" s="1736"/>
      <c r="N43" s="1737">
        <v>44584</v>
      </c>
      <c r="O43" s="209"/>
    </row>
    <row r="44" spans="1:15" s="201" customFormat="1" ht="20.100000000000001" hidden="1" customHeight="1">
      <c r="A44" s="1410"/>
      <c r="B44" s="3272"/>
      <c r="C44" s="1411" t="s">
        <v>4694</v>
      </c>
      <c r="D44" s="1412" t="s">
        <v>6398</v>
      </c>
      <c r="E44" s="1508">
        <v>44594</v>
      </c>
      <c r="F44" s="1413">
        <f t="shared" si="12"/>
        <v>44616</v>
      </c>
      <c r="G44" s="1413">
        <f t="shared" si="13"/>
        <v>44619</v>
      </c>
      <c r="H44" s="1413">
        <f t="shared" si="14"/>
        <v>44621</v>
      </c>
      <c r="I44" s="1413">
        <f t="shared" si="15"/>
        <v>44624</v>
      </c>
      <c r="J44" s="1413">
        <f t="shared" si="16"/>
        <v>44625</v>
      </c>
      <c r="K44" s="1413">
        <f t="shared" si="17"/>
        <v>44629</v>
      </c>
      <c r="L44" s="36" t="s">
        <v>6399</v>
      </c>
      <c r="M44" s="1736"/>
      <c r="N44" s="1737">
        <v>44954</v>
      </c>
      <c r="O44" s="1512" t="s">
        <v>6400</v>
      </c>
    </row>
    <row r="45" spans="1:15" s="201" customFormat="1" ht="20.100000000000001" hidden="1" customHeight="1">
      <c r="A45" s="1410"/>
      <c r="B45" s="3272"/>
      <c r="C45" s="1433" t="s">
        <v>406</v>
      </c>
      <c r="D45" s="1394" t="s">
        <v>6401</v>
      </c>
      <c r="E45" s="1434"/>
      <c r="F45" s="1434"/>
      <c r="G45" s="1434"/>
      <c r="H45" s="1434"/>
      <c r="I45" s="1434"/>
      <c r="J45" s="1434"/>
      <c r="K45" s="1434"/>
      <c r="L45" s="1446"/>
      <c r="M45" s="1739"/>
      <c r="N45" s="1740"/>
      <c r="O45" s="1512" t="s">
        <v>79</v>
      </c>
    </row>
    <row r="46" spans="1:15" s="201" customFormat="1" ht="20.100000000000001" hidden="1" customHeight="1">
      <c r="A46" s="1410" t="s">
        <v>6402</v>
      </c>
      <c r="B46" s="3272"/>
      <c r="C46" s="1403" t="s">
        <v>3904</v>
      </c>
      <c r="D46" s="1394" t="s">
        <v>6403</v>
      </c>
      <c r="E46" s="1397">
        <v>44601</v>
      </c>
      <c r="F46" s="1397">
        <f t="shared" si="12"/>
        <v>44623</v>
      </c>
      <c r="G46" s="1397">
        <f t="shared" si="13"/>
        <v>44626</v>
      </c>
      <c r="H46" s="1397">
        <f t="shared" si="14"/>
        <v>44628</v>
      </c>
      <c r="I46" s="1397">
        <f t="shared" si="15"/>
        <v>44631</v>
      </c>
      <c r="J46" s="1397">
        <f t="shared" si="16"/>
        <v>44632</v>
      </c>
      <c r="K46" s="1397">
        <f t="shared" si="17"/>
        <v>44636</v>
      </c>
      <c r="L46" s="36" t="s">
        <v>6404</v>
      </c>
      <c r="M46" s="1736"/>
      <c r="N46" s="1737">
        <v>44966</v>
      </c>
      <c r="O46" s="1512" t="s">
        <v>5433</v>
      </c>
    </row>
    <row r="47" spans="1:15" s="201" customFormat="1" ht="20.100000000000001" hidden="1" customHeight="1">
      <c r="A47" s="1410" t="s">
        <v>6345</v>
      </c>
      <c r="B47" s="3272"/>
      <c r="C47" s="1403" t="s">
        <v>6405</v>
      </c>
      <c r="D47" s="1394" t="s">
        <v>6406</v>
      </c>
      <c r="E47" s="1395">
        <v>44610</v>
      </c>
      <c r="F47" s="1397">
        <f t="shared" si="12"/>
        <v>44632</v>
      </c>
      <c r="G47" s="1397">
        <f t="shared" si="13"/>
        <v>44635</v>
      </c>
      <c r="H47" s="1397">
        <f t="shared" si="14"/>
        <v>44637</v>
      </c>
      <c r="I47" s="1397">
        <f t="shared" si="15"/>
        <v>44640</v>
      </c>
      <c r="J47" s="1397">
        <f t="shared" si="16"/>
        <v>44641</v>
      </c>
      <c r="K47" s="1397">
        <f t="shared" si="17"/>
        <v>44645</v>
      </c>
      <c r="L47" s="36" t="s">
        <v>6407</v>
      </c>
      <c r="M47" s="1736"/>
      <c r="N47" s="1737">
        <v>44973</v>
      </c>
      <c r="O47" s="209"/>
    </row>
    <row r="48" spans="1:15" s="201" customFormat="1" ht="20.100000000000001" hidden="1" customHeight="1">
      <c r="A48" s="1410" t="s">
        <v>2706</v>
      </c>
      <c r="B48" s="3272"/>
      <c r="C48" s="1443" t="s">
        <v>6345</v>
      </c>
      <c r="D48" s="1444" t="s">
        <v>6408</v>
      </c>
      <c r="E48" s="1513">
        <v>44616</v>
      </c>
      <c r="F48" s="1445">
        <f t="shared" si="12"/>
        <v>44638</v>
      </c>
      <c r="G48" s="1445">
        <f t="shared" si="13"/>
        <v>44641</v>
      </c>
      <c r="H48" s="1445">
        <f t="shared" si="14"/>
        <v>44643</v>
      </c>
      <c r="I48" s="1445">
        <f t="shared" si="15"/>
        <v>44646</v>
      </c>
      <c r="J48" s="1445">
        <f t="shared" si="16"/>
        <v>44647</v>
      </c>
      <c r="K48" s="1445">
        <f t="shared" si="17"/>
        <v>44651</v>
      </c>
      <c r="L48" s="36" t="s">
        <v>6409</v>
      </c>
      <c r="M48" s="1736"/>
      <c r="N48" s="1737">
        <v>44982</v>
      </c>
      <c r="O48" s="209"/>
    </row>
    <row r="49" spans="1:15" s="201" customFormat="1" ht="20.100000000000001" hidden="1" customHeight="1">
      <c r="A49" s="1410"/>
      <c r="B49" s="3272"/>
      <c r="C49" s="1399" t="s">
        <v>2716</v>
      </c>
      <c r="D49" s="1400" t="s">
        <v>6410</v>
      </c>
      <c r="E49" s="1402">
        <v>44987</v>
      </c>
      <c r="F49" s="1402">
        <f t="shared" ref="F49:F57" si="18">E49+22</f>
        <v>45009</v>
      </c>
      <c r="G49" s="1402">
        <f t="shared" ref="G49:G57" si="19">E49+25</f>
        <v>45012</v>
      </c>
      <c r="H49" s="1402">
        <f t="shared" ref="H49:H57" si="20">E49+27</f>
        <v>45014</v>
      </c>
      <c r="I49" s="1402">
        <f t="shared" ref="I49:I57" si="21">E49+30</f>
        <v>45017</v>
      </c>
      <c r="J49" s="1402">
        <f t="shared" ref="J49:J57" si="22">E49+31</f>
        <v>45018</v>
      </c>
      <c r="K49" s="1402">
        <f t="shared" ref="K49:K57" si="23">E49+35</f>
        <v>45022</v>
      </c>
      <c r="L49" s="36" t="s">
        <v>6411</v>
      </c>
      <c r="M49" s="1736"/>
      <c r="N49" s="1737">
        <v>44989</v>
      </c>
      <c r="O49" s="209"/>
    </row>
    <row r="50" spans="1:15" s="201" customFormat="1" ht="20.100000000000001" hidden="1" customHeight="1">
      <c r="A50" s="1410" t="s">
        <v>6334</v>
      </c>
      <c r="B50" s="3272"/>
      <c r="C50" s="1519" t="s">
        <v>3994</v>
      </c>
      <c r="D50" s="1400" t="s">
        <v>6412</v>
      </c>
      <c r="E50" s="1401">
        <v>44997</v>
      </c>
      <c r="F50" s="1402">
        <f t="shared" si="18"/>
        <v>45019</v>
      </c>
      <c r="G50" s="1402">
        <f t="shared" si="19"/>
        <v>45022</v>
      </c>
      <c r="H50" s="1402">
        <f t="shared" si="20"/>
        <v>45024</v>
      </c>
      <c r="I50" s="1402">
        <f t="shared" si="21"/>
        <v>45027</v>
      </c>
      <c r="J50" s="1402">
        <f t="shared" si="22"/>
        <v>45028</v>
      </c>
      <c r="K50" s="1402">
        <f t="shared" si="23"/>
        <v>45032</v>
      </c>
      <c r="L50" s="36" t="s">
        <v>6413</v>
      </c>
      <c r="M50" s="1736"/>
      <c r="N50" s="1737">
        <v>44996</v>
      </c>
      <c r="O50" s="209" t="s">
        <v>5433</v>
      </c>
    </row>
    <row r="51" spans="1:15" s="201" customFormat="1" ht="20.100000000000001" hidden="1" customHeight="1">
      <c r="A51" s="1410"/>
      <c r="B51" s="3272"/>
      <c r="C51" s="1399" t="s">
        <v>6352</v>
      </c>
      <c r="D51" s="1400" t="s">
        <v>6414</v>
      </c>
      <c r="E51" s="1401">
        <v>45003</v>
      </c>
      <c r="F51" s="1402">
        <f t="shared" si="18"/>
        <v>45025</v>
      </c>
      <c r="G51" s="1402">
        <f t="shared" si="19"/>
        <v>45028</v>
      </c>
      <c r="H51" s="1402">
        <f t="shared" si="20"/>
        <v>45030</v>
      </c>
      <c r="I51" s="1402">
        <f t="shared" si="21"/>
        <v>45033</v>
      </c>
      <c r="J51" s="1402">
        <f t="shared" si="22"/>
        <v>45034</v>
      </c>
      <c r="K51" s="1402">
        <f t="shared" si="23"/>
        <v>45038</v>
      </c>
      <c r="L51" s="36" t="s">
        <v>6415</v>
      </c>
      <c r="M51" s="1736"/>
      <c r="N51" s="1737">
        <v>45003</v>
      </c>
      <c r="O51" s="209"/>
    </row>
    <row r="52" spans="1:15" s="201" customFormat="1" ht="20.100000000000001" hidden="1" customHeight="1">
      <c r="A52" s="1410"/>
      <c r="B52" s="3272"/>
      <c r="C52" s="1411" t="s">
        <v>6355</v>
      </c>
      <c r="D52" s="1412" t="s">
        <v>6416</v>
      </c>
      <c r="E52" s="1508">
        <v>45012</v>
      </c>
      <c r="F52" s="1413">
        <f t="shared" si="18"/>
        <v>45034</v>
      </c>
      <c r="G52" s="1413">
        <f t="shared" si="19"/>
        <v>45037</v>
      </c>
      <c r="H52" s="1413">
        <f t="shared" si="20"/>
        <v>45039</v>
      </c>
      <c r="I52" s="1413">
        <f t="shared" si="21"/>
        <v>45042</v>
      </c>
      <c r="J52" s="1413">
        <f t="shared" si="22"/>
        <v>45043</v>
      </c>
      <c r="K52" s="1413">
        <f t="shared" si="23"/>
        <v>45047</v>
      </c>
      <c r="L52" s="36" t="s">
        <v>6417</v>
      </c>
      <c r="M52" s="1736"/>
      <c r="N52" s="1737">
        <v>45010</v>
      </c>
      <c r="O52" s="209"/>
    </row>
    <row r="53" spans="1:15" s="201" customFormat="1" ht="20.100000000000001" hidden="1" customHeight="1">
      <c r="A53" s="1410"/>
      <c r="B53" s="3272"/>
      <c r="C53" s="1399" t="s">
        <v>4669</v>
      </c>
      <c r="D53" s="1400" t="s">
        <v>6418</v>
      </c>
      <c r="E53" s="1401">
        <v>45025</v>
      </c>
      <c r="F53" s="1402">
        <f t="shared" si="18"/>
        <v>45047</v>
      </c>
      <c r="G53" s="1402">
        <f t="shared" si="19"/>
        <v>45050</v>
      </c>
      <c r="H53" s="1402">
        <f t="shared" si="20"/>
        <v>45052</v>
      </c>
      <c r="I53" s="1402">
        <f t="shared" si="21"/>
        <v>45055</v>
      </c>
      <c r="J53" s="1402">
        <f t="shared" si="22"/>
        <v>45056</v>
      </c>
      <c r="K53" s="1402">
        <f t="shared" si="23"/>
        <v>45060</v>
      </c>
      <c r="L53" s="36" t="s">
        <v>6419</v>
      </c>
      <c r="M53" s="1736"/>
      <c r="N53" s="1737">
        <v>45017</v>
      </c>
      <c r="O53" s="209"/>
    </row>
    <row r="54" spans="1:15" s="201" customFormat="1" ht="20.100000000000001" hidden="1" customHeight="1">
      <c r="A54" s="1410"/>
      <c r="B54" s="3272"/>
      <c r="C54" s="1403" t="s">
        <v>6420</v>
      </c>
      <c r="D54" s="1394" t="s">
        <v>6421</v>
      </c>
      <c r="E54" s="1395">
        <v>45028</v>
      </c>
      <c r="F54" s="1397">
        <f t="shared" si="18"/>
        <v>45050</v>
      </c>
      <c r="G54" s="1397">
        <f t="shared" si="19"/>
        <v>45053</v>
      </c>
      <c r="H54" s="1397">
        <f t="shared" si="20"/>
        <v>45055</v>
      </c>
      <c r="I54" s="1397">
        <f t="shared" si="21"/>
        <v>45058</v>
      </c>
      <c r="J54" s="1397">
        <f t="shared" si="22"/>
        <v>45059</v>
      </c>
      <c r="K54" s="1397">
        <f t="shared" si="23"/>
        <v>45063</v>
      </c>
      <c r="L54" s="36" t="s">
        <v>6422</v>
      </c>
      <c r="M54" s="1736"/>
      <c r="N54" s="1737">
        <v>45024</v>
      </c>
      <c r="O54" s="209"/>
    </row>
    <row r="55" spans="1:15" s="201" customFormat="1" ht="20.100000000000001" hidden="1" customHeight="1">
      <c r="A55" s="1410" t="s">
        <v>3990</v>
      </c>
      <c r="B55" s="3272"/>
      <c r="C55" s="1403" t="s">
        <v>6423</v>
      </c>
      <c r="D55" s="1394" t="s">
        <v>6424</v>
      </c>
      <c r="E55" s="1395">
        <v>45038</v>
      </c>
      <c r="F55" s="1397">
        <f t="shared" si="18"/>
        <v>45060</v>
      </c>
      <c r="G55" s="1397">
        <f t="shared" si="19"/>
        <v>45063</v>
      </c>
      <c r="H55" s="1397">
        <f t="shared" si="20"/>
        <v>45065</v>
      </c>
      <c r="I55" s="1397">
        <f t="shared" si="21"/>
        <v>45068</v>
      </c>
      <c r="J55" s="1397">
        <f t="shared" si="22"/>
        <v>45069</v>
      </c>
      <c r="K55" s="1397">
        <f t="shared" si="23"/>
        <v>45073</v>
      </c>
      <c r="L55" s="36" t="s">
        <v>6425</v>
      </c>
      <c r="M55" s="1736"/>
      <c r="N55" s="1737">
        <v>45031</v>
      </c>
      <c r="O55" s="209"/>
    </row>
    <row r="56" spans="1:15" s="201" customFormat="1" ht="20.100000000000001" hidden="1" customHeight="1">
      <c r="A56" s="1410"/>
      <c r="B56" s="3272"/>
      <c r="C56" s="1403" t="s">
        <v>6365</v>
      </c>
      <c r="D56" s="1394" t="s">
        <v>6426</v>
      </c>
      <c r="E56" s="1395">
        <v>45040</v>
      </c>
      <c r="F56" s="1397">
        <f t="shared" si="18"/>
        <v>45062</v>
      </c>
      <c r="G56" s="1397">
        <f t="shared" si="19"/>
        <v>45065</v>
      </c>
      <c r="H56" s="1397">
        <f t="shared" si="20"/>
        <v>45067</v>
      </c>
      <c r="I56" s="1397">
        <f t="shared" si="21"/>
        <v>45070</v>
      </c>
      <c r="J56" s="1397">
        <f t="shared" si="22"/>
        <v>45071</v>
      </c>
      <c r="K56" s="1397">
        <f t="shared" si="23"/>
        <v>45075</v>
      </c>
      <c r="L56" s="36" t="s">
        <v>6427</v>
      </c>
      <c r="M56" s="1736"/>
      <c r="N56" s="1737">
        <v>45038</v>
      </c>
      <c r="O56" s="209"/>
    </row>
    <row r="57" spans="1:15" s="201" customFormat="1" ht="20.100000000000001" hidden="1" customHeight="1">
      <c r="A57" s="1410"/>
      <c r="B57" s="3273" t="s">
        <v>5362</v>
      </c>
      <c r="C57" s="1403" t="s">
        <v>6395</v>
      </c>
      <c r="D57" s="1394" t="s">
        <v>6428</v>
      </c>
      <c r="E57" s="1395">
        <v>45051</v>
      </c>
      <c r="F57" s="1397">
        <f t="shared" si="18"/>
        <v>45073</v>
      </c>
      <c r="G57" s="1397">
        <f t="shared" si="19"/>
        <v>45076</v>
      </c>
      <c r="H57" s="1397">
        <f t="shared" si="20"/>
        <v>45078</v>
      </c>
      <c r="I57" s="1397">
        <f t="shared" si="21"/>
        <v>45081</v>
      </c>
      <c r="J57" s="1397">
        <f t="shared" si="22"/>
        <v>45082</v>
      </c>
      <c r="K57" s="1397">
        <f t="shared" si="23"/>
        <v>45086</v>
      </c>
      <c r="L57" s="36" t="s">
        <v>6429</v>
      </c>
      <c r="M57" s="1736"/>
      <c r="N57" s="1737">
        <v>45045</v>
      </c>
      <c r="O57" s="209"/>
    </row>
    <row r="58" spans="1:15" s="201" customFormat="1" ht="20.100000000000001" hidden="1" customHeight="1">
      <c r="A58" s="1410"/>
      <c r="B58" s="3273" t="s">
        <v>5365</v>
      </c>
      <c r="C58" s="1399" t="s">
        <v>4694</v>
      </c>
      <c r="D58" s="1400" t="s">
        <v>6430</v>
      </c>
      <c r="E58" s="1401">
        <v>45054</v>
      </c>
      <c r="F58" s="1402">
        <f t="shared" ref="F58:F70" si="24">E58+22</f>
        <v>45076</v>
      </c>
      <c r="G58" s="1402">
        <f t="shared" ref="G58:G70" si="25">E58+25</f>
        <v>45079</v>
      </c>
      <c r="H58" s="1402">
        <f t="shared" ref="H58:H70" si="26">E58+27</f>
        <v>45081</v>
      </c>
      <c r="I58" s="1402">
        <f t="shared" ref="I58:I70" si="27">E58+30</f>
        <v>45084</v>
      </c>
      <c r="J58" s="1402">
        <f t="shared" ref="J58:J70" si="28">E58+31</f>
        <v>45085</v>
      </c>
      <c r="K58" s="1402">
        <f t="shared" ref="K58:K70" si="29">E58+35</f>
        <v>45089</v>
      </c>
      <c r="L58" s="36" t="s">
        <v>6431</v>
      </c>
      <c r="M58" s="1736"/>
      <c r="N58" s="1737">
        <v>45052</v>
      </c>
      <c r="O58" s="209"/>
    </row>
    <row r="59" spans="1:15" s="201" customFormat="1" ht="20.100000000000001" hidden="1" customHeight="1">
      <c r="A59" s="1410" t="s">
        <v>3904</v>
      </c>
      <c r="B59" s="3273" t="s">
        <v>5368</v>
      </c>
      <c r="C59" s="1399" t="s">
        <v>3990</v>
      </c>
      <c r="D59" s="1400" t="s">
        <v>6432</v>
      </c>
      <c r="E59" s="1401">
        <v>45058</v>
      </c>
      <c r="F59" s="1402">
        <f t="shared" si="24"/>
        <v>45080</v>
      </c>
      <c r="G59" s="1402">
        <f t="shared" si="25"/>
        <v>45083</v>
      </c>
      <c r="H59" s="1402">
        <f t="shared" si="26"/>
        <v>45085</v>
      </c>
      <c r="I59" s="1402">
        <f t="shared" si="27"/>
        <v>45088</v>
      </c>
      <c r="J59" s="1402">
        <f t="shared" si="28"/>
        <v>45089</v>
      </c>
      <c r="K59" s="1402">
        <f t="shared" si="29"/>
        <v>45093</v>
      </c>
      <c r="L59" s="36" t="s">
        <v>6433</v>
      </c>
      <c r="M59" s="1736"/>
      <c r="N59" s="1737">
        <v>45059</v>
      </c>
      <c r="O59" s="1620" t="s">
        <v>5433</v>
      </c>
    </row>
    <row r="60" spans="1:15" s="201" customFormat="1" ht="20.100000000000001" hidden="1" customHeight="1">
      <c r="A60" s="1410" t="s">
        <v>6405</v>
      </c>
      <c r="B60" s="3273" t="s">
        <v>5372</v>
      </c>
      <c r="C60" s="1399" t="s">
        <v>3904</v>
      </c>
      <c r="D60" s="1400" t="s">
        <v>6434</v>
      </c>
      <c r="E60" s="1401">
        <v>45070</v>
      </c>
      <c r="F60" s="1402">
        <f t="shared" si="24"/>
        <v>45092</v>
      </c>
      <c r="G60" s="1402">
        <f t="shared" si="25"/>
        <v>45095</v>
      </c>
      <c r="H60" s="1402">
        <f t="shared" si="26"/>
        <v>45097</v>
      </c>
      <c r="I60" s="1402">
        <f t="shared" si="27"/>
        <v>45100</v>
      </c>
      <c r="J60" s="1402">
        <f t="shared" si="28"/>
        <v>45101</v>
      </c>
      <c r="K60" s="1402">
        <f t="shared" si="29"/>
        <v>45105</v>
      </c>
      <c r="L60" s="36" t="s">
        <v>6435</v>
      </c>
      <c r="M60" s="1736"/>
      <c r="N60" s="1737">
        <v>45066</v>
      </c>
      <c r="O60" s="209"/>
    </row>
    <row r="61" spans="1:15" s="201" customFormat="1" ht="20.100000000000001" hidden="1" customHeight="1">
      <c r="A61" s="1410"/>
      <c r="B61" s="3273" t="s">
        <v>5378</v>
      </c>
      <c r="C61" s="1399" t="s">
        <v>6436</v>
      </c>
      <c r="D61" s="1400" t="s">
        <v>6437</v>
      </c>
      <c r="E61" s="1401">
        <v>45073</v>
      </c>
      <c r="F61" s="1402">
        <f t="shared" si="24"/>
        <v>45095</v>
      </c>
      <c r="G61" s="1402">
        <f t="shared" si="25"/>
        <v>45098</v>
      </c>
      <c r="H61" s="1402">
        <f t="shared" si="26"/>
        <v>45100</v>
      </c>
      <c r="I61" s="1402">
        <f t="shared" si="27"/>
        <v>45103</v>
      </c>
      <c r="J61" s="1402">
        <f t="shared" si="28"/>
        <v>45104</v>
      </c>
      <c r="K61" s="1402">
        <f t="shared" si="29"/>
        <v>45108</v>
      </c>
      <c r="L61" s="36" t="s">
        <v>6438</v>
      </c>
      <c r="M61" s="1736"/>
      <c r="N61" s="1737">
        <v>45073</v>
      </c>
      <c r="O61" s="209"/>
    </row>
    <row r="62" spans="1:15" s="201" customFormat="1" ht="20.100000000000001" hidden="1" customHeight="1">
      <c r="A62" s="1410"/>
      <c r="B62" s="3273" t="s">
        <v>5381</v>
      </c>
      <c r="C62" s="1403" t="s">
        <v>6345</v>
      </c>
      <c r="D62" s="1394" t="s">
        <v>6439</v>
      </c>
      <c r="E62" s="1395">
        <v>45082</v>
      </c>
      <c r="F62" s="1397">
        <f t="shared" si="24"/>
        <v>45104</v>
      </c>
      <c r="G62" s="1397">
        <f t="shared" si="25"/>
        <v>45107</v>
      </c>
      <c r="H62" s="1397">
        <f t="shared" si="26"/>
        <v>45109</v>
      </c>
      <c r="I62" s="1397">
        <f t="shared" si="27"/>
        <v>45112</v>
      </c>
      <c r="J62" s="1397">
        <f t="shared" si="28"/>
        <v>45113</v>
      </c>
      <c r="K62" s="1397">
        <f t="shared" si="29"/>
        <v>45117</v>
      </c>
      <c r="L62" s="36" t="s">
        <v>6440</v>
      </c>
      <c r="M62" s="1736"/>
      <c r="N62" s="1737">
        <v>45080</v>
      </c>
      <c r="O62" s="209"/>
    </row>
    <row r="63" spans="1:15" s="201" customFormat="1" ht="20.100000000000001" hidden="1" customHeight="1">
      <c r="A63" s="1410"/>
      <c r="B63" s="3273" t="s">
        <v>5384</v>
      </c>
      <c r="C63" s="1403" t="s">
        <v>3994</v>
      </c>
      <c r="D63" s="1394" t="s">
        <v>6441</v>
      </c>
      <c r="E63" s="1395">
        <v>45087</v>
      </c>
      <c r="F63" s="1397">
        <f t="shared" si="24"/>
        <v>45109</v>
      </c>
      <c r="G63" s="1397">
        <f t="shared" si="25"/>
        <v>45112</v>
      </c>
      <c r="H63" s="1397">
        <f t="shared" si="26"/>
        <v>45114</v>
      </c>
      <c r="I63" s="1397">
        <f t="shared" si="27"/>
        <v>45117</v>
      </c>
      <c r="J63" s="1397">
        <f t="shared" si="28"/>
        <v>45118</v>
      </c>
      <c r="K63" s="1397">
        <f t="shared" si="29"/>
        <v>45122</v>
      </c>
      <c r="L63" s="36" t="s">
        <v>6442</v>
      </c>
      <c r="M63" s="1736"/>
      <c r="N63" s="1737">
        <v>45087</v>
      </c>
      <c r="O63" s="209"/>
    </row>
    <row r="64" spans="1:15" s="201" customFormat="1" ht="20.100000000000001" hidden="1" customHeight="1">
      <c r="A64" s="1410"/>
      <c r="B64" s="3273" t="s">
        <v>5388</v>
      </c>
      <c r="C64" s="1443" t="s">
        <v>6352</v>
      </c>
      <c r="D64" s="1444" t="s">
        <v>6443</v>
      </c>
      <c r="E64" s="1513">
        <v>45094</v>
      </c>
      <c r="F64" s="1445">
        <f t="shared" si="24"/>
        <v>45116</v>
      </c>
      <c r="G64" s="1445">
        <f t="shared" si="25"/>
        <v>45119</v>
      </c>
      <c r="H64" s="1445">
        <f t="shared" si="26"/>
        <v>45121</v>
      </c>
      <c r="I64" s="1445">
        <f t="shared" si="27"/>
        <v>45124</v>
      </c>
      <c r="J64" s="1445">
        <f t="shared" si="28"/>
        <v>45125</v>
      </c>
      <c r="K64" s="1445">
        <f t="shared" si="29"/>
        <v>45129</v>
      </c>
      <c r="L64" s="36" t="s">
        <v>6444</v>
      </c>
      <c r="M64" s="1736"/>
      <c r="N64" s="1737">
        <v>45094</v>
      </c>
      <c r="O64" s="1279" t="s">
        <v>6400</v>
      </c>
    </row>
    <row r="65" spans="1:15" s="201" customFormat="1" ht="20.100000000000001" hidden="1" customHeight="1">
      <c r="A65" s="1410"/>
      <c r="B65" s="3273" t="s">
        <v>5392</v>
      </c>
      <c r="C65" s="1403" t="s">
        <v>6355</v>
      </c>
      <c r="D65" s="1394" t="s">
        <v>6445</v>
      </c>
      <c r="E65" s="1395">
        <v>45103</v>
      </c>
      <c r="F65" s="1397">
        <f t="shared" si="24"/>
        <v>45125</v>
      </c>
      <c r="G65" s="1397">
        <f t="shared" si="25"/>
        <v>45128</v>
      </c>
      <c r="H65" s="1397">
        <f t="shared" si="26"/>
        <v>45130</v>
      </c>
      <c r="I65" s="1397">
        <f t="shared" si="27"/>
        <v>45133</v>
      </c>
      <c r="J65" s="1397">
        <f t="shared" si="28"/>
        <v>45134</v>
      </c>
      <c r="K65" s="1397">
        <f t="shared" si="29"/>
        <v>45138</v>
      </c>
      <c r="L65" s="36" t="s">
        <v>6446</v>
      </c>
      <c r="M65" s="1736"/>
      <c r="N65" s="1737">
        <v>45101</v>
      </c>
      <c r="O65" s="1279" t="s">
        <v>5433</v>
      </c>
    </row>
    <row r="66" spans="1:15" s="201" customFormat="1" ht="20.100000000000001" hidden="1" customHeight="1">
      <c r="A66" s="1410"/>
      <c r="B66" s="3273" t="s">
        <v>5396</v>
      </c>
      <c r="C66" s="1403" t="s">
        <v>4669</v>
      </c>
      <c r="D66" s="1394" t="s">
        <v>6447</v>
      </c>
      <c r="E66" s="1395">
        <v>45109</v>
      </c>
      <c r="F66" s="1397">
        <f t="shared" si="24"/>
        <v>45131</v>
      </c>
      <c r="G66" s="1397">
        <f t="shared" si="25"/>
        <v>45134</v>
      </c>
      <c r="H66" s="1397">
        <f t="shared" si="26"/>
        <v>45136</v>
      </c>
      <c r="I66" s="1397">
        <f t="shared" si="27"/>
        <v>45139</v>
      </c>
      <c r="J66" s="1397">
        <f t="shared" si="28"/>
        <v>45140</v>
      </c>
      <c r="K66" s="1397">
        <f t="shared" si="29"/>
        <v>45144</v>
      </c>
      <c r="L66" s="36" t="s">
        <v>6448</v>
      </c>
      <c r="M66" s="1736"/>
      <c r="N66" s="1737">
        <v>45108</v>
      </c>
      <c r="O66" s="1279" t="s">
        <v>6400</v>
      </c>
    </row>
    <row r="67" spans="1:15" s="201" customFormat="1" ht="20.100000000000001" hidden="1" customHeight="1">
      <c r="A67" s="1410"/>
      <c r="B67" s="3273" t="s">
        <v>5399</v>
      </c>
      <c r="C67" s="1399" t="s">
        <v>6420</v>
      </c>
      <c r="D67" s="1400" t="s">
        <v>6449</v>
      </c>
      <c r="E67" s="1401">
        <v>45117</v>
      </c>
      <c r="F67" s="1402">
        <f t="shared" si="24"/>
        <v>45139</v>
      </c>
      <c r="G67" s="1402">
        <f t="shared" si="25"/>
        <v>45142</v>
      </c>
      <c r="H67" s="1402">
        <f t="shared" si="26"/>
        <v>45144</v>
      </c>
      <c r="I67" s="1402">
        <f t="shared" si="27"/>
        <v>45147</v>
      </c>
      <c r="J67" s="1402">
        <f t="shared" si="28"/>
        <v>45148</v>
      </c>
      <c r="K67" s="1402">
        <f t="shared" si="29"/>
        <v>45152</v>
      </c>
      <c r="L67" s="36" t="s">
        <v>6450</v>
      </c>
      <c r="M67" s="1736"/>
      <c r="N67" s="1737">
        <v>45115</v>
      </c>
      <c r="O67" s="1279" t="s">
        <v>5433</v>
      </c>
    </row>
    <row r="68" spans="1:15" s="201" customFormat="1" ht="20.100000000000001" hidden="1" customHeight="1">
      <c r="A68" s="1410"/>
      <c r="B68" s="3273" t="s">
        <v>5403</v>
      </c>
      <c r="C68" s="1399" t="s">
        <v>6423</v>
      </c>
      <c r="D68" s="1400" t="s">
        <v>6451</v>
      </c>
      <c r="E68" s="1401">
        <v>45122</v>
      </c>
      <c r="F68" s="1402">
        <f t="shared" si="24"/>
        <v>45144</v>
      </c>
      <c r="G68" s="1402">
        <f t="shared" si="25"/>
        <v>45147</v>
      </c>
      <c r="H68" s="1402">
        <f t="shared" si="26"/>
        <v>45149</v>
      </c>
      <c r="I68" s="1402">
        <f t="shared" si="27"/>
        <v>45152</v>
      </c>
      <c r="J68" s="1402">
        <f t="shared" si="28"/>
        <v>45153</v>
      </c>
      <c r="K68" s="1402">
        <f t="shared" si="29"/>
        <v>45157</v>
      </c>
      <c r="L68" s="36" t="s">
        <v>6452</v>
      </c>
      <c r="M68" s="1736"/>
      <c r="N68" s="1737">
        <v>45122</v>
      </c>
      <c r="O68" s="1279" t="s">
        <v>6400</v>
      </c>
    </row>
    <row r="69" spans="1:15" s="201" customFormat="1" ht="20.100000000000001" hidden="1" customHeight="1">
      <c r="A69" s="1410"/>
      <c r="B69" s="3273" t="s">
        <v>5406</v>
      </c>
      <c r="C69" s="1399" t="s">
        <v>6453</v>
      </c>
      <c r="D69" s="1400" t="s">
        <v>6454</v>
      </c>
      <c r="E69" s="1401">
        <v>45130</v>
      </c>
      <c r="F69" s="1402">
        <f t="shared" si="24"/>
        <v>45152</v>
      </c>
      <c r="G69" s="1402">
        <f t="shared" si="25"/>
        <v>45155</v>
      </c>
      <c r="H69" s="1402">
        <f t="shared" si="26"/>
        <v>45157</v>
      </c>
      <c r="I69" s="1402">
        <f t="shared" si="27"/>
        <v>45160</v>
      </c>
      <c r="J69" s="1402">
        <f t="shared" si="28"/>
        <v>45161</v>
      </c>
      <c r="K69" s="1402">
        <f t="shared" si="29"/>
        <v>45165</v>
      </c>
      <c r="L69" s="36" t="s">
        <v>6455</v>
      </c>
      <c r="M69" s="1736"/>
      <c r="N69" s="1737">
        <v>45129</v>
      </c>
      <c r="O69" s="1279" t="s">
        <v>6400</v>
      </c>
    </row>
    <row r="70" spans="1:15" s="201" customFormat="1" ht="20.100000000000001" hidden="1" customHeight="1">
      <c r="A70" s="1410"/>
      <c r="B70" s="3273" t="s">
        <v>5409</v>
      </c>
      <c r="C70" s="1399" t="s">
        <v>6395</v>
      </c>
      <c r="D70" s="1400" t="s">
        <v>6456</v>
      </c>
      <c r="E70" s="1401">
        <v>45141</v>
      </c>
      <c r="F70" s="1402">
        <f t="shared" si="24"/>
        <v>45163</v>
      </c>
      <c r="G70" s="1402">
        <f t="shared" si="25"/>
        <v>45166</v>
      </c>
      <c r="H70" s="1402">
        <f t="shared" si="26"/>
        <v>45168</v>
      </c>
      <c r="I70" s="1402">
        <f t="shared" si="27"/>
        <v>45171</v>
      </c>
      <c r="J70" s="1402">
        <f t="shared" si="28"/>
        <v>45172</v>
      </c>
      <c r="K70" s="1402">
        <f t="shared" si="29"/>
        <v>45176</v>
      </c>
      <c r="L70" s="36" t="s">
        <v>6457</v>
      </c>
      <c r="M70" s="1736"/>
      <c r="N70" s="1737">
        <v>45136</v>
      </c>
      <c r="O70" s="1279" t="s">
        <v>5433</v>
      </c>
    </row>
    <row r="71" spans="1:15" s="201" customFormat="1" ht="20.100000000000001" hidden="1" customHeight="1">
      <c r="A71" s="1410"/>
      <c r="B71" s="3273" t="s">
        <v>5413</v>
      </c>
      <c r="C71" s="1403" t="s">
        <v>4694</v>
      </c>
      <c r="D71" s="1394" t="s">
        <v>6458</v>
      </c>
      <c r="E71" s="1395">
        <v>45143</v>
      </c>
      <c r="F71" s="1397">
        <f t="shared" ref="F71:F79" si="30">E71+22</f>
        <v>45165</v>
      </c>
      <c r="G71" s="1397">
        <f t="shared" ref="G71:G79" si="31">E71+25</f>
        <v>45168</v>
      </c>
      <c r="H71" s="1397">
        <f t="shared" ref="H71:H79" si="32">E71+27</f>
        <v>45170</v>
      </c>
      <c r="I71" s="1397">
        <f t="shared" ref="I71:I79" si="33">E71+30</f>
        <v>45173</v>
      </c>
      <c r="J71" s="1397">
        <f t="shared" ref="J71:J79" si="34">E71+31</f>
        <v>45174</v>
      </c>
      <c r="K71" s="1397">
        <f t="shared" ref="K71:K79" si="35">E71+35</f>
        <v>45178</v>
      </c>
      <c r="L71" s="36" t="s">
        <v>6459</v>
      </c>
      <c r="M71" s="1736"/>
      <c r="N71" s="1737">
        <v>45143</v>
      </c>
      <c r="O71" s="1279" t="s">
        <v>6400</v>
      </c>
    </row>
    <row r="72" spans="1:15" s="201" customFormat="1" ht="20.100000000000001" hidden="1" customHeight="1">
      <c r="A72" s="1410"/>
      <c r="B72" s="3273" t="s">
        <v>5416</v>
      </c>
      <c r="C72" s="1403" t="s">
        <v>3990</v>
      </c>
      <c r="D72" s="1394" t="s">
        <v>6460</v>
      </c>
      <c r="E72" s="1395">
        <v>45149</v>
      </c>
      <c r="F72" s="1397">
        <f t="shared" si="30"/>
        <v>45171</v>
      </c>
      <c r="G72" s="1397">
        <f t="shared" si="31"/>
        <v>45174</v>
      </c>
      <c r="H72" s="1397">
        <f t="shared" si="32"/>
        <v>45176</v>
      </c>
      <c r="I72" s="1397">
        <f t="shared" si="33"/>
        <v>45179</v>
      </c>
      <c r="J72" s="1397">
        <f t="shared" si="34"/>
        <v>45180</v>
      </c>
      <c r="K72" s="1397">
        <f t="shared" si="35"/>
        <v>45184</v>
      </c>
      <c r="L72" s="36" t="s">
        <v>6461</v>
      </c>
      <c r="M72" s="1736"/>
      <c r="N72" s="1737">
        <v>45150</v>
      </c>
      <c r="O72" s="209"/>
    </row>
    <row r="73" spans="1:15" s="201" customFormat="1" ht="20.100000000000001" hidden="1" customHeight="1">
      <c r="A73" s="1410"/>
      <c r="B73" s="3273" t="s">
        <v>5419</v>
      </c>
      <c r="C73" s="1403" t="s">
        <v>3904</v>
      </c>
      <c r="D73" s="1394" t="s">
        <v>6462</v>
      </c>
      <c r="E73" s="1395">
        <v>45163</v>
      </c>
      <c r="F73" s="1397">
        <f t="shared" si="30"/>
        <v>45185</v>
      </c>
      <c r="G73" s="1397">
        <f t="shared" si="31"/>
        <v>45188</v>
      </c>
      <c r="H73" s="1397">
        <f t="shared" si="32"/>
        <v>45190</v>
      </c>
      <c r="I73" s="1397">
        <f t="shared" si="33"/>
        <v>45193</v>
      </c>
      <c r="J73" s="1397">
        <f t="shared" si="34"/>
        <v>45194</v>
      </c>
      <c r="K73" s="1397">
        <f t="shared" si="35"/>
        <v>45198</v>
      </c>
      <c r="L73" s="36" t="s">
        <v>6463</v>
      </c>
      <c r="M73" s="1736"/>
      <c r="N73" s="1737">
        <v>45157</v>
      </c>
      <c r="O73" s="209"/>
    </row>
    <row r="74" spans="1:15" s="201" customFormat="1" ht="20.100000000000001" hidden="1" customHeight="1">
      <c r="A74" s="1410"/>
      <c r="B74" s="3273" t="s">
        <v>5422</v>
      </c>
      <c r="C74" s="1403" t="s">
        <v>6436</v>
      </c>
      <c r="D74" s="1394" t="s">
        <v>6464</v>
      </c>
      <c r="E74" s="1395">
        <v>45165</v>
      </c>
      <c r="F74" s="1397">
        <f t="shared" si="30"/>
        <v>45187</v>
      </c>
      <c r="G74" s="1397">
        <f t="shared" si="31"/>
        <v>45190</v>
      </c>
      <c r="H74" s="1397">
        <f t="shared" si="32"/>
        <v>45192</v>
      </c>
      <c r="I74" s="1397">
        <f t="shared" si="33"/>
        <v>45195</v>
      </c>
      <c r="J74" s="1397">
        <f t="shared" si="34"/>
        <v>45196</v>
      </c>
      <c r="K74" s="1397">
        <f t="shared" si="35"/>
        <v>45200</v>
      </c>
      <c r="L74" s="36" t="s">
        <v>6465</v>
      </c>
      <c r="M74" s="1736"/>
      <c r="N74" s="1737">
        <v>45164</v>
      </c>
      <c r="O74" s="209"/>
    </row>
    <row r="75" spans="1:15" s="201" customFormat="1" ht="20.100000000000001" hidden="1" customHeight="1">
      <c r="A75" s="1410"/>
      <c r="B75" s="3273" t="s">
        <v>5425</v>
      </c>
      <c r="C75" s="1403" t="s">
        <v>6345</v>
      </c>
      <c r="D75" s="1394" t="s">
        <v>6466</v>
      </c>
      <c r="E75" s="1395">
        <v>45174</v>
      </c>
      <c r="F75" s="1397">
        <f t="shared" si="30"/>
        <v>45196</v>
      </c>
      <c r="G75" s="1397">
        <f t="shared" si="31"/>
        <v>45199</v>
      </c>
      <c r="H75" s="1397">
        <f t="shared" si="32"/>
        <v>45201</v>
      </c>
      <c r="I75" s="1397">
        <f t="shared" si="33"/>
        <v>45204</v>
      </c>
      <c r="J75" s="1397">
        <f t="shared" si="34"/>
        <v>45205</v>
      </c>
      <c r="K75" s="1397">
        <f t="shared" si="35"/>
        <v>45209</v>
      </c>
      <c r="L75" s="36" t="s">
        <v>6467</v>
      </c>
      <c r="M75" s="1736"/>
      <c r="N75" s="1737">
        <v>45171</v>
      </c>
      <c r="O75" s="209"/>
    </row>
    <row r="76" spans="1:15" s="201" customFormat="1" ht="20.100000000000001" hidden="1" customHeight="1">
      <c r="A76" s="1410"/>
      <c r="B76" s="3273" t="s">
        <v>5450</v>
      </c>
      <c r="C76" s="1399" t="s">
        <v>3994</v>
      </c>
      <c r="D76" s="1400" t="s">
        <v>6468</v>
      </c>
      <c r="E76" s="1401">
        <v>45183</v>
      </c>
      <c r="F76" s="1402">
        <f t="shared" si="30"/>
        <v>45205</v>
      </c>
      <c r="G76" s="1402">
        <f t="shared" si="31"/>
        <v>45208</v>
      </c>
      <c r="H76" s="1402">
        <f t="shared" si="32"/>
        <v>45210</v>
      </c>
      <c r="I76" s="1402">
        <f t="shared" si="33"/>
        <v>45213</v>
      </c>
      <c r="J76" s="1402">
        <f t="shared" si="34"/>
        <v>45214</v>
      </c>
      <c r="K76" s="1402">
        <f t="shared" si="35"/>
        <v>45218</v>
      </c>
      <c r="L76" s="36" t="s">
        <v>6469</v>
      </c>
      <c r="M76" s="1736"/>
      <c r="N76" s="1737">
        <v>45178</v>
      </c>
      <c r="O76" s="209"/>
    </row>
    <row r="77" spans="1:15" s="201" customFormat="1" ht="20.100000000000001" hidden="1" customHeight="1">
      <c r="A77" s="1410" t="s">
        <v>6470</v>
      </c>
      <c r="B77" s="3273" t="s">
        <v>5453</v>
      </c>
      <c r="C77" s="1519" t="s">
        <v>6471</v>
      </c>
      <c r="D77" s="1400" t="s">
        <v>6472</v>
      </c>
      <c r="E77" s="1401">
        <v>45187</v>
      </c>
      <c r="F77" s="1402">
        <f t="shared" si="30"/>
        <v>45209</v>
      </c>
      <c r="G77" s="1402">
        <f t="shared" si="31"/>
        <v>45212</v>
      </c>
      <c r="H77" s="1402">
        <f t="shared" si="32"/>
        <v>45214</v>
      </c>
      <c r="I77" s="1402">
        <f t="shared" si="33"/>
        <v>45217</v>
      </c>
      <c r="J77" s="1402">
        <f t="shared" si="34"/>
        <v>45218</v>
      </c>
      <c r="K77" s="1402">
        <f t="shared" si="35"/>
        <v>45222</v>
      </c>
      <c r="L77" s="36" t="s">
        <v>6473</v>
      </c>
      <c r="M77" s="1736"/>
      <c r="N77" s="1737">
        <v>45185</v>
      </c>
      <c r="O77" s="209"/>
    </row>
    <row r="78" spans="1:15" s="201" customFormat="1" ht="20.100000000000001" hidden="1" customHeight="1">
      <c r="A78" s="1410"/>
      <c r="B78" s="3273" t="s">
        <v>5456</v>
      </c>
      <c r="C78" s="1399" t="s">
        <v>6474</v>
      </c>
      <c r="D78" s="1400" t="s">
        <v>6475</v>
      </c>
      <c r="E78" s="1401">
        <v>45197</v>
      </c>
      <c r="F78" s="1402">
        <f t="shared" si="30"/>
        <v>45219</v>
      </c>
      <c r="G78" s="1402">
        <f t="shared" si="31"/>
        <v>45222</v>
      </c>
      <c r="H78" s="1402">
        <f t="shared" si="32"/>
        <v>45224</v>
      </c>
      <c r="I78" s="1402">
        <f t="shared" si="33"/>
        <v>45227</v>
      </c>
      <c r="J78" s="1402">
        <f t="shared" si="34"/>
        <v>45228</v>
      </c>
      <c r="K78" s="1402">
        <f t="shared" si="35"/>
        <v>45232</v>
      </c>
      <c r="L78" s="36" t="s">
        <v>6476</v>
      </c>
      <c r="M78" s="1736"/>
      <c r="N78" s="1737">
        <v>45192</v>
      </c>
      <c r="O78" s="209"/>
    </row>
    <row r="79" spans="1:15" s="201" customFormat="1" ht="20.100000000000001" hidden="1" customHeight="1">
      <c r="A79" s="1410"/>
      <c r="B79" s="3273" t="s">
        <v>5459</v>
      </c>
      <c r="C79" s="1399" t="s">
        <v>4669</v>
      </c>
      <c r="D79" s="1400" t="s">
        <v>6477</v>
      </c>
      <c r="E79" s="1401">
        <v>45201</v>
      </c>
      <c r="F79" s="1402">
        <f t="shared" si="30"/>
        <v>45223</v>
      </c>
      <c r="G79" s="1402">
        <f t="shared" si="31"/>
        <v>45226</v>
      </c>
      <c r="H79" s="1402">
        <f t="shared" si="32"/>
        <v>45228</v>
      </c>
      <c r="I79" s="1402">
        <f t="shared" si="33"/>
        <v>45231</v>
      </c>
      <c r="J79" s="1402">
        <f t="shared" si="34"/>
        <v>45232</v>
      </c>
      <c r="K79" s="1402">
        <f t="shared" si="35"/>
        <v>45236</v>
      </c>
      <c r="L79" s="36" t="s">
        <v>6478</v>
      </c>
      <c r="M79" s="1736"/>
      <c r="N79" s="1737">
        <v>45199</v>
      </c>
      <c r="O79" s="209"/>
    </row>
    <row r="80" spans="1:15" s="201" customFormat="1" ht="20.100000000000001" hidden="1" customHeight="1">
      <c r="A80" s="1410"/>
      <c r="B80" s="3273" t="s">
        <v>5462</v>
      </c>
      <c r="C80" s="1403" t="s">
        <v>6420</v>
      </c>
      <c r="D80" s="1394" t="s">
        <v>6479</v>
      </c>
      <c r="E80" s="1395">
        <v>45206</v>
      </c>
      <c r="F80" s="1397">
        <f t="shared" ref="F80:F81" si="36">E80+22</f>
        <v>45228</v>
      </c>
      <c r="G80" s="1397">
        <f t="shared" ref="G80:G81" si="37">E80+25</f>
        <v>45231</v>
      </c>
      <c r="H80" s="1397">
        <f t="shared" ref="H80:H81" si="38">E80+27</f>
        <v>45233</v>
      </c>
      <c r="I80" s="1397">
        <f t="shared" ref="I80:I81" si="39">E80+30</f>
        <v>45236</v>
      </c>
      <c r="J80" s="1397">
        <f t="shared" ref="J80:J81" si="40">E80+31</f>
        <v>45237</v>
      </c>
      <c r="K80" s="1397">
        <f t="shared" ref="K80:K81" si="41">E80+35</f>
        <v>45241</v>
      </c>
      <c r="L80" s="36" t="s">
        <v>6480</v>
      </c>
      <c r="M80" s="1736"/>
      <c r="N80" s="1737">
        <v>45206</v>
      </c>
      <c r="O80" s="209"/>
    </row>
    <row r="81" spans="1:16" s="201" customFormat="1" ht="20.100000000000001" hidden="1" customHeight="1">
      <c r="A81" s="1410"/>
      <c r="B81" s="3273" t="s">
        <v>5465</v>
      </c>
      <c r="C81" s="1403" t="s">
        <v>6423</v>
      </c>
      <c r="D81" s="1394" t="s">
        <v>6481</v>
      </c>
      <c r="E81" s="1395">
        <v>45212</v>
      </c>
      <c r="F81" s="1397">
        <f t="shared" si="36"/>
        <v>45234</v>
      </c>
      <c r="G81" s="1397">
        <f t="shared" si="37"/>
        <v>45237</v>
      </c>
      <c r="H81" s="1397">
        <f t="shared" si="38"/>
        <v>45239</v>
      </c>
      <c r="I81" s="1397">
        <f t="shared" si="39"/>
        <v>45242</v>
      </c>
      <c r="J81" s="1397">
        <f t="shared" si="40"/>
        <v>45243</v>
      </c>
      <c r="K81" s="1397">
        <f t="shared" si="41"/>
        <v>45247</v>
      </c>
      <c r="L81" s="36" t="s">
        <v>6482</v>
      </c>
      <c r="M81" s="1736"/>
      <c r="N81" s="1737">
        <v>45213</v>
      </c>
      <c r="O81" s="209"/>
    </row>
    <row r="82" spans="1:16" s="201" customFormat="1" ht="20.100000000000001" hidden="1" customHeight="1">
      <c r="A82" s="1410"/>
      <c r="B82" s="3273" t="s">
        <v>5473</v>
      </c>
      <c r="C82" s="1403" t="s">
        <v>6436</v>
      </c>
      <c r="D82" s="1394" t="s">
        <v>6483</v>
      </c>
      <c r="E82" s="1397">
        <v>45270</v>
      </c>
      <c r="F82" s="1397">
        <f t="shared" ref="F82:F83" si="42">E82+22</f>
        <v>45292</v>
      </c>
      <c r="G82" s="1397">
        <f t="shared" ref="G82:G83" si="43">E82+25</f>
        <v>45295</v>
      </c>
      <c r="H82" s="1397">
        <f t="shared" ref="H82:H83" si="44">E82+27</f>
        <v>45297</v>
      </c>
      <c r="I82" s="1397">
        <f t="shared" ref="I82:I83" si="45">E82+30</f>
        <v>45300</v>
      </c>
      <c r="J82" s="1397">
        <f t="shared" ref="J82" si="46">E82+31</f>
        <v>45301</v>
      </c>
      <c r="K82" s="1397">
        <f t="shared" ref="K82:K83" si="47">E82+35</f>
        <v>45305</v>
      </c>
      <c r="L82" s="36"/>
      <c r="M82" s="1741">
        <v>45267</v>
      </c>
      <c r="N82" s="1737">
        <f t="shared" ref="N82:N83" si="48">M82+2</f>
        <v>45269</v>
      </c>
      <c r="O82" s="209"/>
    </row>
    <row r="83" spans="1:16" s="201" customFormat="1" ht="20.100000000000001" hidden="1" customHeight="1">
      <c r="A83" s="1410"/>
      <c r="B83" s="3273" t="s">
        <v>5475</v>
      </c>
      <c r="C83" s="1403" t="s">
        <v>6345</v>
      </c>
      <c r="D83" s="1394" t="s">
        <v>6484</v>
      </c>
      <c r="E83" s="1397">
        <v>45274</v>
      </c>
      <c r="F83" s="1397">
        <f t="shared" si="42"/>
        <v>45296</v>
      </c>
      <c r="G83" s="1397">
        <f t="shared" si="43"/>
        <v>45299</v>
      </c>
      <c r="H83" s="1397">
        <f t="shared" si="44"/>
        <v>45301</v>
      </c>
      <c r="I83" s="1397">
        <f t="shared" si="45"/>
        <v>45304</v>
      </c>
      <c r="J83" s="1397">
        <f>E83+34</f>
        <v>45308</v>
      </c>
      <c r="K83" s="1397">
        <f t="shared" si="47"/>
        <v>45309</v>
      </c>
      <c r="L83" s="36"/>
      <c r="M83" s="1741">
        <v>45274</v>
      </c>
      <c r="N83" s="1737">
        <f t="shared" si="48"/>
        <v>45276</v>
      </c>
      <c r="O83" s="209"/>
    </row>
    <row r="84" spans="1:16" s="201" customFormat="1" ht="20.100000000000001" hidden="1" customHeight="1">
      <c r="A84" s="1410"/>
      <c r="B84" s="3273" t="s">
        <v>5477</v>
      </c>
      <c r="C84" s="1403" t="s">
        <v>2395</v>
      </c>
      <c r="D84" s="1394" t="s">
        <v>6485</v>
      </c>
      <c r="E84" s="1395">
        <v>45285</v>
      </c>
      <c r="F84" s="1397">
        <f>E84+22</f>
        <v>45307</v>
      </c>
      <c r="G84" s="1397">
        <f>E84+25</f>
        <v>45310</v>
      </c>
      <c r="H84" s="1397">
        <f>E84+27</f>
        <v>45312</v>
      </c>
      <c r="I84" s="1397">
        <f>E84+30</f>
        <v>45315</v>
      </c>
      <c r="J84" s="1397">
        <f>E84+31</f>
        <v>45316</v>
      </c>
      <c r="K84" s="1397">
        <f>E84+35</f>
        <v>45320</v>
      </c>
      <c r="L84" s="36"/>
      <c r="M84" s="1741">
        <v>45281</v>
      </c>
      <c r="N84" s="1737">
        <f>M84+2</f>
        <v>45283</v>
      </c>
      <c r="O84" s="209"/>
    </row>
    <row r="85" spans="1:16" s="201" customFormat="1" ht="20.100000000000001" hidden="1" customHeight="1">
      <c r="A85" s="1410"/>
      <c r="B85" s="3274" t="s">
        <v>3692</v>
      </c>
      <c r="C85" s="1728" t="s">
        <v>3904</v>
      </c>
      <c r="D85" s="1729" t="s">
        <v>6486</v>
      </c>
      <c r="E85" s="1966">
        <v>45360</v>
      </c>
      <c r="F85" s="1730">
        <f t="shared" ref="F85:F100" si="49">E85+25</f>
        <v>45385</v>
      </c>
      <c r="G85" s="1730">
        <f t="shared" ref="G85:G100" si="50">E85+27</f>
        <v>45387</v>
      </c>
      <c r="H85" s="1730">
        <f t="shared" ref="H85:H100" si="51">E85+29</f>
        <v>45389</v>
      </c>
      <c r="I85" s="1730">
        <f t="shared" ref="I85:I100" si="52">E85+32</f>
        <v>45392</v>
      </c>
      <c r="J85" s="1730">
        <f t="shared" ref="J85:J100" si="53">E85+33</f>
        <v>45393</v>
      </c>
      <c r="K85" s="1730">
        <f t="shared" ref="K85:K100" si="54">E85+37</f>
        <v>45397</v>
      </c>
      <c r="L85" s="36"/>
      <c r="M85" s="1741">
        <v>45358</v>
      </c>
      <c r="N85" s="1737">
        <f>M85+2</f>
        <v>45360</v>
      </c>
      <c r="O85" s="209"/>
    </row>
    <row r="86" spans="1:16" s="201" customFormat="1" ht="20.100000000000001" hidden="1" customHeight="1">
      <c r="A86" s="1410"/>
      <c r="B86" s="3274" t="s">
        <v>3694</v>
      </c>
      <c r="C86" s="1961" t="s">
        <v>4016</v>
      </c>
      <c r="D86" s="1729" t="s">
        <v>6487</v>
      </c>
      <c r="E86" s="1966">
        <v>45368</v>
      </c>
      <c r="F86" s="1730">
        <f t="shared" si="49"/>
        <v>45393</v>
      </c>
      <c r="G86" s="1730">
        <f t="shared" si="50"/>
        <v>45395</v>
      </c>
      <c r="H86" s="1730">
        <f t="shared" si="51"/>
        <v>45397</v>
      </c>
      <c r="I86" s="1730">
        <f t="shared" si="52"/>
        <v>45400</v>
      </c>
      <c r="J86" s="1730">
        <f t="shared" si="53"/>
        <v>45401</v>
      </c>
      <c r="K86" s="1730">
        <f t="shared" si="54"/>
        <v>45405</v>
      </c>
      <c r="L86" s="36"/>
      <c r="M86" s="1741">
        <v>45365</v>
      </c>
      <c r="N86" s="1737">
        <f>M86+2</f>
        <v>45367</v>
      </c>
      <c r="O86" s="209"/>
    </row>
    <row r="87" spans="1:16" s="201" customFormat="1" ht="20.100000000000001" hidden="1" customHeight="1">
      <c r="A87" s="1410"/>
      <c r="B87" s="3274" t="s">
        <v>3696</v>
      </c>
      <c r="C87" s="1728" t="s">
        <v>6436</v>
      </c>
      <c r="D87" s="1729" t="s">
        <v>6488</v>
      </c>
      <c r="E87" s="1966">
        <v>45375</v>
      </c>
      <c r="F87" s="1730">
        <f t="shared" si="49"/>
        <v>45400</v>
      </c>
      <c r="G87" s="1730">
        <f t="shared" si="50"/>
        <v>45402</v>
      </c>
      <c r="H87" s="1730">
        <f t="shared" si="51"/>
        <v>45404</v>
      </c>
      <c r="I87" s="1730">
        <f t="shared" si="52"/>
        <v>45407</v>
      </c>
      <c r="J87" s="1730">
        <f t="shared" si="53"/>
        <v>45408</v>
      </c>
      <c r="K87" s="1730">
        <f t="shared" si="54"/>
        <v>45412</v>
      </c>
      <c r="L87" s="36"/>
      <c r="M87" s="1741">
        <v>45372</v>
      </c>
      <c r="N87" s="1737">
        <f>M87+2</f>
        <v>45374</v>
      </c>
      <c r="O87" s="209"/>
    </row>
    <row r="88" spans="1:16" s="201" customFormat="1" ht="20.100000000000001" hidden="1" customHeight="1">
      <c r="A88" s="1410"/>
      <c r="B88" s="3274" t="s">
        <v>3697</v>
      </c>
      <c r="C88" s="2003" t="s">
        <v>6345</v>
      </c>
      <c r="D88" s="1731" t="s">
        <v>6489</v>
      </c>
      <c r="E88" s="1732">
        <v>45381</v>
      </c>
      <c r="F88" s="1730">
        <f t="shared" si="49"/>
        <v>45406</v>
      </c>
      <c r="G88" s="1730">
        <f t="shared" si="50"/>
        <v>45408</v>
      </c>
      <c r="H88" s="1730">
        <f t="shared" si="51"/>
        <v>45410</v>
      </c>
      <c r="I88" s="1730">
        <f t="shared" si="52"/>
        <v>45413</v>
      </c>
      <c r="J88" s="1730">
        <f t="shared" si="53"/>
        <v>45414</v>
      </c>
      <c r="K88" s="1730">
        <f t="shared" si="54"/>
        <v>45418</v>
      </c>
      <c r="L88" s="36"/>
      <c r="M88" s="1741">
        <v>45379</v>
      </c>
      <c r="N88" s="1737">
        <f>M88+2</f>
        <v>45381</v>
      </c>
      <c r="O88" s="209"/>
    </row>
    <row r="89" spans="1:16" s="201" customFormat="1" ht="20.100000000000001" hidden="1" customHeight="1">
      <c r="A89" s="1410"/>
      <c r="B89" s="3274" t="s">
        <v>3698</v>
      </c>
      <c r="C89" s="1733" t="s">
        <v>3994</v>
      </c>
      <c r="D89" s="1734" t="s">
        <v>6490</v>
      </c>
      <c r="E89" s="1735">
        <v>45398</v>
      </c>
      <c r="F89" s="1735">
        <f t="shared" si="49"/>
        <v>45423</v>
      </c>
      <c r="G89" s="1735">
        <f t="shared" si="50"/>
        <v>45425</v>
      </c>
      <c r="H89" s="1735">
        <f t="shared" si="51"/>
        <v>45427</v>
      </c>
      <c r="I89" s="1735">
        <f t="shared" si="52"/>
        <v>45430</v>
      </c>
      <c r="J89" s="1735">
        <f t="shared" si="53"/>
        <v>45431</v>
      </c>
      <c r="K89" s="1735">
        <f t="shared" si="54"/>
        <v>45435</v>
      </c>
      <c r="L89" s="36"/>
      <c r="M89" s="1741">
        <v>45386</v>
      </c>
      <c r="N89" s="1737">
        <f t="shared" ref="N89:N91" si="55">M89+2</f>
        <v>45388</v>
      </c>
      <c r="O89" s="209"/>
    </row>
    <row r="90" spans="1:16" s="201" customFormat="1" ht="20.100000000000001" hidden="1" customHeight="1">
      <c r="A90" s="1410"/>
      <c r="B90" s="3274" t="s">
        <v>3699</v>
      </c>
      <c r="C90" s="1733" t="s">
        <v>6491</v>
      </c>
      <c r="D90" s="1734" t="s">
        <v>6492</v>
      </c>
      <c r="E90" s="1735">
        <v>45403</v>
      </c>
      <c r="F90" s="1735">
        <f t="shared" si="49"/>
        <v>45428</v>
      </c>
      <c r="G90" s="1735">
        <f t="shared" si="50"/>
        <v>45430</v>
      </c>
      <c r="H90" s="1735">
        <f t="shared" si="51"/>
        <v>45432</v>
      </c>
      <c r="I90" s="1735">
        <f t="shared" si="52"/>
        <v>45435</v>
      </c>
      <c r="J90" s="1735">
        <f t="shared" si="53"/>
        <v>45436</v>
      </c>
      <c r="K90" s="1735">
        <f t="shared" si="54"/>
        <v>45440</v>
      </c>
      <c r="L90" s="36"/>
      <c r="M90" s="1741">
        <v>45393</v>
      </c>
      <c r="N90" s="1737">
        <f t="shared" si="55"/>
        <v>45395</v>
      </c>
      <c r="O90" s="209"/>
    </row>
    <row r="91" spans="1:16" s="201" customFormat="1" ht="20.100000000000001" hidden="1" customHeight="1">
      <c r="A91" s="1410"/>
      <c r="B91" s="3274" t="s">
        <v>6493</v>
      </c>
      <c r="C91" s="1733" t="s">
        <v>4669</v>
      </c>
      <c r="D91" s="1734" t="s">
        <v>6494</v>
      </c>
      <c r="E91" s="1735">
        <v>45410</v>
      </c>
      <c r="F91" s="1735">
        <f t="shared" si="49"/>
        <v>45435</v>
      </c>
      <c r="G91" s="1735">
        <f t="shared" si="50"/>
        <v>45437</v>
      </c>
      <c r="H91" s="1735">
        <f t="shared" si="51"/>
        <v>45439</v>
      </c>
      <c r="I91" s="1735">
        <f t="shared" si="52"/>
        <v>45442</v>
      </c>
      <c r="J91" s="1735">
        <f t="shared" si="53"/>
        <v>45443</v>
      </c>
      <c r="K91" s="1735">
        <f t="shared" si="54"/>
        <v>45447</v>
      </c>
      <c r="L91" s="36"/>
      <c r="M91" s="1741">
        <v>45400</v>
      </c>
      <c r="N91" s="1737">
        <f t="shared" si="55"/>
        <v>45402</v>
      </c>
      <c r="O91" s="209"/>
    </row>
    <row r="92" spans="1:16" s="201" customFormat="1" ht="20.100000000000001" hidden="1" customHeight="1">
      <c r="A92" s="1410"/>
      <c r="B92" s="3274" t="s">
        <v>6495</v>
      </c>
      <c r="C92" s="1733" t="s">
        <v>6420</v>
      </c>
      <c r="D92" s="1734" t="s">
        <v>6496</v>
      </c>
      <c r="E92" s="1735">
        <v>45414</v>
      </c>
      <c r="F92" s="1735">
        <f t="shared" si="49"/>
        <v>45439</v>
      </c>
      <c r="G92" s="1735">
        <f t="shared" si="50"/>
        <v>45441</v>
      </c>
      <c r="H92" s="1735">
        <f t="shared" si="51"/>
        <v>45443</v>
      </c>
      <c r="I92" s="1735">
        <f t="shared" si="52"/>
        <v>45446</v>
      </c>
      <c r="J92" s="1735">
        <f t="shared" si="53"/>
        <v>45447</v>
      </c>
      <c r="K92" s="1735">
        <f t="shared" si="54"/>
        <v>45451</v>
      </c>
      <c r="L92" s="36"/>
      <c r="M92" s="1741">
        <v>45407</v>
      </c>
      <c r="N92" s="1737">
        <f>M92+2</f>
        <v>45409</v>
      </c>
      <c r="O92" s="209"/>
    </row>
    <row r="93" spans="1:16" s="201" customFormat="1" ht="20.100000000000001" hidden="1" customHeight="1">
      <c r="A93" s="1410"/>
      <c r="B93" s="3274" t="s">
        <v>6497</v>
      </c>
      <c r="C93" s="2079" t="s">
        <v>6405</v>
      </c>
      <c r="D93" s="2080" t="s">
        <v>6498</v>
      </c>
      <c r="E93" s="2081">
        <v>45433</v>
      </c>
      <c r="F93" s="2081">
        <f>E93+25</f>
        <v>45458</v>
      </c>
      <c r="G93" s="2081">
        <f t="shared" si="50"/>
        <v>45460</v>
      </c>
      <c r="H93" s="2081">
        <f t="shared" si="51"/>
        <v>45462</v>
      </c>
      <c r="I93" s="2081">
        <f t="shared" si="52"/>
        <v>45465</v>
      </c>
      <c r="J93" s="2081">
        <f t="shared" si="53"/>
        <v>45466</v>
      </c>
      <c r="K93" s="2081">
        <f t="shared" si="54"/>
        <v>45470</v>
      </c>
      <c r="L93" s="36"/>
      <c r="M93" s="2113">
        <v>45414</v>
      </c>
      <c r="N93" s="2114">
        <f t="shared" ref="N93:N100" si="56">M93+2</f>
        <v>45416</v>
      </c>
      <c r="O93" s="1627">
        <f t="shared" ref="O93:O104" si="57">N93-7</f>
        <v>45409</v>
      </c>
      <c r="P93" s="1627">
        <f t="shared" ref="P93:P104" si="58">O93</f>
        <v>45409</v>
      </c>
    </row>
    <row r="94" spans="1:16" s="201" customFormat="1" ht="20.100000000000001" hidden="1" customHeight="1">
      <c r="A94" s="1410"/>
      <c r="B94" s="3274" t="s">
        <v>6499</v>
      </c>
      <c r="C94" s="2079" t="s">
        <v>6352</v>
      </c>
      <c r="D94" s="2080" t="s">
        <v>6500</v>
      </c>
      <c r="E94" s="2081">
        <v>45436</v>
      </c>
      <c r="F94" s="2081">
        <f>E94+25</f>
        <v>45461</v>
      </c>
      <c r="G94" s="2081">
        <f t="shared" si="50"/>
        <v>45463</v>
      </c>
      <c r="H94" s="2081">
        <f t="shared" si="51"/>
        <v>45465</v>
      </c>
      <c r="I94" s="2081">
        <f t="shared" si="52"/>
        <v>45468</v>
      </c>
      <c r="J94" s="2081">
        <f t="shared" si="53"/>
        <v>45469</v>
      </c>
      <c r="K94" s="2081">
        <f t="shared" si="54"/>
        <v>45473</v>
      </c>
      <c r="L94" s="36"/>
      <c r="M94" s="2113">
        <v>45421</v>
      </c>
      <c r="N94" s="2114">
        <f t="shared" si="56"/>
        <v>45423</v>
      </c>
      <c r="O94" s="1627">
        <f t="shared" si="57"/>
        <v>45416</v>
      </c>
      <c r="P94" s="1627">
        <f t="shared" si="58"/>
        <v>45416</v>
      </c>
    </row>
    <row r="95" spans="1:16" s="201" customFormat="1" ht="20.100000000000001" hidden="1" customHeight="1">
      <c r="A95" s="1410"/>
      <c r="B95" s="3274" t="s">
        <v>6501</v>
      </c>
      <c r="C95" s="2079" t="s">
        <v>6395</v>
      </c>
      <c r="D95" s="2080" t="s">
        <v>6502</v>
      </c>
      <c r="E95" s="2081">
        <v>45439</v>
      </c>
      <c r="F95" s="2081">
        <f t="shared" si="49"/>
        <v>45464</v>
      </c>
      <c r="G95" s="2081">
        <f t="shared" si="50"/>
        <v>45466</v>
      </c>
      <c r="H95" s="2081">
        <f t="shared" si="51"/>
        <v>45468</v>
      </c>
      <c r="I95" s="2081">
        <f t="shared" si="52"/>
        <v>45471</v>
      </c>
      <c r="J95" s="2081">
        <f t="shared" si="53"/>
        <v>45472</v>
      </c>
      <c r="K95" s="2081">
        <f t="shared" si="54"/>
        <v>45476</v>
      </c>
      <c r="L95" s="36"/>
      <c r="M95" s="2113">
        <v>45428</v>
      </c>
      <c r="N95" s="2114">
        <f>M95+2</f>
        <v>45430</v>
      </c>
      <c r="O95" s="1627">
        <f t="shared" si="57"/>
        <v>45423</v>
      </c>
      <c r="P95" s="1627">
        <f t="shared" si="58"/>
        <v>45423</v>
      </c>
    </row>
    <row r="96" spans="1:16" s="201" customFormat="1" ht="20.100000000000001" hidden="1" customHeight="1">
      <c r="A96" s="1410"/>
      <c r="B96" s="3274" t="s">
        <v>6503</v>
      </c>
      <c r="C96" s="2079" t="s">
        <v>4694</v>
      </c>
      <c r="D96" s="2080" t="s">
        <v>6504</v>
      </c>
      <c r="E96" s="2081">
        <v>45446</v>
      </c>
      <c r="F96" s="2081">
        <f>E96+25</f>
        <v>45471</v>
      </c>
      <c r="G96" s="2081">
        <f t="shared" si="50"/>
        <v>45473</v>
      </c>
      <c r="H96" s="2081">
        <f t="shared" si="51"/>
        <v>45475</v>
      </c>
      <c r="I96" s="2081">
        <f>E96+32</f>
        <v>45478</v>
      </c>
      <c r="J96" s="2081">
        <f t="shared" si="53"/>
        <v>45479</v>
      </c>
      <c r="K96" s="2081">
        <f t="shared" si="54"/>
        <v>45483</v>
      </c>
      <c r="L96" s="36"/>
      <c r="M96" s="2113">
        <v>45435</v>
      </c>
      <c r="N96" s="2114">
        <f t="shared" si="56"/>
        <v>45437</v>
      </c>
      <c r="O96" s="1627">
        <f t="shared" si="57"/>
        <v>45430</v>
      </c>
      <c r="P96" s="1627">
        <f t="shared" si="58"/>
        <v>45430</v>
      </c>
    </row>
    <row r="97" spans="1:16" s="201" customFormat="1" ht="20.100000000000001" hidden="1" customHeight="1">
      <c r="A97" s="1410"/>
      <c r="B97" s="3274" t="s">
        <v>6505</v>
      </c>
      <c r="C97" s="2082" t="s">
        <v>3990</v>
      </c>
      <c r="D97" s="2083" t="s">
        <v>6506</v>
      </c>
      <c r="E97" s="2084">
        <v>45455</v>
      </c>
      <c r="F97" s="2084">
        <f t="shared" si="49"/>
        <v>45480</v>
      </c>
      <c r="G97" s="2081">
        <f t="shared" si="50"/>
        <v>45482</v>
      </c>
      <c r="H97" s="2081">
        <f t="shared" si="51"/>
        <v>45484</v>
      </c>
      <c r="I97" s="2081">
        <f t="shared" si="52"/>
        <v>45487</v>
      </c>
      <c r="J97" s="2081">
        <f t="shared" si="53"/>
        <v>45488</v>
      </c>
      <c r="K97" s="2081">
        <f t="shared" si="54"/>
        <v>45492</v>
      </c>
      <c r="L97" s="36"/>
      <c r="M97" s="2113">
        <v>45442</v>
      </c>
      <c r="N97" s="2114">
        <f>M97+2</f>
        <v>45444</v>
      </c>
      <c r="O97" s="1627">
        <f t="shared" si="57"/>
        <v>45437</v>
      </c>
      <c r="P97" s="1627">
        <f t="shared" si="58"/>
        <v>45437</v>
      </c>
    </row>
    <row r="98" spans="1:16" s="201" customFormat="1" ht="20.100000000000001" hidden="1" customHeight="1">
      <c r="A98" s="1410"/>
      <c r="B98" s="3274" t="s">
        <v>6507</v>
      </c>
      <c r="C98" s="1733" t="s">
        <v>3904</v>
      </c>
      <c r="D98" s="1734" t="s">
        <v>6508</v>
      </c>
      <c r="E98" s="1735">
        <v>45461</v>
      </c>
      <c r="F98" s="1735">
        <f t="shared" si="49"/>
        <v>45486</v>
      </c>
      <c r="G98" s="2002">
        <f t="shared" si="50"/>
        <v>45488</v>
      </c>
      <c r="H98" s="1735">
        <f t="shared" si="51"/>
        <v>45490</v>
      </c>
      <c r="I98" s="1735">
        <f t="shared" si="52"/>
        <v>45493</v>
      </c>
      <c r="J98" s="1735">
        <f t="shared" si="53"/>
        <v>45494</v>
      </c>
      <c r="K98" s="1735">
        <f t="shared" si="54"/>
        <v>45498</v>
      </c>
      <c r="L98" s="36"/>
      <c r="M98" s="2113">
        <v>45449</v>
      </c>
      <c r="N98" s="2114">
        <f t="shared" si="56"/>
        <v>45451</v>
      </c>
      <c r="O98" s="1627">
        <f t="shared" si="57"/>
        <v>45444</v>
      </c>
      <c r="P98" s="1627">
        <f t="shared" si="58"/>
        <v>45444</v>
      </c>
    </row>
    <row r="99" spans="1:16" s="201" customFormat="1" ht="20.100000000000001" hidden="1" customHeight="1">
      <c r="A99" s="1410"/>
      <c r="B99" s="3274" t="s">
        <v>6509</v>
      </c>
      <c r="C99" s="1733" t="s">
        <v>4016</v>
      </c>
      <c r="D99" s="1734" t="s">
        <v>6510</v>
      </c>
      <c r="E99" s="1735">
        <v>45471</v>
      </c>
      <c r="F99" s="1735">
        <f t="shared" si="49"/>
        <v>45496</v>
      </c>
      <c r="G99" s="2002">
        <f t="shared" si="50"/>
        <v>45498</v>
      </c>
      <c r="H99" s="1735">
        <f t="shared" si="51"/>
        <v>45500</v>
      </c>
      <c r="I99" s="1735">
        <f t="shared" si="52"/>
        <v>45503</v>
      </c>
      <c r="J99" s="1735">
        <f t="shared" si="53"/>
        <v>45504</v>
      </c>
      <c r="K99" s="1735">
        <f t="shared" si="54"/>
        <v>45508</v>
      </c>
      <c r="L99" s="36"/>
      <c r="M99" s="2113">
        <v>45456</v>
      </c>
      <c r="N99" s="2114">
        <f t="shared" si="56"/>
        <v>45458</v>
      </c>
      <c r="O99" s="1627">
        <f t="shared" si="57"/>
        <v>45451</v>
      </c>
      <c r="P99" s="1627">
        <f t="shared" si="58"/>
        <v>45451</v>
      </c>
    </row>
    <row r="100" spans="1:16" s="201" customFormat="1" ht="20.100000000000001" hidden="1" customHeight="1">
      <c r="A100" s="1410"/>
      <c r="B100" s="3274" t="s">
        <v>6511</v>
      </c>
      <c r="C100" s="1733" t="s">
        <v>6436</v>
      </c>
      <c r="D100" s="1734" t="s">
        <v>6512</v>
      </c>
      <c r="E100" s="1735">
        <v>45474</v>
      </c>
      <c r="F100" s="1735">
        <f t="shared" si="49"/>
        <v>45499</v>
      </c>
      <c r="G100" s="2002">
        <f t="shared" si="50"/>
        <v>45501</v>
      </c>
      <c r="H100" s="1735">
        <f t="shared" si="51"/>
        <v>45503</v>
      </c>
      <c r="I100" s="1735">
        <f t="shared" si="52"/>
        <v>45506</v>
      </c>
      <c r="J100" s="1735">
        <f t="shared" si="53"/>
        <v>45507</v>
      </c>
      <c r="K100" s="1735">
        <f t="shared" si="54"/>
        <v>45511</v>
      </c>
      <c r="L100" s="36"/>
      <c r="M100" s="2113">
        <v>45463</v>
      </c>
      <c r="N100" s="2114">
        <f t="shared" si="56"/>
        <v>45465</v>
      </c>
      <c r="O100" s="1627">
        <f t="shared" si="57"/>
        <v>45458</v>
      </c>
      <c r="P100" s="1627">
        <f t="shared" si="58"/>
        <v>45458</v>
      </c>
    </row>
    <row r="101" spans="1:16" s="201" customFormat="1" ht="20.100000000000001" hidden="1" customHeight="1">
      <c r="A101" s="1410"/>
      <c r="B101" s="3274" t="s">
        <v>6513</v>
      </c>
      <c r="C101" s="1733" t="s">
        <v>6345</v>
      </c>
      <c r="D101" s="1734" t="s">
        <v>6514</v>
      </c>
      <c r="E101" s="1735">
        <v>45479</v>
      </c>
      <c r="F101" s="1735">
        <f t="shared" ref="F101:F109" si="59">E101+25</f>
        <v>45504</v>
      </c>
      <c r="G101" s="2002">
        <f t="shared" ref="G101:G109" si="60">E101+27</f>
        <v>45506</v>
      </c>
      <c r="H101" s="1735">
        <f t="shared" ref="H101:H109" si="61">E101+29</f>
        <v>45508</v>
      </c>
      <c r="I101" s="1735">
        <f t="shared" ref="I101:I109" si="62">E101+32</f>
        <v>45511</v>
      </c>
      <c r="J101" s="1735">
        <f t="shared" ref="J101:J109" si="63">E101+33</f>
        <v>45512</v>
      </c>
      <c r="K101" s="1735">
        <f t="shared" ref="K101:K109" si="64">E101+37</f>
        <v>45516</v>
      </c>
      <c r="L101" s="36"/>
      <c r="M101" s="2113">
        <v>45470</v>
      </c>
      <c r="N101" s="2114">
        <f t="shared" ref="N101:N109" si="65">M101+2</f>
        <v>45472</v>
      </c>
      <c r="O101" s="1627">
        <f t="shared" si="57"/>
        <v>45465</v>
      </c>
      <c r="P101" s="1627">
        <f t="shared" si="58"/>
        <v>45465</v>
      </c>
    </row>
    <row r="102" spans="1:16" s="201" customFormat="1" ht="20.100000000000001" hidden="1" customHeight="1">
      <c r="A102" s="2087" t="s">
        <v>6515</v>
      </c>
      <c r="B102" s="3274" t="s">
        <v>6516</v>
      </c>
      <c r="C102" s="2145" t="s">
        <v>406</v>
      </c>
      <c r="D102" s="2146" t="s">
        <v>6517</v>
      </c>
      <c r="E102" s="2149">
        <v>45477</v>
      </c>
      <c r="F102" s="2147">
        <f t="shared" si="59"/>
        <v>45502</v>
      </c>
      <c r="G102" s="2148">
        <f t="shared" si="60"/>
        <v>45504</v>
      </c>
      <c r="H102" s="2147">
        <f t="shared" si="61"/>
        <v>45506</v>
      </c>
      <c r="I102" s="2147">
        <f t="shared" si="62"/>
        <v>45509</v>
      </c>
      <c r="J102" s="2147">
        <f t="shared" si="63"/>
        <v>45510</v>
      </c>
      <c r="K102" s="2147">
        <f t="shared" si="64"/>
        <v>45514</v>
      </c>
      <c r="L102" s="36"/>
      <c r="M102" s="2113">
        <v>45477</v>
      </c>
      <c r="N102" s="2114">
        <f t="shared" si="65"/>
        <v>45479</v>
      </c>
      <c r="O102" s="1627">
        <f t="shared" si="57"/>
        <v>45472</v>
      </c>
      <c r="P102" s="1627">
        <f t="shared" si="58"/>
        <v>45472</v>
      </c>
    </row>
    <row r="103" spans="1:16" s="201" customFormat="1" ht="20.100000000000001" hidden="1" customHeight="1">
      <c r="A103" s="2087" t="s">
        <v>6518</v>
      </c>
      <c r="B103" s="3274" t="s">
        <v>6519</v>
      </c>
      <c r="C103" s="2079" t="s">
        <v>3994</v>
      </c>
      <c r="D103" s="2080" t="s">
        <v>6520</v>
      </c>
      <c r="E103" s="2081">
        <v>45493</v>
      </c>
      <c r="F103" s="2081">
        <f t="shared" si="59"/>
        <v>45518</v>
      </c>
      <c r="G103" s="2085">
        <f t="shared" si="60"/>
        <v>45520</v>
      </c>
      <c r="H103" s="2081">
        <f t="shared" si="61"/>
        <v>45522</v>
      </c>
      <c r="I103" s="2081">
        <f t="shared" si="62"/>
        <v>45525</v>
      </c>
      <c r="J103" s="2081">
        <f t="shared" si="63"/>
        <v>45526</v>
      </c>
      <c r="K103" s="2081">
        <f t="shared" si="64"/>
        <v>45530</v>
      </c>
      <c r="L103" s="36"/>
      <c r="M103" s="2113">
        <v>45484</v>
      </c>
      <c r="N103" s="2114">
        <f t="shared" si="65"/>
        <v>45486</v>
      </c>
      <c r="O103" s="1627">
        <f t="shared" si="57"/>
        <v>45479</v>
      </c>
      <c r="P103" s="1627">
        <f t="shared" si="58"/>
        <v>45479</v>
      </c>
    </row>
    <row r="104" spans="1:16" s="201" customFormat="1" ht="20.100000000000001" hidden="1" customHeight="1">
      <c r="A104" s="2087"/>
      <c r="B104" s="3274" t="s">
        <v>6521</v>
      </c>
      <c r="C104" s="2079" t="s">
        <v>6491</v>
      </c>
      <c r="D104" s="2080" t="s">
        <v>6522</v>
      </c>
      <c r="E104" s="2081">
        <v>45495</v>
      </c>
      <c r="F104" s="2081">
        <f t="shared" si="59"/>
        <v>45520</v>
      </c>
      <c r="G104" s="2085">
        <f t="shared" si="60"/>
        <v>45522</v>
      </c>
      <c r="H104" s="2081">
        <f t="shared" si="61"/>
        <v>45524</v>
      </c>
      <c r="I104" s="2081">
        <f t="shared" si="62"/>
        <v>45527</v>
      </c>
      <c r="J104" s="2081">
        <f t="shared" si="63"/>
        <v>45528</v>
      </c>
      <c r="K104" s="2081">
        <f t="shared" si="64"/>
        <v>45532</v>
      </c>
      <c r="L104" s="36"/>
      <c r="M104" s="2113">
        <v>45491</v>
      </c>
      <c r="N104" s="2114">
        <f t="shared" si="65"/>
        <v>45493</v>
      </c>
      <c r="O104" s="1627">
        <f t="shared" si="57"/>
        <v>45486</v>
      </c>
      <c r="P104" s="1627">
        <f t="shared" si="58"/>
        <v>45486</v>
      </c>
    </row>
    <row r="105" spans="1:16" s="201" customFormat="1" ht="20.100000000000001" hidden="1" customHeight="1" thickTop="1">
      <c r="A105" s="2087"/>
      <c r="B105" s="3274" t="s">
        <v>6523</v>
      </c>
      <c r="C105" s="2079" t="s">
        <v>6420</v>
      </c>
      <c r="D105" s="2080" t="s">
        <v>6524</v>
      </c>
      <c r="E105" s="2081">
        <v>45502</v>
      </c>
      <c r="F105" s="2081">
        <f t="shared" si="59"/>
        <v>45527</v>
      </c>
      <c r="G105" s="2085">
        <f t="shared" si="60"/>
        <v>45529</v>
      </c>
      <c r="H105" s="2081">
        <f t="shared" si="61"/>
        <v>45531</v>
      </c>
      <c r="I105" s="2081">
        <f t="shared" si="62"/>
        <v>45534</v>
      </c>
      <c r="J105" s="2081">
        <f t="shared" si="63"/>
        <v>45535</v>
      </c>
      <c r="K105" s="2081">
        <f t="shared" si="64"/>
        <v>45539</v>
      </c>
      <c r="L105" s="36"/>
      <c r="M105" s="2113">
        <v>45498</v>
      </c>
      <c r="N105" s="2114">
        <f t="shared" si="65"/>
        <v>45500</v>
      </c>
      <c r="O105" s="1627">
        <f t="shared" ref="O105:O114" si="66">N105-7</f>
        <v>45493</v>
      </c>
      <c r="P105" s="1627">
        <f t="shared" ref="P105:P114" si="67">O105</f>
        <v>45493</v>
      </c>
    </row>
    <row r="106" spans="1:16" s="201" customFormat="1" ht="20.100000000000001" hidden="1" customHeight="1" thickTop="1">
      <c r="A106" s="2087"/>
      <c r="B106" s="3274" t="s">
        <v>6525</v>
      </c>
      <c r="C106" s="1733" t="s">
        <v>4669</v>
      </c>
      <c r="D106" s="1734" t="s">
        <v>6526</v>
      </c>
      <c r="E106" s="1735">
        <v>45515</v>
      </c>
      <c r="F106" s="1735">
        <f t="shared" si="59"/>
        <v>45540</v>
      </c>
      <c r="G106" s="2002">
        <f t="shared" si="60"/>
        <v>45542</v>
      </c>
      <c r="H106" s="1735">
        <f t="shared" si="61"/>
        <v>45544</v>
      </c>
      <c r="I106" s="1735">
        <f t="shared" si="62"/>
        <v>45547</v>
      </c>
      <c r="J106" s="1735">
        <f t="shared" si="63"/>
        <v>45548</v>
      </c>
      <c r="K106" s="1735">
        <f t="shared" si="64"/>
        <v>45552</v>
      </c>
      <c r="L106" s="36"/>
      <c r="M106" s="2113">
        <v>45505</v>
      </c>
      <c r="N106" s="2114">
        <f t="shared" si="65"/>
        <v>45507</v>
      </c>
      <c r="O106" s="1627">
        <f t="shared" si="66"/>
        <v>45500</v>
      </c>
      <c r="P106" s="1627">
        <f t="shared" si="67"/>
        <v>45500</v>
      </c>
    </row>
    <row r="107" spans="1:16" s="201" customFormat="1" ht="20.100000000000001" hidden="1" customHeight="1">
      <c r="A107" s="2087" t="s">
        <v>6527</v>
      </c>
      <c r="B107" s="3274" t="s">
        <v>6528</v>
      </c>
      <c r="C107" s="2623" t="s">
        <v>406</v>
      </c>
      <c r="D107" s="2615" t="s">
        <v>6529</v>
      </c>
      <c r="E107" s="2149">
        <v>45512</v>
      </c>
      <c r="F107" s="2147">
        <f t="shared" si="59"/>
        <v>45537</v>
      </c>
      <c r="G107" s="2148">
        <f t="shared" si="60"/>
        <v>45539</v>
      </c>
      <c r="H107" s="2147">
        <f t="shared" si="61"/>
        <v>45541</v>
      </c>
      <c r="I107" s="2147">
        <f t="shared" si="62"/>
        <v>45544</v>
      </c>
      <c r="J107" s="2147">
        <f t="shared" si="63"/>
        <v>45545</v>
      </c>
      <c r="K107" s="2147">
        <f t="shared" si="64"/>
        <v>45549</v>
      </c>
      <c r="L107" s="36"/>
      <c r="M107" s="2113">
        <v>45512</v>
      </c>
      <c r="N107" s="2114">
        <f t="shared" si="65"/>
        <v>45514</v>
      </c>
      <c r="O107" s="1627">
        <f t="shared" si="66"/>
        <v>45507</v>
      </c>
      <c r="P107" s="1627">
        <f t="shared" si="67"/>
        <v>45507</v>
      </c>
    </row>
    <row r="108" spans="1:16" s="201" customFormat="1" ht="20.100000000000001" hidden="1" customHeight="1" thickTop="1">
      <c r="A108" s="2087" t="s">
        <v>6470</v>
      </c>
      <c r="B108" s="3274" t="s">
        <v>6530</v>
      </c>
      <c r="C108" s="2621" t="s">
        <v>6405</v>
      </c>
      <c r="D108" s="1734" t="s">
        <v>6531</v>
      </c>
      <c r="E108" s="1735">
        <v>45530</v>
      </c>
      <c r="F108" s="1735">
        <f t="shared" si="59"/>
        <v>45555</v>
      </c>
      <c r="G108" s="2002">
        <f t="shared" si="60"/>
        <v>45557</v>
      </c>
      <c r="H108" s="1735">
        <f t="shared" si="61"/>
        <v>45559</v>
      </c>
      <c r="I108" s="1735">
        <f t="shared" si="62"/>
        <v>45562</v>
      </c>
      <c r="J108" s="1735">
        <f t="shared" si="63"/>
        <v>45563</v>
      </c>
      <c r="K108" s="1735">
        <f t="shared" si="64"/>
        <v>45567</v>
      </c>
      <c r="L108" s="36"/>
      <c r="M108" s="2113">
        <v>45519</v>
      </c>
      <c r="N108" s="2114">
        <f t="shared" si="65"/>
        <v>45521</v>
      </c>
      <c r="O108" s="1627">
        <f t="shared" si="66"/>
        <v>45514</v>
      </c>
      <c r="P108" s="1627">
        <f t="shared" si="67"/>
        <v>45514</v>
      </c>
    </row>
    <row r="109" spans="1:16" s="201" customFormat="1" ht="20.100000000000001" hidden="1" customHeight="1" thickTop="1">
      <c r="A109" s="2087" t="s">
        <v>6532</v>
      </c>
      <c r="B109" s="3274" t="s">
        <v>6533</v>
      </c>
      <c r="C109" s="1733" t="s">
        <v>6352</v>
      </c>
      <c r="D109" s="1734" t="s">
        <v>6534</v>
      </c>
      <c r="E109" s="1735">
        <v>45532</v>
      </c>
      <c r="F109" s="1735">
        <f t="shared" si="59"/>
        <v>45557</v>
      </c>
      <c r="G109" s="2002">
        <f t="shared" si="60"/>
        <v>45559</v>
      </c>
      <c r="H109" s="1735">
        <f t="shared" si="61"/>
        <v>45561</v>
      </c>
      <c r="I109" s="1735">
        <f t="shared" si="62"/>
        <v>45564</v>
      </c>
      <c r="J109" s="1735">
        <f t="shared" si="63"/>
        <v>45565</v>
      </c>
      <c r="K109" s="1735">
        <f t="shared" si="64"/>
        <v>45569</v>
      </c>
      <c r="L109" s="36"/>
      <c r="M109" s="2113">
        <v>45526</v>
      </c>
      <c r="N109" s="2114">
        <f t="shared" si="65"/>
        <v>45528</v>
      </c>
      <c r="O109" s="1627">
        <f t="shared" si="66"/>
        <v>45521</v>
      </c>
      <c r="P109" s="1627">
        <f t="shared" si="67"/>
        <v>45521</v>
      </c>
    </row>
    <row r="110" spans="1:16" s="201" customFormat="1" ht="20.100000000000001" hidden="1" customHeight="1">
      <c r="A110" s="2087"/>
      <c r="B110" s="3274" t="s">
        <v>6535</v>
      </c>
      <c r="C110" s="2227" t="s">
        <v>6395</v>
      </c>
      <c r="D110" s="1734" t="s">
        <v>6536</v>
      </c>
      <c r="E110" s="1735">
        <v>45538</v>
      </c>
      <c r="F110" s="1735">
        <f t="shared" ref="F110:F119" si="68">E110+25</f>
        <v>45563</v>
      </c>
      <c r="G110" s="2002">
        <f t="shared" ref="G110:G119" si="69">E110+27</f>
        <v>45565</v>
      </c>
      <c r="H110" s="1735">
        <f t="shared" ref="H110:H119" si="70">E110+29</f>
        <v>45567</v>
      </c>
      <c r="I110" s="1735">
        <f t="shared" ref="I110:I119" si="71">E110+32</f>
        <v>45570</v>
      </c>
      <c r="J110" s="1735">
        <f t="shared" ref="J110:J119" si="72">E110+33</f>
        <v>45571</v>
      </c>
      <c r="K110" s="1735">
        <f t="shared" ref="K110:K119" si="73">E110+37</f>
        <v>45575</v>
      </c>
      <c r="L110" s="36"/>
      <c r="M110" s="2113">
        <v>45533</v>
      </c>
      <c r="N110" s="2114">
        <f t="shared" ref="N110:N119" si="74">M110+2</f>
        <v>45535</v>
      </c>
      <c r="O110" s="1627">
        <f t="shared" si="66"/>
        <v>45528</v>
      </c>
      <c r="P110" s="1627">
        <f t="shared" si="67"/>
        <v>45528</v>
      </c>
    </row>
    <row r="111" spans="1:16" s="201" customFormat="1" ht="21.75" thickBot="1">
      <c r="A111" s="815"/>
      <c r="B111" s="3271"/>
      <c r="C111" s="817" t="s">
        <v>5430</v>
      </c>
      <c r="D111" s="1522" t="s">
        <v>6537</v>
      </c>
      <c r="E111" s="818"/>
      <c r="F111" s="819" t="s">
        <v>2844</v>
      </c>
      <c r="G111" s="819" t="s">
        <v>2906</v>
      </c>
      <c r="H111" s="819" t="s">
        <v>2836</v>
      </c>
      <c r="I111" s="819" t="s">
        <v>2907</v>
      </c>
      <c r="J111" s="819" t="s">
        <v>3264</v>
      </c>
      <c r="K111" s="819" t="s">
        <v>3250</v>
      </c>
      <c r="M111" s="1627" t="s">
        <v>3805</v>
      </c>
      <c r="N111" s="1490" t="s">
        <v>5619</v>
      </c>
      <c r="O111" s="2107" t="s">
        <v>3807</v>
      </c>
      <c r="P111" s="2107" t="s">
        <v>3808</v>
      </c>
    </row>
    <row r="112" spans="1:16" s="201" customFormat="1" ht="20.100000000000001" hidden="1" customHeight="1" thickTop="1">
      <c r="A112" s="2087"/>
      <c r="B112" s="3274" t="s">
        <v>6538</v>
      </c>
      <c r="C112" s="2883" t="s">
        <v>4694</v>
      </c>
      <c r="D112" s="2882" t="s">
        <v>6539</v>
      </c>
      <c r="E112" s="2081">
        <v>45547</v>
      </c>
      <c r="F112" s="2081">
        <f t="shared" si="68"/>
        <v>45572</v>
      </c>
      <c r="G112" s="2085">
        <f t="shared" si="69"/>
        <v>45574</v>
      </c>
      <c r="H112" s="2081">
        <f t="shared" si="70"/>
        <v>45576</v>
      </c>
      <c r="I112" s="2081">
        <f t="shared" si="71"/>
        <v>45579</v>
      </c>
      <c r="J112" s="2081">
        <f t="shared" si="72"/>
        <v>45580</v>
      </c>
      <c r="K112" s="2081">
        <f t="shared" si="73"/>
        <v>45584</v>
      </c>
      <c r="L112" s="36"/>
      <c r="M112" s="2113">
        <v>45540</v>
      </c>
      <c r="N112" s="2114">
        <f t="shared" si="74"/>
        <v>45542</v>
      </c>
      <c r="O112" s="1627">
        <f t="shared" si="66"/>
        <v>45535</v>
      </c>
      <c r="P112" s="1627">
        <f t="shared" si="67"/>
        <v>45535</v>
      </c>
    </row>
    <row r="113" spans="1:16" s="201" customFormat="1" ht="20.100000000000001" hidden="1" customHeight="1">
      <c r="A113" s="2087"/>
      <c r="B113" s="3274" t="s">
        <v>6540</v>
      </c>
      <c r="C113" s="2883" t="s">
        <v>3990</v>
      </c>
      <c r="D113" s="2882" t="s">
        <v>6541</v>
      </c>
      <c r="E113" s="2081">
        <v>45557</v>
      </c>
      <c r="F113" s="2081">
        <f t="shared" si="68"/>
        <v>45582</v>
      </c>
      <c r="G113" s="2085">
        <f t="shared" si="69"/>
        <v>45584</v>
      </c>
      <c r="H113" s="2081">
        <f t="shared" si="70"/>
        <v>45586</v>
      </c>
      <c r="I113" s="2081">
        <f t="shared" si="71"/>
        <v>45589</v>
      </c>
      <c r="J113" s="2081">
        <f t="shared" si="72"/>
        <v>45590</v>
      </c>
      <c r="K113" s="2081">
        <f t="shared" si="73"/>
        <v>45594</v>
      </c>
      <c r="L113" s="36"/>
      <c r="M113" s="2113">
        <v>45547</v>
      </c>
      <c r="N113" s="2114">
        <f t="shared" si="74"/>
        <v>45549</v>
      </c>
      <c r="O113" s="1627">
        <f t="shared" si="66"/>
        <v>45542</v>
      </c>
      <c r="P113" s="1627">
        <f t="shared" si="67"/>
        <v>45542</v>
      </c>
    </row>
    <row r="114" spans="1:16" s="201" customFormat="1" ht="20.100000000000001" hidden="1" customHeight="1">
      <c r="A114" s="2087"/>
      <c r="B114" s="3274" t="s">
        <v>6542</v>
      </c>
      <c r="C114" s="2883" t="s">
        <v>3904</v>
      </c>
      <c r="D114" s="2882" t="s">
        <v>6543</v>
      </c>
      <c r="E114" s="2081">
        <v>45563</v>
      </c>
      <c r="F114" s="2081">
        <f t="shared" si="68"/>
        <v>45588</v>
      </c>
      <c r="G114" s="2085">
        <f t="shared" si="69"/>
        <v>45590</v>
      </c>
      <c r="H114" s="2081">
        <f t="shared" si="70"/>
        <v>45592</v>
      </c>
      <c r="I114" s="2081">
        <f t="shared" si="71"/>
        <v>45595</v>
      </c>
      <c r="J114" s="2081">
        <f t="shared" si="72"/>
        <v>45596</v>
      </c>
      <c r="K114" s="2081">
        <f t="shared" si="73"/>
        <v>45600</v>
      </c>
      <c r="L114" s="36"/>
      <c r="M114" s="2113">
        <f t="shared" ref="M114:M119" si="75">M113+7</f>
        <v>45554</v>
      </c>
      <c r="N114" s="2114">
        <f t="shared" si="74"/>
        <v>45556</v>
      </c>
      <c r="O114" s="1627">
        <f t="shared" si="66"/>
        <v>45549</v>
      </c>
      <c r="P114" s="1627">
        <f t="shared" si="67"/>
        <v>45549</v>
      </c>
    </row>
    <row r="115" spans="1:16" s="201" customFormat="1" ht="20.100000000000001" hidden="1" customHeight="1">
      <c r="A115" s="2087"/>
      <c r="B115" s="3274" t="s">
        <v>6544</v>
      </c>
      <c r="C115" s="2883" t="s">
        <v>4016</v>
      </c>
      <c r="D115" s="2882" t="s">
        <v>6545</v>
      </c>
      <c r="E115" s="2081">
        <v>45572</v>
      </c>
      <c r="F115" s="2081">
        <f t="shared" si="68"/>
        <v>45597</v>
      </c>
      <c r="G115" s="2085">
        <f t="shared" si="69"/>
        <v>45599</v>
      </c>
      <c r="H115" s="2081">
        <f t="shared" si="70"/>
        <v>45601</v>
      </c>
      <c r="I115" s="2081">
        <f t="shared" si="71"/>
        <v>45604</v>
      </c>
      <c r="J115" s="2081">
        <f t="shared" si="72"/>
        <v>45605</v>
      </c>
      <c r="K115" s="2081">
        <f t="shared" si="73"/>
        <v>45609</v>
      </c>
      <c r="L115" s="36"/>
      <c r="M115" s="2113">
        <f t="shared" si="75"/>
        <v>45561</v>
      </c>
      <c r="N115" s="2114">
        <f t="shared" si="74"/>
        <v>45563</v>
      </c>
      <c r="O115" s="1627">
        <f t="shared" ref="O115:O127" si="76">N115-7</f>
        <v>45556</v>
      </c>
      <c r="P115" s="1627">
        <f t="shared" ref="P115:P127" si="77">O115</f>
        <v>45556</v>
      </c>
    </row>
    <row r="116" spans="1:16" s="201" customFormat="1" ht="20.100000000000001" hidden="1" customHeight="1">
      <c r="A116" s="2087"/>
      <c r="B116" s="3274" t="s">
        <v>6546</v>
      </c>
      <c r="C116" s="1403" t="s">
        <v>6436</v>
      </c>
      <c r="D116" s="2906" t="s">
        <v>6547</v>
      </c>
      <c r="E116" s="1735">
        <v>45579</v>
      </c>
      <c r="F116" s="1735">
        <f t="shared" si="68"/>
        <v>45604</v>
      </c>
      <c r="G116" s="2002">
        <f t="shared" si="69"/>
        <v>45606</v>
      </c>
      <c r="H116" s="1735">
        <f t="shared" si="70"/>
        <v>45608</v>
      </c>
      <c r="I116" s="1735">
        <f t="shared" si="71"/>
        <v>45611</v>
      </c>
      <c r="J116" s="1735">
        <f t="shared" si="72"/>
        <v>45612</v>
      </c>
      <c r="K116" s="1735">
        <f t="shared" si="73"/>
        <v>45616</v>
      </c>
      <c r="L116" s="36"/>
      <c r="M116" s="2113">
        <f t="shared" si="75"/>
        <v>45568</v>
      </c>
      <c r="N116" s="2114">
        <f t="shared" si="74"/>
        <v>45570</v>
      </c>
      <c r="O116" s="1627">
        <f t="shared" si="76"/>
        <v>45563</v>
      </c>
      <c r="P116" s="1627">
        <f t="shared" si="77"/>
        <v>45563</v>
      </c>
    </row>
    <row r="117" spans="1:16" s="201" customFormat="1" ht="20.100000000000001" hidden="1" customHeight="1">
      <c r="A117" s="2087"/>
      <c r="B117" s="3274" t="s">
        <v>6548</v>
      </c>
      <c r="C117" s="1403" t="s">
        <v>6345</v>
      </c>
      <c r="D117" s="2906" t="s">
        <v>6549</v>
      </c>
      <c r="E117" s="1735">
        <v>45583</v>
      </c>
      <c r="F117" s="1735">
        <f t="shared" si="68"/>
        <v>45608</v>
      </c>
      <c r="G117" s="2002">
        <f t="shared" si="69"/>
        <v>45610</v>
      </c>
      <c r="H117" s="1735">
        <f t="shared" si="70"/>
        <v>45612</v>
      </c>
      <c r="I117" s="1735">
        <f t="shared" si="71"/>
        <v>45615</v>
      </c>
      <c r="J117" s="1735">
        <f t="shared" si="72"/>
        <v>45616</v>
      </c>
      <c r="K117" s="1735">
        <f t="shared" si="73"/>
        <v>45620</v>
      </c>
      <c r="L117" s="36"/>
      <c r="M117" s="2113">
        <f t="shared" si="75"/>
        <v>45575</v>
      </c>
      <c r="N117" s="2114">
        <f t="shared" si="74"/>
        <v>45577</v>
      </c>
      <c r="O117" s="1627">
        <f t="shared" si="76"/>
        <v>45570</v>
      </c>
      <c r="P117" s="1627">
        <f t="shared" si="77"/>
        <v>45570</v>
      </c>
    </row>
    <row r="118" spans="1:16" s="201" customFormat="1" ht="20.100000000000001" hidden="1" customHeight="1">
      <c r="A118" s="2087"/>
      <c r="B118" s="3274" t="s">
        <v>6550</v>
      </c>
      <c r="C118" s="1403" t="s">
        <v>3994</v>
      </c>
      <c r="D118" s="2906" t="s">
        <v>6551</v>
      </c>
      <c r="E118" s="1735">
        <v>45591</v>
      </c>
      <c r="F118" s="1735">
        <f t="shared" si="68"/>
        <v>45616</v>
      </c>
      <c r="G118" s="2002">
        <f t="shared" si="69"/>
        <v>45618</v>
      </c>
      <c r="H118" s="1735">
        <f t="shared" si="70"/>
        <v>45620</v>
      </c>
      <c r="I118" s="1735">
        <f t="shared" si="71"/>
        <v>45623</v>
      </c>
      <c r="J118" s="1735">
        <f t="shared" si="72"/>
        <v>45624</v>
      </c>
      <c r="K118" s="1735">
        <f t="shared" si="73"/>
        <v>45628</v>
      </c>
      <c r="L118" s="36"/>
      <c r="M118" s="2113">
        <f t="shared" si="75"/>
        <v>45582</v>
      </c>
      <c r="N118" s="2114">
        <f t="shared" si="74"/>
        <v>45584</v>
      </c>
      <c r="O118" s="1627">
        <f t="shared" si="76"/>
        <v>45577</v>
      </c>
      <c r="P118" s="1627">
        <f t="shared" si="77"/>
        <v>45577</v>
      </c>
    </row>
    <row r="119" spans="1:16" s="201" customFormat="1" ht="20.100000000000001" hidden="1" customHeight="1">
      <c r="A119" s="2087"/>
      <c r="B119" s="3274" t="s">
        <v>6552</v>
      </c>
      <c r="C119" s="1403" t="s">
        <v>6491</v>
      </c>
      <c r="D119" s="2906" t="s">
        <v>6553</v>
      </c>
      <c r="E119" s="1735">
        <v>45595</v>
      </c>
      <c r="F119" s="1735">
        <f t="shared" si="68"/>
        <v>45620</v>
      </c>
      <c r="G119" s="2002">
        <f t="shared" si="69"/>
        <v>45622</v>
      </c>
      <c r="H119" s="1735">
        <f t="shared" si="70"/>
        <v>45624</v>
      </c>
      <c r="I119" s="1735">
        <f t="shared" si="71"/>
        <v>45627</v>
      </c>
      <c r="J119" s="1735">
        <f t="shared" si="72"/>
        <v>45628</v>
      </c>
      <c r="K119" s="1735">
        <f t="shared" si="73"/>
        <v>45632</v>
      </c>
      <c r="L119" s="36"/>
      <c r="M119" s="2113">
        <f t="shared" si="75"/>
        <v>45589</v>
      </c>
      <c r="N119" s="2114">
        <f t="shared" si="74"/>
        <v>45591</v>
      </c>
      <c r="O119" s="1627">
        <f t="shared" si="76"/>
        <v>45584</v>
      </c>
      <c r="P119" s="1627">
        <f t="shared" si="77"/>
        <v>45584</v>
      </c>
    </row>
    <row r="120" spans="1:16" s="201" customFormat="1" ht="20.100000000000001" hidden="1" customHeight="1">
      <c r="A120" s="2087"/>
      <c r="B120" s="3274" t="s">
        <v>6554</v>
      </c>
      <c r="C120" s="2883" t="s">
        <v>6420</v>
      </c>
      <c r="D120" s="2882" t="s">
        <v>6555</v>
      </c>
      <c r="E120" s="2081">
        <v>45610</v>
      </c>
      <c r="F120" s="2081">
        <f t="shared" ref="F120:F127" si="78">E120+25</f>
        <v>45635</v>
      </c>
      <c r="G120" s="2085">
        <f t="shared" ref="G120:G127" si="79">E120+27</f>
        <v>45637</v>
      </c>
      <c r="H120" s="2081">
        <f t="shared" ref="H120:H127" si="80">E120+29</f>
        <v>45639</v>
      </c>
      <c r="I120" s="2081">
        <f t="shared" ref="I120:I127" si="81">E120+32</f>
        <v>45642</v>
      </c>
      <c r="J120" s="2081">
        <f t="shared" ref="J120:J127" si="82">E120+33</f>
        <v>45643</v>
      </c>
      <c r="K120" s="2081">
        <f t="shared" ref="K120:K127" si="83">E120+37</f>
        <v>45647</v>
      </c>
      <c r="L120" s="36"/>
      <c r="M120" s="2113">
        <f t="shared" ref="M120:M125" si="84">M119+7</f>
        <v>45596</v>
      </c>
      <c r="N120" s="2114">
        <f t="shared" ref="N120:N127" si="85">M120+2</f>
        <v>45598</v>
      </c>
      <c r="O120" s="1627">
        <f t="shared" si="76"/>
        <v>45591</v>
      </c>
      <c r="P120" s="1627">
        <f t="shared" si="77"/>
        <v>45591</v>
      </c>
    </row>
    <row r="121" spans="1:16" s="201" customFormat="1" ht="20.100000000000001" hidden="1" customHeight="1">
      <c r="A121" s="2087"/>
      <c r="B121" s="3274" t="s">
        <v>6556</v>
      </c>
      <c r="C121" s="2883" t="s">
        <v>4669</v>
      </c>
      <c r="D121" s="2882" t="s">
        <v>6557</v>
      </c>
      <c r="E121" s="2081">
        <v>45613</v>
      </c>
      <c r="F121" s="2081">
        <f>E121+25</f>
        <v>45638</v>
      </c>
      <c r="G121" s="2085">
        <f t="shared" si="79"/>
        <v>45640</v>
      </c>
      <c r="H121" s="2081">
        <f t="shared" si="80"/>
        <v>45642</v>
      </c>
      <c r="I121" s="2081">
        <f t="shared" si="81"/>
        <v>45645</v>
      </c>
      <c r="J121" s="2081">
        <f t="shared" si="82"/>
        <v>45646</v>
      </c>
      <c r="K121" s="2081">
        <f t="shared" si="83"/>
        <v>45650</v>
      </c>
      <c r="L121" s="36"/>
      <c r="M121" s="2113">
        <f t="shared" si="84"/>
        <v>45603</v>
      </c>
      <c r="N121" s="2114">
        <f t="shared" si="85"/>
        <v>45605</v>
      </c>
      <c r="O121" s="1627">
        <f t="shared" si="76"/>
        <v>45598</v>
      </c>
      <c r="P121" s="1627">
        <f t="shared" si="77"/>
        <v>45598</v>
      </c>
    </row>
    <row r="122" spans="1:16" s="201" customFormat="1" ht="20.100000000000001" hidden="1" customHeight="1">
      <c r="A122" s="2087" t="s">
        <v>6394</v>
      </c>
      <c r="B122" s="3274" t="s">
        <v>6558</v>
      </c>
      <c r="C122" s="2883" t="s">
        <v>6559</v>
      </c>
      <c r="D122" s="2882" t="s">
        <v>6560</v>
      </c>
      <c r="E122" s="2081">
        <v>45620</v>
      </c>
      <c r="F122" s="2081">
        <f>E122+25</f>
        <v>45645</v>
      </c>
      <c r="G122" s="2085">
        <f t="shared" si="79"/>
        <v>45647</v>
      </c>
      <c r="H122" s="2081">
        <f t="shared" si="80"/>
        <v>45649</v>
      </c>
      <c r="I122" s="2081">
        <f t="shared" si="81"/>
        <v>45652</v>
      </c>
      <c r="J122" s="2081">
        <f t="shared" si="82"/>
        <v>45653</v>
      </c>
      <c r="K122" s="2081">
        <f t="shared" si="83"/>
        <v>45657</v>
      </c>
      <c r="L122" s="36"/>
      <c r="M122" s="2113">
        <f t="shared" si="84"/>
        <v>45610</v>
      </c>
      <c r="N122" s="2114">
        <f t="shared" si="85"/>
        <v>45612</v>
      </c>
      <c r="O122" s="1627">
        <f t="shared" si="76"/>
        <v>45605</v>
      </c>
      <c r="P122" s="1627">
        <f t="shared" si="77"/>
        <v>45605</v>
      </c>
    </row>
    <row r="123" spans="1:16" s="201" customFormat="1" ht="20.100000000000001" hidden="1" customHeight="1">
      <c r="A123" s="2087"/>
      <c r="B123" s="3274" t="s">
        <v>6561</v>
      </c>
      <c r="C123" s="2883" t="s">
        <v>6352</v>
      </c>
      <c r="D123" s="2882" t="s">
        <v>6562</v>
      </c>
      <c r="E123" s="2081">
        <v>45622</v>
      </c>
      <c r="F123" s="2081">
        <f t="shared" si="78"/>
        <v>45647</v>
      </c>
      <c r="G123" s="2085">
        <f>E123+27</f>
        <v>45649</v>
      </c>
      <c r="H123" s="2081">
        <f t="shared" si="80"/>
        <v>45651</v>
      </c>
      <c r="I123" s="2081">
        <f t="shared" si="81"/>
        <v>45654</v>
      </c>
      <c r="J123" s="2081">
        <f t="shared" si="82"/>
        <v>45655</v>
      </c>
      <c r="K123" s="2081">
        <f t="shared" si="83"/>
        <v>45659</v>
      </c>
      <c r="L123" s="36"/>
      <c r="M123" s="2113">
        <f t="shared" si="84"/>
        <v>45617</v>
      </c>
      <c r="N123" s="2114">
        <f t="shared" si="85"/>
        <v>45619</v>
      </c>
      <c r="O123" s="1627">
        <f t="shared" si="76"/>
        <v>45612</v>
      </c>
      <c r="P123" s="1627">
        <f t="shared" si="77"/>
        <v>45612</v>
      </c>
    </row>
    <row r="124" spans="1:16" s="201" customFormat="1" ht="20.100000000000001" hidden="1" customHeight="1">
      <c r="A124" s="2087" t="s">
        <v>6532</v>
      </c>
      <c r="B124" s="3274" t="s">
        <v>6563</v>
      </c>
      <c r="C124" s="3086" t="s">
        <v>406</v>
      </c>
      <c r="D124" s="3087" t="s">
        <v>6564</v>
      </c>
      <c r="E124" s="2147">
        <v>45624</v>
      </c>
      <c r="F124" s="2147"/>
      <c r="G124" s="2148"/>
      <c r="H124" s="2147"/>
      <c r="I124" s="2147"/>
      <c r="J124" s="2147"/>
      <c r="K124" s="2147"/>
      <c r="L124" s="36"/>
      <c r="M124" s="2113">
        <f t="shared" si="84"/>
        <v>45624</v>
      </c>
      <c r="N124" s="2114">
        <f t="shared" si="85"/>
        <v>45626</v>
      </c>
      <c r="O124" s="1627">
        <f t="shared" si="76"/>
        <v>45619</v>
      </c>
      <c r="P124" s="1627">
        <f t="shared" si="77"/>
        <v>45619</v>
      </c>
    </row>
    <row r="125" spans="1:16" s="201" customFormat="1" ht="20.100000000000001" hidden="1" customHeight="1">
      <c r="A125" s="2087" t="s">
        <v>6565</v>
      </c>
      <c r="B125" s="3274" t="s">
        <v>6566</v>
      </c>
      <c r="C125" s="1403" t="s">
        <v>6395</v>
      </c>
      <c r="D125" s="2906" t="s">
        <v>6567</v>
      </c>
      <c r="E125" s="1735">
        <v>45638</v>
      </c>
      <c r="F125" s="1735">
        <f t="shared" si="78"/>
        <v>45663</v>
      </c>
      <c r="G125" s="2002">
        <f t="shared" si="79"/>
        <v>45665</v>
      </c>
      <c r="H125" s="1735">
        <f t="shared" si="80"/>
        <v>45667</v>
      </c>
      <c r="I125" s="1735">
        <f t="shared" si="81"/>
        <v>45670</v>
      </c>
      <c r="J125" s="1735">
        <f t="shared" si="82"/>
        <v>45671</v>
      </c>
      <c r="K125" s="1735">
        <f t="shared" si="83"/>
        <v>45675</v>
      </c>
      <c r="L125" s="36"/>
      <c r="M125" s="2113">
        <f t="shared" si="84"/>
        <v>45631</v>
      </c>
      <c r="N125" s="2114">
        <f t="shared" si="85"/>
        <v>45633</v>
      </c>
      <c r="O125" s="1627">
        <f t="shared" si="76"/>
        <v>45626</v>
      </c>
      <c r="P125" s="1627">
        <f t="shared" si="77"/>
        <v>45626</v>
      </c>
    </row>
    <row r="126" spans="1:16" s="201" customFormat="1" ht="20.100000000000001" hidden="1" customHeight="1">
      <c r="A126" s="2087" t="s">
        <v>6568</v>
      </c>
      <c r="B126" s="3274" t="s">
        <v>6569</v>
      </c>
      <c r="C126" s="1403" t="s">
        <v>4694</v>
      </c>
      <c r="D126" s="2906" t="s">
        <v>6570</v>
      </c>
      <c r="E126" s="1735">
        <v>45645</v>
      </c>
      <c r="F126" s="1735">
        <f t="shared" si="78"/>
        <v>45670</v>
      </c>
      <c r="G126" s="2002">
        <f t="shared" si="79"/>
        <v>45672</v>
      </c>
      <c r="H126" s="1735">
        <f t="shared" si="80"/>
        <v>45674</v>
      </c>
      <c r="I126" s="1735">
        <f t="shared" si="81"/>
        <v>45677</v>
      </c>
      <c r="J126" s="1735">
        <f t="shared" si="82"/>
        <v>45678</v>
      </c>
      <c r="K126" s="1735">
        <f t="shared" si="83"/>
        <v>45682</v>
      </c>
      <c r="L126" s="36"/>
      <c r="M126" s="2113">
        <f>M125+7</f>
        <v>45638</v>
      </c>
      <c r="N126" s="2114">
        <f t="shared" si="85"/>
        <v>45640</v>
      </c>
      <c r="O126" s="1627">
        <f t="shared" si="76"/>
        <v>45633</v>
      </c>
      <c r="P126" s="1627">
        <f t="shared" si="77"/>
        <v>45633</v>
      </c>
    </row>
    <row r="127" spans="1:16" s="201" customFormat="1" ht="20.100000000000001" hidden="1" customHeight="1">
      <c r="A127" s="2087" t="s">
        <v>6571</v>
      </c>
      <c r="B127" s="3274" t="s">
        <v>6572</v>
      </c>
      <c r="C127" s="1403" t="s">
        <v>3990</v>
      </c>
      <c r="D127" s="2906" t="s">
        <v>6573</v>
      </c>
      <c r="E127" s="1735">
        <v>45655</v>
      </c>
      <c r="F127" s="1735">
        <f t="shared" si="78"/>
        <v>45680</v>
      </c>
      <c r="G127" s="2002">
        <f t="shared" si="79"/>
        <v>45682</v>
      </c>
      <c r="H127" s="1735">
        <f t="shared" si="80"/>
        <v>45684</v>
      </c>
      <c r="I127" s="1735">
        <f t="shared" si="81"/>
        <v>45687</v>
      </c>
      <c r="J127" s="1735">
        <f t="shared" si="82"/>
        <v>45688</v>
      </c>
      <c r="K127" s="1735">
        <f t="shared" si="83"/>
        <v>45692</v>
      </c>
      <c r="L127" s="36"/>
      <c r="M127" s="2113">
        <f>M126+7</f>
        <v>45645</v>
      </c>
      <c r="N127" s="2114">
        <f t="shared" si="85"/>
        <v>45647</v>
      </c>
      <c r="O127" s="1627">
        <f t="shared" si="76"/>
        <v>45640</v>
      </c>
      <c r="P127" s="1627">
        <f t="shared" si="77"/>
        <v>45640</v>
      </c>
    </row>
    <row r="128" spans="1:16" s="201" customFormat="1" ht="20.100000000000001" hidden="1" customHeight="1">
      <c r="A128" s="2087"/>
      <c r="B128" s="3274" t="s">
        <v>6574</v>
      </c>
      <c r="C128" s="1403" t="s">
        <v>3904</v>
      </c>
      <c r="D128" s="2906" t="s">
        <v>6575</v>
      </c>
      <c r="E128" s="1735">
        <v>45296</v>
      </c>
      <c r="F128" s="1735">
        <f>E128+25</f>
        <v>45321</v>
      </c>
      <c r="G128" s="2002">
        <f>E128+27</f>
        <v>45323</v>
      </c>
      <c r="H128" s="1735">
        <f>E128+29</f>
        <v>45325</v>
      </c>
      <c r="I128" s="1735">
        <f>E128+32</f>
        <v>45328</v>
      </c>
      <c r="J128" s="1735">
        <f>E128+33</f>
        <v>45329</v>
      </c>
      <c r="K128" s="1735">
        <f>E128+37</f>
        <v>45333</v>
      </c>
      <c r="L128" s="36"/>
      <c r="M128" s="2113">
        <f>M127+7</f>
        <v>45652</v>
      </c>
      <c r="N128" s="2114">
        <f>M128+2</f>
        <v>45654</v>
      </c>
      <c r="O128" s="1627">
        <f>N128-7</f>
        <v>45647</v>
      </c>
      <c r="P128" s="1627">
        <f>O128</f>
        <v>45647</v>
      </c>
    </row>
    <row r="129" spans="1:16" s="201" customFormat="1" ht="20.100000000000001" hidden="1" customHeight="1">
      <c r="A129" s="2087"/>
      <c r="B129" s="3274" t="s">
        <v>6576</v>
      </c>
      <c r="C129" s="2883" t="s">
        <v>4016</v>
      </c>
      <c r="D129" s="2882" t="s">
        <v>6577</v>
      </c>
      <c r="E129" s="2081">
        <v>45302</v>
      </c>
      <c r="F129" s="2081">
        <f>E129+25</f>
        <v>45327</v>
      </c>
      <c r="G129" s="2085">
        <f>E129+27</f>
        <v>45329</v>
      </c>
      <c r="H129" s="2081">
        <f>E129+29</f>
        <v>45331</v>
      </c>
      <c r="I129" s="2081">
        <f>E129+32</f>
        <v>45334</v>
      </c>
      <c r="J129" s="2081">
        <f>E129+33</f>
        <v>45335</v>
      </c>
      <c r="K129" s="2081">
        <f>E129+37</f>
        <v>45339</v>
      </c>
      <c r="L129" s="36"/>
      <c r="M129" s="2113">
        <f>M128+7</f>
        <v>45659</v>
      </c>
      <c r="N129" s="2114">
        <f>M129+2</f>
        <v>45661</v>
      </c>
      <c r="O129" s="1627">
        <f>N129-7</f>
        <v>45654</v>
      </c>
      <c r="P129" s="1627">
        <f>O129</f>
        <v>45654</v>
      </c>
    </row>
    <row r="130" spans="1:16" s="201" customFormat="1" ht="20.100000000000001" hidden="1" customHeight="1">
      <c r="A130" s="2087" t="s">
        <v>6578</v>
      </c>
      <c r="B130" s="3274" t="s">
        <v>6579</v>
      </c>
      <c r="C130" s="2883" t="s">
        <v>6345</v>
      </c>
      <c r="D130" s="2882" t="s">
        <v>6580</v>
      </c>
      <c r="E130" s="2081">
        <v>45307</v>
      </c>
      <c r="F130" s="2081">
        <f t="shared" ref="F130:F132" si="86">E130+25</f>
        <v>45332</v>
      </c>
      <c r="G130" s="2085">
        <f t="shared" ref="G130:G132" si="87">E130+27</f>
        <v>45334</v>
      </c>
      <c r="H130" s="2081">
        <f t="shared" ref="H130:H132" si="88">E130+29</f>
        <v>45336</v>
      </c>
      <c r="I130" s="2081">
        <f t="shared" ref="I130:I132" si="89">E130+32</f>
        <v>45339</v>
      </c>
      <c r="J130" s="2081">
        <f t="shared" ref="J130:J132" si="90">E130+33</f>
        <v>45340</v>
      </c>
      <c r="K130" s="2081">
        <f t="shared" ref="K130:K132" si="91">E130+37</f>
        <v>45344</v>
      </c>
      <c r="L130" s="36"/>
      <c r="M130" s="2113">
        <f t="shared" ref="M130:M132" si="92">M129+7</f>
        <v>45666</v>
      </c>
      <c r="N130" s="2114">
        <f t="shared" ref="N130:N132" si="93">M130+2</f>
        <v>45668</v>
      </c>
      <c r="O130" s="1627">
        <f t="shared" ref="O130:O132" si="94">N130-7</f>
        <v>45661</v>
      </c>
      <c r="P130" s="1627">
        <f t="shared" ref="P130:P132" si="95">O130</f>
        <v>45661</v>
      </c>
    </row>
    <row r="131" spans="1:16" s="201" customFormat="1" ht="20.100000000000001" hidden="1" customHeight="1">
      <c r="A131" s="2087" t="s">
        <v>6581</v>
      </c>
      <c r="B131" s="3274" t="s">
        <v>6582</v>
      </c>
      <c r="C131" s="2883" t="s">
        <v>6436</v>
      </c>
      <c r="D131" s="2882" t="s">
        <v>6583</v>
      </c>
      <c r="E131" s="2081">
        <v>45315</v>
      </c>
      <c r="F131" s="2081">
        <f t="shared" si="86"/>
        <v>45340</v>
      </c>
      <c r="G131" s="2085">
        <f t="shared" si="87"/>
        <v>45342</v>
      </c>
      <c r="H131" s="2081">
        <f t="shared" si="88"/>
        <v>45344</v>
      </c>
      <c r="I131" s="2081">
        <f t="shared" si="89"/>
        <v>45347</v>
      </c>
      <c r="J131" s="2081">
        <f t="shared" si="90"/>
        <v>45348</v>
      </c>
      <c r="K131" s="2081">
        <f t="shared" si="91"/>
        <v>45352</v>
      </c>
      <c r="L131" s="36"/>
      <c r="M131" s="2113">
        <f t="shared" si="92"/>
        <v>45673</v>
      </c>
      <c r="N131" s="2114">
        <f t="shared" si="93"/>
        <v>45675</v>
      </c>
      <c r="O131" s="1627">
        <f t="shared" si="94"/>
        <v>45668</v>
      </c>
      <c r="P131" s="1627">
        <f t="shared" si="95"/>
        <v>45668</v>
      </c>
    </row>
    <row r="132" spans="1:16" s="201" customFormat="1" ht="20.100000000000001" hidden="1" customHeight="1">
      <c r="A132" s="2087"/>
      <c r="B132" s="3274" t="s">
        <v>6584</v>
      </c>
      <c r="C132" s="2883" t="s">
        <v>3994</v>
      </c>
      <c r="D132" s="2882" t="s">
        <v>6585</v>
      </c>
      <c r="E132" s="2081">
        <v>45323</v>
      </c>
      <c r="F132" s="2081">
        <f t="shared" si="86"/>
        <v>45348</v>
      </c>
      <c r="G132" s="2085">
        <f t="shared" si="87"/>
        <v>45350</v>
      </c>
      <c r="H132" s="2081">
        <f t="shared" si="88"/>
        <v>45352</v>
      </c>
      <c r="I132" s="2081">
        <f t="shared" si="89"/>
        <v>45355</v>
      </c>
      <c r="J132" s="2081">
        <f t="shared" si="90"/>
        <v>45356</v>
      </c>
      <c r="K132" s="2081">
        <f t="shared" si="91"/>
        <v>45360</v>
      </c>
      <c r="L132" s="36"/>
      <c r="M132" s="2113">
        <f t="shared" si="92"/>
        <v>45680</v>
      </c>
      <c r="N132" s="2114">
        <f t="shared" si="93"/>
        <v>45682</v>
      </c>
      <c r="O132" s="1627">
        <f t="shared" si="94"/>
        <v>45675</v>
      </c>
      <c r="P132" s="1627">
        <f t="shared" si="95"/>
        <v>45675</v>
      </c>
    </row>
    <row r="133" spans="1:16" s="201" customFormat="1" ht="20.100000000000001" hidden="1" customHeight="1">
      <c r="A133" s="2087"/>
      <c r="B133" s="3274" t="s">
        <v>6586</v>
      </c>
      <c r="C133" s="1403" t="s">
        <v>6491</v>
      </c>
      <c r="D133" s="2906" t="s">
        <v>6587</v>
      </c>
      <c r="E133" s="1735">
        <v>45336</v>
      </c>
      <c r="F133" s="1735">
        <f t="shared" ref="F133:F140" si="96">E133+25</f>
        <v>45361</v>
      </c>
      <c r="G133" s="2002">
        <f t="shared" ref="G133:G140" si="97">E133+27</f>
        <v>45363</v>
      </c>
      <c r="H133" s="1735">
        <f t="shared" ref="H133:H140" si="98">E133+29</f>
        <v>45365</v>
      </c>
      <c r="I133" s="1735">
        <f t="shared" ref="I133:I140" si="99">E133+32</f>
        <v>45368</v>
      </c>
      <c r="J133" s="1735">
        <f t="shared" ref="J133:J140" si="100">E133+33</f>
        <v>45369</v>
      </c>
      <c r="K133" s="1735">
        <f t="shared" ref="K133:K140" si="101">E133+37</f>
        <v>45373</v>
      </c>
      <c r="L133" s="36"/>
      <c r="M133" s="2113">
        <f t="shared" ref="M133:M138" si="102">M132+7</f>
        <v>45687</v>
      </c>
      <c r="N133" s="2114">
        <f t="shared" ref="N133:N140" si="103">M133+2</f>
        <v>45689</v>
      </c>
      <c r="O133" s="1627">
        <f t="shared" ref="O133:O140" si="104">N133-7</f>
        <v>45682</v>
      </c>
      <c r="P133" s="1627">
        <f t="shared" ref="P133:P140" si="105">O133</f>
        <v>45682</v>
      </c>
    </row>
    <row r="134" spans="1:16" s="201" customFormat="1" ht="20.100000000000001" hidden="1" customHeight="1">
      <c r="A134" s="2087"/>
      <c r="B134" s="3274" t="s">
        <v>6588</v>
      </c>
      <c r="C134" s="1403" t="s">
        <v>6420</v>
      </c>
      <c r="D134" s="2906" t="s">
        <v>6589</v>
      </c>
      <c r="E134" s="2634">
        <v>45337</v>
      </c>
      <c r="F134" s="2634">
        <f t="shared" si="96"/>
        <v>45362</v>
      </c>
      <c r="G134" s="3126">
        <f t="shared" si="97"/>
        <v>45364</v>
      </c>
      <c r="H134" s="2634">
        <f t="shared" si="98"/>
        <v>45366</v>
      </c>
      <c r="I134" s="2634">
        <f t="shared" si="99"/>
        <v>45369</v>
      </c>
      <c r="J134" s="2634">
        <f t="shared" si="100"/>
        <v>45370</v>
      </c>
      <c r="K134" s="2634">
        <f t="shared" si="101"/>
        <v>45374</v>
      </c>
      <c r="L134" s="36"/>
      <c r="M134" s="2113">
        <f t="shared" si="102"/>
        <v>45694</v>
      </c>
      <c r="N134" s="2114">
        <f t="shared" si="103"/>
        <v>45696</v>
      </c>
      <c r="O134" s="1627">
        <f t="shared" si="104"/>
        <v>45689</v>
      </c>
      <c r="P134" s="1627">
        <f t="shared" si="105"/>
        <v>45689</v>
      </c>
    </row>
    <row r="135" spans="1:16" s="201" customFormat="1" ht="20.100000000000001" hidden="1" customHeight="1">
      <c r="A135" s="2087"/>
      <c r="B135" s="3274" t="s">
        <v>6590</v>
      </c>
      <c r="C135" s="3124" t="s">
        <v>406</v>
      </c>
      <c r="D135" s="3125" t="s">
        <v>6591</v>
      </c>
      <c r="E135" s="2147">
        <v>45335</v>
      </c>
      <c r="F135" s="2147">
        <f t="shared" si="96"/>
        <v>45360</v>
      </c>
      <c r="G135" s="2148">
        <f t="shared" si="97"/>
        <v>45362</v>
      </c>
      <c r="H135" s="2147">
        <f t="shared" si="98"/>
        <v>45364</v>
      </c>
      <c r="I135" s="2147">
        <f t="shared" si="99"/>
        <v>45367</v>
      </c>
      <c r="J135" s="2147">
        <f t="shared" si="100"/>
        <v>45368</v>
      </c>
      <c r="K135" s="2147">
        <f t="shared" si="101"/>
        <v>45372</v>
      </c>
      <c r="L135" s="36"/>
      <c r="M135" s="2113">
        <f t="shared" si="102"/>
        <v>45701</v>
      </c>
      <c r="N135" s="2114">
        <f t="shared" si="103"/>
        <v>45703</v>
      </c>
      <c r="O135" s="1627">
        <f t="shared" si="104"/>
        <v>45696</v>
      </c>
      <c r="P135" s="1627">
        <f t="shared" si="105"/>
        <v>45696</v>
      </c>
    </row>
    <row r="136" spans="1:16" s="201" customFormat="1" ht="20.100000000000001" hidden="1" customHeight="1" thickTop="1">
      <c r="A136" s="2087"/>
      <c r="B136" s="3274" t="s">
        <v>6592</v>
      </c>
      <c r="C136" s="1403" t="s">
        <v>4669</v>
      </c>
      <c r="D136" s="2906" t="s">
        <v>6593</v>
      </c>
      <c r="E136" s="1735">
        <v>45346</v>
      </c>
      <c r="F136" s="1735">
        <f t="shared" si="96"/>
        <v>45371</v>
      </c>
      <c r="G136" s="2002">
        <f t="shared" si="97"/>
        <v>45373</v>
      </c>
      <c r="H136" s="1735">
        <f t="shared" si="98"/>
        <v>45375</v>
      </c>
      <c r="I136" s="1735">
        <f t="shared" si="99"/>
        <v>45378</v>
      </c>
      <c r="J136" s="1735">
        <f t="shared" si="100"/>
        <v>45379</v>
      </c>
      <c r="K136" s="1735">
        <f t="shared" si="101"/>
        <v>45383</v>
      </c>
      <c r="L136" s="36"/>
      <c r="M136" s="2113">
        <f t="shared" si="102"/>
        <v>45708</v>
      </c>
      <c r="N136" s="2114">
        <f t="shared" si="103"/>
        <v>45710</v>
      </c>
      <c r="O136" s="1627">
        <f t="shared" si="104"/>
        <v>45703</v>
      </c>
      <c r="P136" s="1627">
        <f t="shared" si="105"/>
        <v>45703</v>
      </c>
    </row>
    <row r="137" spans="1:16" s="201" customFormat="1" ht="20.100000000000001" hidden="1" customHeight="1" thickTop="1">
      <c r="A137" s="2087"/>
      <c r="B137" s="3274" t="s">
        <v>6594</v>
      </c>
      <c r="C137" s="2883" t="s">
        <v>6559</v>
      </c>
      <c r="D137" s="2882" t="s">
        <v>6595</v>
      </c>
      <c r="E137" s="2081">
        <v>45352</v>
      </c>
      <c r="F137" s="2081">
        <f t="shared" si="96"/>
        <v>45377</v>
      </c>
      <c r="G137" s="2085">
        <f t="shared" si="97"/>
        <v>45379</v>
      </c>
      <c r="H137" s="2081">
        <f t="shared" si="98"/>
        <v>45381</v>
      </c>
      <c r="I137" s="2081">
        <f t="shared" si="99"/>
        <v>45384</v>
      </c>
      <c r="J137" s="2081">
        <f t="shared" si="100"/>
        <v>45385</v>
      </c>
      <c r="K137" s="2081">
        <f t="shared" si="101"/>
        <v>45389</v>
      </c>
      <c r="L137" s="36"/>
      <c r="M137" s="2113">
        <f t="shared" si="102"/>
        <v>45715</v>
      </c>
      <c r="N137" s="2114">
        <f t="shared" si="103"/>
        <v>45717</v>
      </c>
      <c r="O137" s="1627">
        <f t="shared" si="104"/>
        <v>45710</v>
      </c>
      <c r="P137" s="1627">
        <f t="shared" si="105"/>
        <v>45710</v>
      </c>
    </row>
    <row r="138" spans="1:16" s="201" customFormat="1" ht="20.100000000000001" hidden="1" customHeight="1" thickTop="1">
      <c r="A138" s="2087"/>
      <c r="B138" s="3274" t="s">
        <v>6596</v>
      </c>
      <c r="C138" s="2883" t="s">
        <v>6352</v>
      </c>
      <c r="D138" s="2882" t="s">
        <v>6597</v>
      </c>
      <c r="E138" s="2081">
        <v>45362</v>
      </c>
      <c r="F138" s="2081">
        <f t="shared" si="96"/>
        <v>45387</v>
      </c>
      <c r="G138" s="2085">
        <f t="shared" si="97"/>
        <v>45389</v>
      </c>
      <c r="H138" s="2081">
        <f t="shared" si="98"/>
        <v>45391</v>
      </c>
      <c r="I138" s="2081">
        <f t="shared" si="99"/>
        <v>45394</v>
      </c>
      <c r="J138" s="2081">
        <f t="shared" si="100"/>
        <v>45395</v>
      </c>
      <c r="K138" s="2081">
        <f t="shared" si="101"/>
        <v>45399</v>
      </c>
      <c r="L138" s="36"/>
      <c r="M138" s="2113">
        <f t="shared" si="102"/>
        <v>45722</v>
      </c>
      <c r="N138" s="2114">
        <f t="shared" si="103"/>
        <v>45724</v>
      </c>
      <c r="O138" s="1627">
        <f t="shared" si="104"/>
        <v>45717</v>
      </c>
      <c r="P138" s="1627">
        <f t="shared" si="105"/>
        <v>45717</v>
      </c>
    </row>
    <row r="139" spans="1:16" s="201" customFormat="1" ht="20.100000000000001" hidden="1" customHeight="1" thickTop="1">
      <c r="A139" s="2087"/>
      <c r="B139" s="3274" t="s">
        <v>6598</v>
      </c>
      <c r="C139" s="2883" t="s">
        <v>6395</v>
      </c>
      <c r="D139" s="2882" t="s">
        <v>6599</v>
      </c>
      <c r="E139" s="2081">
        <v>45371</v>
      </c>
      <c r="F139" s="2081">
        <f t="shared" si="96"/>
        <v>45396</v>
      </c>
      <c r="G139" s="2085">
        <f t="shared" si="97"/>
        <v>45398</v>
      </c>
      <c r="H139" s="2081">
        <f t="shared" si="98"/>
        <v>45400</v>
      </c>
      <c r="I139" s="2081">
        <f t="shared" si="99"/>
        <v>45403</v>
      </c>
      <c r="J139" s="2081">
        <f t="shared" si="100"/>
        <v>45404</v>
      </c>
      <c r="K139" s="2081">
        <f t="shared" si="101"/>
        <v>45408</v>
      </c>
      <c r="L139" s="36"/>
      <c r="M139" s="2113">
        <f t="shared" ref="M139:M150" si="106">M138+7</f>
        <v>45729</v>
      </c>
      <c r="N139" s="2114">
        <f t="shared" si="103"/>
        <v>45731</v>
      </c>
      <c r="O139" s="1627">
        <f t="shared" si="104"/>
        <v>45724</v>
      </c>
      <c r="P139" s="1627">
        <f t="shared" si="105"/>
        <v>45724</v>
      </c>
    </row>
    <row r="140" spans="1:16" s="201" customFormat="1" ht="20.100000000000001" hidden="1" customHeight="1">
      <c r="A140" s="2087"/>
      <c r="B140" s="3274" t="s">
        <v>6600</v>
      </c>
      <c r="C140" s="2883" t="s">
        <v>4694</v>
      </c>
      <c r="D140" s="2882" t="s">
        <v>6601</v>
      </c>
      <c r="E140" s="2081">
        <v>45373</v>
      </c>
      <c r="F140" s="2081">
        <f t="shared" si="96"/>
        <v>45398</v>
      </c>
      <c r="G140" s="2085">
        <f t="shared" si="97"/>
        <v>45400</v>
      </c>
      <c r="H140" s="2081">
        <f t="shared" si="98"/>
        <v>45402</v>
      </c>
      <c r="I140" s="2081">
        <f t="shared" si="99"/>
        <v>45405</v>
      </c>
      <c r="J140" s="2081">
        <f t="shared" si="100"/>
        <v>45406</v>
      </c>
      <c r="K140" s="2081">
        <f t="shared" si="101"/>
        <v>45410</v>
      </c>
      <c r="L140" s="36"/>
      <c r="M140" s="2113">
        <f t="shared" si="106"/>
        <v>45736</v>
      </c>
      <c r="N140" s="2114">
        <f t="shared" si="103"/>
        <v>45738</v>
      </c>
      <c r="O140" s="1627">
        <f t="shared" si="104"/>
        <v>45731</v>
      </c>
      <c r="P140" s="1627">
        <f t="shared" si="105"/>
        <v>45731</v>
      </c>
    </row>
    <row r="141" spans="1:16" s="201" customFormat="1" ht="20.100000000000001" hidden="1" customHeight="1" thickTop="1">
      <c r="A141" s="2087"/>
      <c r="B141" s="3274" t="s">
        <v>6602</v>
      </c>
      <c r="C141" s="2883" t="s">
        <v>3990</v>
      </c>
      <c r="D141" s="2882" t="s">
        <v>6603</v>
      </c>
      <c r="E141" s="2081">
        <v>45385</v>
      </c>
      <c r="F141" s="2081">
        <f t="shared" ref="F141:F150" si="107">E141+25</f>
        <v>45410</v>
      </c>
      <c r="G141" s="2085">
        <f t="shared" ref="G141:G150" si="108">E141+27</f>
        <v>45412</v>
      </c>
      <c r="H141" s="2081">
        <f t="shared" ref="H141:H150" si="109">E141+29</f>
        <v>45414</v>
      </c>
      <c r="I141" s="2081">
        <f t="shared" ref="I141:I150" si="110">E141+32</f>
        <v>45417</v>
      </c>
      <c r="J141" s="2081">
        <f t="shared" ref="J141:J150" si="111">E141+33</f>
        <v>45418</v>
      </c>
      <c r="K141" s="2081">
        <f t="shared" ref="K141:K150" si="112">E141+37</f>
        <v>45422</v>
      </c>
      <c r="L141" s="36"/>
      <c r="M141" s="2113">
        <f t="shared" si="106"/>
        <v>45743</v>
      </c>
      <c r="N141" s="2114">
        <f>M141+2</f>
        <v>45745</v>
      </c>
      <c r="O141" s="1627">
        <f>N141-7</f>
        <v>45738</v>
      </c>
      <c r="P141" s="1627">
        <f>O141</f>
        <v>45738</v>
      </c>
    </row>
    <row r="142" spans="1:16" s="201" customFormat="1" ht="20.100000000000001" hidden="1" customHeight="1" thickTop="1">
      <c r="A142" s="2087"/>
      <c r="B142" s="3274" t="s">
        <v>6604</v>
      </c>
      <c r="C142" s="1403" t="s">
        <v>3904</v>
      </c>
      <c r="D142" s="2906" t="s">
        <v>6605</v>
      </c>
      <c r="E142" s="1735">
        <v>45391</v>
      </c>
      <c r="F142" s="1735">
        <f t="shared" si="107"/>
        <v>45416</v>
      </c>
      <c r="G142" s="2002">
        <f t="shared" si="108"/>
        <v>45418</v>
      </c>
      <c r="H142" s="1735">
        <f t="shared" si="109"/>
        <v>45420</v>
      </c>
      <c r="I142" s="1735">
        <f t="shared" si="110"/>
        <v>45423</v>
      </c>
      <c r="J142" s="1735">
        <f t="shared" si="111"/>
        <v>45424</v>
      </c>
      <c r="K142" s="1735">
        <f t="shared" si="112"/>
        <v>45428</v>
      </c>
      <c r="L142" s="36"/>
      <c r="M142" s="2113">
        <f t="shared" si="106"/>
        <v>45750</v>
      </c>
      <c r="N142" s="2114">
        <f>M142+2</f>
        <v>45752</v>
      </c>
      <c r="O142" s="1627">
        <f>N142-7</f>
        <v>45745</v>
      </c>
      <c r="P142" s="1627">
        <f>O142</f>
        <v>45745</v>
      </c>
    </row>
    <row r="143" spans="1:16" s="201" customFormat="1" ht="20.100000000000001" hidden="1" customHeight="1" thickTop="1">
      <c r="A143" s="2087" t="s">
        <v>6606</v>
      </c>
      <c r="B143" s="3274" t="s">
        <v>6607</v>
      </c>
      <c r="C143" s="1403" t="s">
        <v>6608</v>
      </c>
      <c r="D143" s="2906" t="s">
        <v>6609</v>
      </c>
      <c r="E143" s="1735">
        <v>45402</v>
      </c>
      <c r="F143" s="1735">
        <f t="shared" si="107"/>
        <v>45427</v>
      </c>
      <c r="G143" s="2002">
        <f t="shared" si="108"/>
        <v>45429</v>
      </c>
      <c r="H143" s="1735">
        <f t="shared" si="109"/>
        <v>45431</v>
      </c>
      <c r="I143" s="1735">
        <f t="shared" si="110"/>
        <v>45434</v>
      </c>
      <c r="J143" s="1735">
        <f t="shared" si="111"/>
        <v>45435</v>
      </c>
      <c r="K143" s="1735">
        <f t="shared" si="112"/>
        <v>45439</v>
      </c>
      <c r="L143" s="36"/>
      <c r="M143" s="2113">
        <f t="shared" si="106"/>
        <v>45757</v>
      </c>
      <c r="N143" s="2114">
        <f>M143+2</f>
        <v>45759</v>
      </c>
      <c r="O143" s="1627">
        <f>N143-7</f>
        <v>45752</v>
      </c>
      <c r="P143" s="1627">
        <f>O143</f>
        <v>45752</v>
      </c>
    </row>
    <row r="144" spans="1:16" s="201" customFormat="1" ht="20.100000000000001" hidden="1" customHeight="1">
      <c r="A144" s="2087"/>
      <c r="B144" s="3274" t="s">
        <v>6610</v>
      </c>
      <c r="C144" s="1403" t="s">
        <v>6345</v>
      </c>
      <c r="D144" s="2906" t="s">
        <v>6611</v>
      </c>
      <c r="E144" s="1735">
        <v>45403</v>
      </c>
      <c r="F144" s="1735">
        <f t="shared" si="107"/>
        <v>45428</v>
      </c>
      <c r="G144" s="2002">
        <f t="shared" si="108"/>
        <v>45430</v>
      </c>
      <c r="H144" s="1735">
        <f t="shared" si="109"/>
        <v>45432</v>
      </c>
      <c r="I144" s="1735">
        <f t="shared" si="110"/>
        <v>45435</v>
      </c>
      <c r="J144" s="1735">
        <f t="shared" si="111"/>
        <v>45436</v>
      </c>
      <c r="K144" s="1735">
        <f t="shared" si="112"/>
        <v>45440</v>
      </c>
      <c r="L144" s="36"/>
      <c r="M144" s="2113">
        <f t="shared" si="106"/>
        <v>45764</v>
      </c>
      <c r="N144" s="2114">
        <f>M144+2</f>
        <v>45766</v>
      </c>
      <c r="O144" s="1627">
        <f>N144-7</f>
        <v>45759</v>
      </c>
      <c r="P144" s="1627">
        <f>O144</f>
        <v>45759</v>
      </c>
    </row>
    <row r="145" spans="1:16" s="201" customFormat="1" ht="20.100000000000001" hidden="1" customHeight="1" thickTop="1">
      <c r="A145" s="2087" t="s">
        <v>6612</v>
      </c>
      <c r="B145" s="3274" t="s">
        <v>6613</v>
      </c>
      <c r="C145" s="1403" t="s">
        <v>6453</v>
      </c>
      <c r="D145" s="2906" t="s">
        <v>6614</v>
      </c>
      <c r="E145" s="1735">
        <v>45412</v>
      </c>
      <c r="F145" s="1735">
        <f t="shared" si="107"/>
        <v>45437</v>
      </c>
      <c r="G145" s="2002">
        <f t="shared" si="108"/>
        <v>45439</v>
      </c>
      <c r="H145" s="1735">
        <f t="shared" si="109"/>
        <v>45441</v>
      </c>
      <c r="I145" s="1735">
        <f t="shared" si="110"/>
        <v>45444</v>
      </c>
      <c r="J145" s="1735">
        <f t="shared" si="111"/>
        <v>45445</v>
      </c>
      <c r="K145" s="1735">
        <f t="shared" si="112"/>
        <v>45449</v>
      </c>
      <c r="L145" s="36"/>
      <c r="M145" s="2113">
        <f t="shared" si="106"/>
        <v>45771</v>
      </c>
      <c r="N145" s="2114">
        <f>M145+2</f>
        <v>45773</v>
      </c>
      <c r="O145" s="1627">
        <f>N145-7</f>
        <v>45766</v>
      </c>
      <c r="P145" s="1627">
        <f>O145</f>
        <v>45766</v>
      </c>
    </row>
    <row r="146" spans="1:16" s="201" customFormat="1" ht="20.100000000000001" hidden="1" customHeight="1" thickTop="1">
      <c r="A146" s="2087"/>
      <c r="B146" s="3274" t="s">
        <v>6615</v>
      </c>
      <c r="C146" s="2883" t="s">
        <v>3994</v>
      </c>
      <c r="D146" s="2882" t="s">
        <v>6616</v>
      </c>
      <c r="E146" s="2081">
        <v>45419</v>
      </c>
      <c r="F146" s="2081">
        <f t="shared" si="107"/>
        <v>45444</v>
      </c>
      <c r="G146" s="2085">
        <f t="shared" si="108"/>
        <v>45446</v>
      </c>
      <c r="H146" s="2081">
        <f t="shared" si="109"/>
        <v>45448</v>
      </c>
      <c r="I146" s="2081">
        <f t="shared" si="110"/>
        <v>45451</v>
      </c>
      <c r="J146" s="2081">
        <f t="shared" si="111"/>
        <v>45452</v>
      </c>
      <c r="K146" s="2081">
        <f t="shared" si="112"/>
        <v>45456</v>
      </c>
      <c r="L146" s="36"/>
      <c r="M146" s="2113">
        <f t="shared" si="106"/>
        <v>45778</v>
      </c>
      <c r="N146" s="2114">
        <f t="shared" ref="N146:N150" si="113">M146+2</f>
        <v>45780</v>
      </c>
      <c r="O146" s="1627">
        <f t="shared" ref="O146:O150" si="114">N146-7</f>
        <v>45773</v>
      </c>
      <c r="P146" s="1627">
        <f t="shared" ref="P146:P150" si="115">O146</f>
        <v>45773</v>
      </c>
    </row>
    <row r="147" spans="1:16" s="201" customFormat="1" ht="20.100000000000001" hidden="1" customHeight="1">
      <c r="A147" s="2087"/>
      <c r="B147" s="3274" t="s">
        <v>6617</v>
      </c>
      <c r="C147" s="3086" t="s">
        <v>406</v>
      </c>
      <c r="D147" s="3087" t="s">
        <v>6618</v>
      </c>
      <c r="E147" s="2147">
        <v>45420</v>
      </c>
      <c r="F147" s="2147">
        <f t="shared" si="107"/>
        <v>45445</v>
      </c>
      <c r="G147" s="2148">
        <f t="shared" si="108"/>
        <v>45447</v>
      </c>
      <c r="H147" s="2147">
        <f t="shared" si="109"/>
        <v>45449</v>
      </c>
      <c r="I147" s="2147">
        <f t="shared" si="110"/>
        <v>45452</v>
      </c>
      <c r="J147" s="2147">
        <f t="shared" si="111"/>
        <v>45453</v>
      </c>
      <c r="K147" s="2147">
        <f t="shared" si="112"/>
        <v>45457</v>
      </c>
      <c r="L147" s="36"/>
      <c r="M147" s="2113">
        <f t="shared" si="106"/>
        <v>45785</v>
      </c>
      <c r="N147" s="2114">
        <f t="shared" si="113"/>
        <v>45787</v>
      </c>
      <c r="O147" s="1627">
        <f t="shared" si="114"/>
        <v>45780</v>
      </c>
      <c r="P147" s="1627">
        <f t="shared" si="115"/>
        <v>45780</v>
      </c>
    </row>
    <row r="148" spans="1:16" s="201" customFormat="1" ht="20.100000000000001" hidden="1" customHeight="1" thickTop="1">
      <c r="A148" s="2087"/>
      <c r="B148" s="3274" t="s">
        <v>6619</v>
      </c>
      <c r="C148" s="3472" t="s">
        <v>6491</v>
      </c>
      <c r="D148" s="3473" t="s">
        <v>6620</v>
      </c>
      <c r="E148" s="2081">
        <v>45431</v>
      </c>
      <c r="F148" s="2081">
        <f t="shared" si="107"/>
        <v>45456</v>
      </c>
      <c r="G148" s="2085">
        <f t="shared" si="108"/>
        <v>45458</v>
      </c>
      <c r="H148" s="2081">
        <f t="shared" si="109"/>
        <v>45460</v>
      </c>
      <c r="I148" s="2081">
        <f t="shared" si="110"/>
        <v>45463</v>
      </c>
      <c r="J148" s="2081">
        <f t="shared" si="111"/>
        <v>45464</v>
      </c>
      <c r="K148" s="2081">
        <f t="shared" si="112"/>
        <v>45468</v>
      </c>
      <c r="L148" s="36"/>
      <c r="M148" s="2113">
        <f t="shared" si="106"/>
        <v>45792</v>
      </c>
      <c r="N148" s="2114">
        <f t="shared" si="113"/>
        <v>45794</v>
      </c>
      <c r="O148" s="1627">
        <f t="shared" si="114"/>
        <v>45787</v>
      </c>
      <c r="P148" s="1627">
        <f t="shared" si="115"/>
        <v>45787</v>
      </c>
    </row>
    <row r="149" spans="1:16" s="201" customFormat="1" ht="20.100000000000001" hidden="1" customHeight="1">
      <c r="A149" s="2087"/>
      <c r="B149" s="3274" t="s">
        <v>6621</v>
      </c>
      <c r="C149" s="2883" t="s">
        <v>6420</v>
      </c>
      <c r="D149" s="2882" t="s">
        <v>6622</v>
      </c>
      <c r="E149" s="2081">
        <v>45437</v>
      </c>
      <c r="F149" s="2081">
        <f t="shared" si="107"/>
        <v>45462</v>
      </c>
      <c r="G149" s="2085">
        <f t="shared" si="108"/>
        <v>45464</v>
      </c>
      <c r="H149" s="2081">
        <f t="shared" si="109"/>
        <v>45466</v>
      </c>
      <c r="I149" s="2081">
        <f t="shared" si="110"/>
        <v>45469</v>
      </c>
      <c r="J149" s="2081">
        <f t="shared" si="111"/>
        <v>45470</v>
      </c>
      <c r="K149" s="2081">
        <f t="shared" si="112"/>
        <v>45474</v>
      </c>
      <c r="L149" s="36"/>
      <c r="M149" s="2113">
        <f t="shared" si="106"/>
        <v>45799</v>
      </c>
      <c r="N149" s="2114">
        <f t="shared" si="113"/>
        <v>45801</v>
      </c>
      <c r="O149" s="1627">
        <f>N149-7</f>
        <v>45794</v>
      </c>
      <c r="P149" s="1627">
        <f t="shared" si="115"/>
        <v>45794</v>
      </c>
    </row>
    <row r="150" spans="1:16" s="201" customFormat="1" ht="20.100000000000001" customHeight="1" thickTop="1">
      <c r="A150" s="2087"/>
      <c r="B150" s="3274" t="s">
        <v>6623</v>
      </c>
      <c r="C150" s="2883" t="s">
        <v>4669</v>
      </c>
      <c r="D150" s="2882" t="s">
        <v>6624</v>
      </c>
      <c r="E150" s="2081">
        <v>45810</v>
      </c>
      <c r="F150" s="2081">
        <f t="shared" si="107"/>
        <v>45835</v>
      </c>
      <c r="G150" s="2085">
        <f t="shared" si="108"/>
        <v>45837</v>
      </c>
      <c r="H150" s="2081">
        <f t="shared" si="109"/>
        <v>45839</v>
      </c>
      <c r="I150" s="2081">
        <f t="shared" si="110"/>
        <v>45842</v>
      </c>
      <c r="J150" s="2081">
        <f t="shared" si="111"/>
        <v>45843</v>
      </c>
      <c r="K150" s="2081">
        <f t="shared" si="112"/>
        <v>45847</v>
      </c>
      <c r="L150" s="36"/>
      <c r="M150" s="2113">
        <f t="shared" si="106"/>
        <v>45806</v>
      </c>
      <c r="N150" s="2114">
        <f t="shared" si="113"/>
        <v>45808</v>
      </c>
      <c r="O150" s="1627">
        <f t="shared" si="114"/>
        <v>45801</v>
      </c>
      <c r="P150" s="1627">
        <f t="shared" si="115"/>
        <v>45801</v>
      </c>
    </row>
    <row r="151" spans="1:16" s="201" customFormat="1" ht="20.100000000000001" customHeight="1">
      <c r="A151" s="2087"/>
      <c r="B151" s="3274" t="s">
        <v>6625</v>
      </c>
      <c r="C151" s="1403" t="s">
        <v>6559</v>
      </c>
      <c r="D151" s="2906" t="s">
        <v>6626</v>
      </c>
      <c r="E151" s="1735">
        <v>45819</v>
      </c>
      <c r="F151" s="1735">
        <f>E151+25</f>
        <v>45844</v>
      </c>
      <c r="G151" s="2002">
        <f>E151+27</f>
        <v>45846</v>
      </c>
      <c r="H151" s="1735">
        <f>E151+29</f>
        <v>45848</v>
      </c>
      <c r="I151" s="1735">
        <f>E151+32</f>
        <v>45851</v>
      </c>
      <c r="J151" s="1735">
        <f>E151+33</f>
        <v>45852</v>
      </c>
      <c r="K151" s="1735">
        <f>E151+37</f>
        <v>45856</v>
      </c>
      <c r="L151" s="36"/>
      <c r="M151" s="2113">
        <f>M150+7</f>
        <v>45813</v>
      </c>
      <c r="N151" s="2114">
        <f>M151+2</f>
        <v>45815</v>
      </c>
      <c r="O151" s="1627">
        <f>N151-7</f>
        <v>45808</v>
      </c>
      <c r="P151" s="1627">
        <f>O151</f>
        <v>45808</v>
      </c>
    </row>
    <row r="152" spans="1:16" s="201" customFormat="1" ht="20.100000000000001" customHeight="1">
      <c r="A152" s="2087"/>
      <c r="B152" s="3274" t="s">
        <v>6627</v>
      </c>
      <c r="C152" s="1403" t="s">
        <v>6352</v>
      </c>
      <c r="D152" s="2906" t="s">
        <v>6628</v>
      </c>
      <c r="E152" s="1735">
        <v>45457</v>
      </c>
      <c r="F152" s="1735">
        <f>E152+25</f>
        <v>45482</v>
      </c>
      <c r="G152" s="2002">
        <f>E152+27</f>
        <v>45484</v>
      </c>
      <c r="H152" s="1735">
        <f>E152+29</f>
        <v>45486</v>
      </c>
      <c r="I152" s="1735">
        <f>E152+32</f>
        <v>45489</v>
      </c>
      <c r="J152" s="1735">
        <f>E152+33</f>
        <v>45490</v>
      </c>
      <c r="K152" s="1735">
        <f>E152+37</f>
        <v>45494</v>
      </c>
      <c r="L152" s="36"/>
      <c r="M152" s="2113">
        <f>M151+7</f>
        <v>45820</v>
      </c>
      <c r="N152" s="2114">
        <f>M152+2</f>
        <v>45822</v>
      </c>
      <c r="O152" s="1627">
        <f>N152-7</f>
        <v>45815</v>
      </c>
      <c r="P152" s="1627">
        <f>O152</f>
        <v>45815</v>
      </c>
    </row>
    <row r="153" spans="1:16" s="201" customFormat="1" ht="20.100000000000001" customHeight="1">
      <c r="A153" s="2087" t="s">
        <v>6629</v>
      </c>
      <c r="B153" s="3274" t="s">
        <v>6630</v>
      </c>
      <c r="C153" s="1403" t="s">
        <v>6395</v>
      </c>
      <c r="D153" s="2906" t="s">
        <v>6631</v>
      </c>
      <c r="E153" s="1735">
        <v>45464</v>
      </c>
      <c r="F153" s="1735">
        <f>E153+25</f>
        <v>45489</v>
      </c>
      <c r="G153" s="2002">
        <f>E153+27</f>
        <v>45491</v>
      </c>
      <c r="H153" s="1735">
        <f>E153+29</f>
        <v>45493</v>
      </c>
      <c r="I153" s="1735">
        <f>E153+32</f>
        <v>45496</v>
      </c>
      <c r="J153" s="1735">
        <f>E153+33</f>
        <v>45497</v>
      </c>
      <c r="K153" s="1735">
        <f>E153+37</f>
        <v>45501</v>
      </c>
      <c r="L153" s="36"/>
      <c r="M153" s="2113">
        <f>M152+7</f>
        <v>45827</v>
      </c>
      <c r="N153" s="2114">
        <f>M153+2</f>
        <v>45829</v>
      </c>
      <c r="O153" s="1627">
        <f>N153-7</f>
        <v>45822</v>
      </c>
      <c r="P153" s="1627">
        <f>O153</f>
        <v>45822</v>
      </c>
    </row>
    <row r="154" spans="1:16" s="201" customFormat="1" ht="20.100000000000001" customHeight="1">
      <c r="A154" s="2087"/>
      <c r="B154" s="3274" t="s">
        <v>3713</v>
      </c>
      <c r="C154" s="1403" t="s">
        <v>4694</v>
      </c>
      <c r="D154" s="2906" t="s">
        <v>6632</v>
      </c>
      <c r="E154" s="1735">
        <v>45469</v>
      </c>
      <c r="F154" s="1735">
        <f>E154+25</f>
        <v>45494</v>
      </c>
      <c r="G154" s="2002">
        <f>E154+27</f>
        <v>45496</v>
      </c>
      <c r="H154" s="1735">
        <f>E154+29</f>
        <v>45498</v>
      </c>
      <c r="I154" s="1735">
        <f>E154+32</f>
        <v>45501</v>
      </c>
      <c r="J154" s="1735">
        <f>E154+33</f>
        <v>45502</v>
      </c>
      <c r="K154" s="1735">
        <f>E154+37</f>
        <v>45506</v>
      </c>
      <c r="L154" s="36"/>
      <c r="M154" s="2113">
        <f>M153+7</f>
        <v>45834</v>
      </c>
      <c r="N154" s="2114">
        <f>M154+2</f>
        <v>45836</v>
      </c>
      <c r="O154" s="1627">
        <f>N154-7</f>
        <v>45829</v>
      </c>
      <c r="P154" s="1627">
        <f>O154</f>
        <v>45829</v>
      </c>
    </row>
    <row r="155" spans="1:16" s="201" customFormat="1" ht="20.100000000000001" customHeight="1">
      <c r="A155" s="2087"/>
      <c r="B155" s="3274" t="s">
        <v>3714</v>
      </c>
      <c r="C155" s="2883" t="s">
        <v>3990</v>
      </c>
      <c r="D155" s="2882" t="s">
        <v>6633</v>
      </c>
      <c r="E155" s="2081">
        <v>45476</v>
      </c>
      <c r="F155" s="2081">
        <f t="shared" ref="F155:F160" si="116">E155+25</f>
        <v>45501</v>
      </c>
      <c r="G155" s="2085">
        <f t="shared" ref="G155:G160" si="117">E155+27</f>
        <v>45503</v>
      </c>
      <c r="H155" s="2081">
        <f t="shared" ref="H155:H160" si="118">E155+29</f>
        <v>45505</v>
      </c>
      <c r="I155" s="2081">
        <f t="shared" ref="I155:I160" si="119">E155+32</f>
        <v>45508</v>
      </c>
      <c r="J155" s="2081">
        <f t="shared" ref="J155:J160" si="120">E155+33</f>
        <v>45509</v>
      </c>
      <c r="K155" s="2081">
        <f t="shared" ref="K155:K160" si="121">E155+37</f>
        <v>45513</v>
      </c>
      <c r="L155" s="36"/>
      <c r="M155" s="2113">
        <f t="shared" ref="M155:M160" si="122">M154+7</f>
        <v>45841</v>
      </c>
      <c r="N155" s="2114">
        <f t="shared" ref="N155:N160" si="123">M155+2</f>
        <v>45843</v>
      </c>
      <c r="O155" s="1627">
        <f t="shared" ref="O155:O160" si="124">N155-7</f>
        <v>45836</v>
      </c>
      <c r="P155" s="1627">
        <f t="shared" ref="P155:P160" si="125">O155</f>
        <v>45836</v>
      </c>
    </row>
    <row r="156" spans="1:16" s="201" customFormat="1" ht="20.100000000000001" customHeight="1">
      <c r="A156" s="2087"/>
      <c r="B156" s="3274" t="s">
        <v>3715</v>
      </c>
      <c r="C156" s="2883" t="s">
        <v>3904</v>
      </c>
      <c r="D156" s="2882" t="s">
        <v>6634</v>
      </c>
      <c r="E156" s="2081">
        <v>45483</v>
      </c>
      <c r="F156" s="2081">
        <f t="shared" si="116"/>
        <v>45508</v>
      </c>
      <c r="G156" s="2085">
        <f t="shared" si="117"/>
        <v>45510</v>
      </c>
      <c r="H156" s="2081">
        <f t="shared" si="118"/>
        <v>45512</v>
      </c>
      <c r="I156" s="2081">
        <f t="shared" si="119"/>
        <v>45515</v>
      </c>
      <c r="J156" s="2081">
        <f t="shared" si="120"/>
        <v>45516</v>
      </c>
      <c r="K156" s="2081">
        <f t="shared" si="121"/>
        <v>45520</v>
      </c>
      <c r="L156" s="36"/>
      <c r="M156" s="2113">
        <f t="shared" si="122"/>
        <v>45848</v>
      </c>
      <c r="N156" s="2114">
        <f t="shared" si="123"/>
        <v>45850</v>
      </c>
      <c r="O156" s="1627">
        <f t="shared" si="124"/>
        <v>45843</v>
      </c>
      <c r="P156" s="1627">
        <f t="shared" si="125"/>
        <v>45843</v>
      </c>
    </row>
    <row r="157" spans="1:16" s="201" customFormat="1" ht="20.100000000000001" customHeight="1">
      <c r="A157" s="2087"/>
      <c r="B157" s="3274" t="s">
        <v>3718</v>
      </c>
      <c r="C157" s="2883" t="s">
        <v>6608</v>
      </c>
      <c r="D157" s="2882" t="s">
        <v>6635</v>
      </c>
      <c r="E157" s="2081">
        <v>45490</v>
      </c>
      <c r="F157" s="2081">
        <f t="shared" si="116"/>
        <v>45515</v>
      </c>
      <c r="G157" s="2085">
        <f t="shared" si="117"/>
        <v>45517</v>
      </c>
      <c r="H157" s="2081">
        <f t="shared" si="118"/>
        <v>45519</v>
      </c>
      <c r="I157" s="2081">
        <f t="shared" si="119"/>
        <v>45522</v>
      </c>
      <c r="J157" s="2081">
        <f t="shared" si="120"/>
        <v>45523</v>
      </c>
      <c r="K157" s="2081">
        <f t="shared" si="121"/>
        <v>45527</v>
      </c>
      <c r="L157" s="36"/>
      <c r="M157" s="2113">
        <f t="shared" si="122"/>
        <v>45855</v>
      </c>
      <c r="N157" s="2114">
        <f t="shared" si="123"/>
        <v>45857</v>
      </c>
      <c r="O157" s="1627">
        <f t="shared" si="124"/>
        <v>45850</v>
      </c>
      <c r="P157" s="1627">
        <f t="shared" si="125"/>
        <v>45850</v>
      </c>
    </row>
    <row r="158" spans="1:16" s="201" customFormat="1" ht="20.100000000000001" customHeight="1">
      <c r="A158" s="2087"/>
      <c r="B158" s="3274" t="s">
        <v>3719</v>
      </c>
      <c r="C158" s="2883" t="s">
        <v>6345</v>
      </c>
      <c r="D158" s="2882" t="s">
        <v>6636</v>
      </c>
      <c r="E158" s="2081">
        <v>45497</v>
      </c>
      <c r="F158" s="2081">
        <f t="shared" si="116"/>
        <v>45522</v>
      </c>
      <c r="G158" s="2085">
        <f t="shared" si="117"/>
        <v>45524</v>
      </c>
      <c r="H158" s="2081">
        <f t="shared" si="118"/>
        <v>45526</v>
      </c>
      <c r="I158" s="2081">
        <f t="shared" si="119"/>
        <v>45529</v>
      </c>
      <c r="J158" s="2081">
        <f t="shared" si="120"/>
        <v>45530</v>
      </c>
      <c r="K158" s="2081">
        <f t="shared" si="121"/>
        <v>45534</v>
      </c>
      <c r="L158" s="36"/>
      <c r="M158" s="2113">
        <f t="shared" si="122"/>
        <v>45862</v>
      </c>
      <c r="N158" s="2114">
        <f t="shared" si="123"/>
        <v>45864</v>
      </c>
      <c r="O158" s="1627">
        <f t="shared" si="124"/>
        <v>45857</v>
      </c>
      <c r="P158" s="1627">
        <f t="shared" si="125"/>
        <v>45857</v>
      </c>
    </row>
    <row r="159" spans="1:16" s="201" customFormat="1" ht="20.100000000000001" customHeight="1">
      <c r="A159" s="2087"/>
      <c r="B159" s="3274" t="s">
        <v>3720</v>
      </c>
      <c r="C159" s="1403" t="s">
        <v>6453</v>
      </c>
      <c r="D159" s="2906" t="s">
        <v>6637</v>
      </c>
      <c r="E159" s="1735">
        <v>45504</v>
      </c>
      <c r="F159" s="1735">
        <f t="shared" si="116"/>
        <v>45529</v>
      </c>
      <c r="G159" s="2002">
        <f t="shared" si="117"/>
        <v>45531</v>
      </c>
      <c r="H159" s="1735">
        <f t="shared" si="118"/>
        <v>45533</v>
      </c>
      <c r="I159" s="1735">
        <f t="shared" si="119"/>
        <v>45536</v>
      </c>
      <c r="J159" s="1735">
        <f t="shared" si="120"/>
        <v>45537</v>
      </c>
      <c r="K159" s="1735">
        <f t="shared" si="121"/>
        <v>45541</v>
      </c>
      <c r="L159" s="36"/>
      <c r="M159" s="2113">
        <f t="shared" si="122"/>
        <v>45869</v>
      </c>
      <c r="N159" s="2114">
        <f t="shared" si="123"/>
        <v>45871</v>
      </c>
      <c r="O159" s="1627">
        <f t="shared" si="124"/>
        <v>45864</v>
      </c>
      <c r="P159" s="1627">
        <f t="shared" si="125"/>
        <v>45864</v>
      </c>
    </row>
    <row r="160" spans="1:16" s="201" customFormat="1" ht="20.100000000000001" customHeight="1">
      <c r="A160" s="2087"/>
      <c r="B160" s="3274" t="s">
        <v>3721</v>
      </c>
      <c r="C160" s="1403" t="s">
        <v>3994</v>
      </c>
      <c r="D160" s="2906" t="s">
        <v>6638</v>
      </c>
      <c r="E160" s="1735">
        <v>45511</v>
      </c>
      <c r="F160" s="1735">
        <f t="shared" si="116"/>
        <v>45536</v>
      </c>
      <c r="G160" s="2002">
        <f t="shared" si="117"/>
        <v>45538</v>
      </c>
      <c r="H160" s="1735">
        <f t="shared" si="118"/>
        <v>45540</v>
      </c>
      <c r="I160" s="1735">
        <f t="shared" si="119"/>
        <v>45543</v>
      </c>
      <c r="J160" s="1735">
        <f t="shared" si="120"/>
        <v>45544</v>
      </c>
      <c r="K160" s="1735">
        <f t="shared" si="121"/>
        <v>45548</v>
      </c>
      <c r="L160" s="36"/>
      <c r="M160" s="2113">
        <f t="shared" si="122"/>
        <v>45876</v>
      </c>
      <c r="N160" s="2114">
        <f t="shared" si="123"/>
        <v>45878</v>
      </c>
      <c r="O160" s="1627">
        <f t="shared" si="124"/>
        <v>45871</v>
      </c>
      <c r="P160" s="1627">
        <f t="shared" si="125"/>
        <v>45871</v>
      </c>
    </row>
    <row r="161" spans="1:15" s="201" customFormat="1" ht="20.100000000000001" customHeight="1">
      <c r="A161" s="1410"/>
      <c r="B161" s="3275"/>
      <c r="C161" s="1808" t="s">
        <v>611</v>
      </c>
      <c r="D161" s="1415"/>
      <c r="E161" s="1416"/>
      <c r="F161" s="1416"/>
      <c r="G161" s="1416"/>
      <c r="H161" s="1416"/>
      <c r="I161" s="1416"/>
      <c r="J161" s="1416"/>
      <c r="K161" s="1416"/>
      <c r="L161" s="36"/>
      <c r="M161" s="1741"/>
      <c r="N161" s="1737"/>
      <c r="O161" s="209"/>
    </row>
    <row r="162" spans="1:15" s="201" customFormat="1" ht="20.100000000000001" customHeight="1">
      <c r="A162" s="1410"/>
      <c r="B162" s="3272"/>
      <c r="C162" s="1414"/>
      <c r="D162" s="1415"/>
      <c r="E162" s="820" t="s">
        <v>649</v>
      </c>
      <c r="F162" s="209"/>
      <c r="G162" s="1416"/>
      <c r="H162" s="1416"/>
      <c r="I162" s="1416"/>
      <c r="J162" s="1416"/>
      <c r="K162" s="1416"/>
      <c r="L162" s="36"/>
      <c r="M162" s="209"/>
      <c r="N162" s="1703"/>
      <c r="O162" s="209"/>
    </row>
    <row r="163" spans="1:15" s="201" customFormat="1" ht="20.100000000000001" customHeight="1">
      <c r="A163" s="808"/>
      <c r="B163" s="3269"/>
      <c r="C163" s="814"/>
      <c r="D163" s="209"/>
      <c r="E163" s="820" t="s">
        <v>649</v>
      </c>
      <c r="F163" s="209"/>
      <c r="G163" s="209"/>
      <c r="H163" s="209"/>
      <c r="I163" s="209"/>
      <c r="J163" s="209"/>
      <c r="K163" s="209"/>
      <c r="L163" s="209"/>
      <c r="M163" s="137"/>
      <c r="N163" s="1616"/>
      <c r="O163" s="209"/>
    </row>
    <row r="164" spans="1:15" s="201" customFormat="1" ht="20.100000000000001" customHeight="1">
      <c r="A164" s="808"/>
      <c r="B164" s="3269"/>
      <c r="C164" s="814"/>
      <c r="D164" s="209"/>
      <c r="E164" s="209"/>
      <c r="F164" s="209"/>
      <c r="G164" s="209"/>
      <c r="H164" s="209"/>
      <c r="I164" s="209"/>
      <c r="J164" s="209"/>
      <c r="K164" s="209"/>
      <c r="L164" s="209"/>
      <c r="M164" s="137"/>
      <c r="N164" s="1616"/>
      <c r="O164" s="209"/>
    </row>
    <row r="165" spans="1:15" s="201" customFormat="1" ht="20.100000000000001" customHeight="1">
      <c r="A165" s="808"/>
      <c r="B165" s="3269"/>
      <c r="C165" s="253" t="s">
        <v>0</v>
      </c>
      <c r="D165" s="70"/>
      <c r="E165" s="1487" t="s">
        <v>2062</v>
      </c>
      <c r="F165" s="71"/>
      <c r="G165" s="71" t="s">
        <v>36</v>
      </c>
      <c r="H165" s="71"/>
      <c r="I165" s="70"/>
      <c r="J165" s="70"/>
      <c r="K165" s="71" t="s">
        <v>61</v>
      </c>
      <c r="L165" s="71" t="str">
        <f>'HOW TO-&gt;'!$B$134</f>
        <v>6011 2413</v>
      </c>
      <c r="M165" s="71"/>
      <c r="N165" s="61"/>
      <c r="O165" s="209"/>
    </row>
    <row r="166" spans="1:15" s="201" customFormat="1" ht="20.100000000000001" customHeight="1">
      <c r="A166" s="409"/>
      <c r="B166" s="3276"/>
      <c r="C166" s="82" t="s">
        <v>1</v>
      </c>
      <c r="D166" s="70"/>
      <c r="E166" s="308" t="s">
        <v>612</v>
      </c>
      <c r="F166" s="71"/>
      <c r="G166" s="70" t="s">
        <v>613</v>
      </c>
      <c r="H166" s="70"/>
      <c r="I166" s="308" t="s">
        <v>39</v>
      </c>
      <c r="J166" s="70"/>
      <c r="K166" s="70" t="s">
        <v>63</v>
      </c>
      <c r="L166" s="70"/>
      <c r="M166" s="273" t="s">
        <v>64</v>
      </c>
      <c r="N166" s="61"/>
      <c r="O166" s="209"/>
    </row>
    <row r="167" spans="1:15" s="201" customFormat="1" ht="20.100000000000001" customHeight="1">
      <c r="A167" s="409"/>
      <c r="B167" s="3276"/>
      <c r="C167" s="82"/>
      <c r="D167" s="70"/>
      <c r="E167" s="308"/>
      <c r="F167" s="61"/>
      <c r="G167" s="70"/>
      <c r="H167" s="70"/>
      <c r="I167" s="308"/>
      <c r="J167" s="70"/>
      <c r="K167" s="70" t="str">
        <f>'HOW TO-&gt;'!$A$136</f>
        <v>PERMIT</v>
      </c>
      <c r="L167" s="70"/>
      <c r="M167" s="3325" t="str">
        <f>'HOW TO-&gt;'!$C$136</f>
        <v>SG094-SinPermit@msc.com</v>
      </c>
      <c r="N167" s="61"/>
      <c r="O167" s="209"/>
    </row>
    <row r="168" spans="1:15" s="201" customFormat="1" ht="16.899999999999999" customHeight="1">
      <c r="A168" s="465"/>
      <c r="B168" s="3276"/>
      <c r="C168" s="80" t="str">
        <f>'HOW TO-&gt;'!$A$105</f>
        <v>ZANT CHONG</v>
      </c>
      <c r="D168" s="80" t="str">
        <f>'HOW TO-&gt;'!$B$105</f>
        <v>6011 2429</v>
      </c>
      <c r="E168" s="65" t="str">
        <f>'HOW TO-&gt;'!$C$105</f>
        <v>zant.chong@msc.com</v>
      </c>
      <c r="F168" s="61"/>
      <c r="G168" s="80" t="str">
        <f>'HOW TO-&gt;'!$A$122</f>
        <v>ROBERT CHIA</v>
      </c>
      <c r="H168" s="80" t="str">
        <f>'HOW TO-&gt;'!$B$122</f>
        <v>6011 0564</v>
      </c>
      <c r="I168" s="65" t="str">
        <f>'HOW TO-&gt;'!$C$122</f>
        <v>robert.chia@msc.com</v>
      </c>
      <c r="J168" s="61"/>
      <c r="K168" s="80" t="str">
        <f>'HOW TO-&gt;'!$A$137</f>
        <v>RAYNAR ANG</v>
      </c>
      <c r="L168" s="80" t="str">
        <f>'HOW TO-&gt;'!$B$137</f>
        <v>6011 2358</v>
      </c>
      <c r="M168" s="65" t="str">
        <f>'HOW TO-&gt;'!$C$137</f>
        <v>raynar.ang@msc.com</v>
      </c>
      <c r="N168" s="61"/>
      <c r="O168" s="137"/>
    </row>
    <row r="169" spans="1:15" s="201" customFormat="1" ht="16.899999999999999" customHeight="1">
      <c r="B169" s="54"/>
      <c r="C169" s="80" t="str">
        <f>'HOW TO-&gt;'!$A$106</f>
        <v>PHOEBE HUANG</v>
      </c>
      <c r="D169" s="80" t="str">
        <f>'HOW TO-&gt;'!$B$106</f>
        <v>6011 0562</v>
      </c>
      <c r="E169" s="65" t="str">
        <f>'HOW TO-&gt;'!$C$106</f>
        <v>phoebe.huang@msc.com</v>
      </c>
      <c r="F169" s="61"/>
      <c r="G169" s="80" t="str">
        <f>'HOW TO-&gt;'!$A$123</f>
        <v>S. Y. LIEW</v>
      </c>
      <c r="H169" s="80" t="str">
        <f>'HOW TO-&gt;'!$B$123</f>
        <v>6011 2348</v>
      </c>
      <c r="I169" s="65" t="str">
        <f>'HOW TO-&gt;'!$C$123</f>
        <v>seoyi.liew@msc.com</v>
      </c>
      <c r="J169" s="61"/>
      <c r="K169" s="80" t="str">
        <f>'HOW TO-&gt;'!$A$138</f>
        <v>KAI SIANG</v>
      </c>
      <c r="L169" s="80" t="str">
        <f>'HOW TO-&gt;'!$B$138</f>
        <v>6011 2356</v>
      </c>
      <c r="M169" s="65" t="str">
        <f>'HOW TO-&gt;'!$C$138</f>
        <v>kaisiang.lim@msc.com</v>
      </c>
      <c r="N169" s="61"/>
    </row>
    <row r="170" spans="1:15" s="201" customFormat="1" ht="16.899999999999999" customHeight="1">
      <c r="B170" s="54"/>
      <c r="C170" s="80" t="str">
        <f>'HOW TO-&gt;'!$A$107</f>
        <v>SHERWIN LIM</v>
      </c>
      <c r="D170" s="80" t="str">
        <f>'HOW TO-&gt;'!$B$107</f>
        <v>6011 2395</v>
      </c>
      <c r="E170" s="65" t="str">
        <f>'HOW TO-&gt;'!$C$107</f>
        <v>sherwin.lim@msc.com</v>
      </c>
      <c r="F170" s="61"/>
      <c r="G170" s="80" t="str">
        <f>'HOW TO-&gt;'!$A$124</f>
        <v>SHARON KOH</v>
      </c>
      <c r="H170" s="80" t="str">
        <f>'HOW TO-&gt;'!$B$124</f>
        <v>6011 2349</v>
      </c>
      <c r="I170" s="65" t="str">
        <f>'HOW TO-&gt;'!$C$124</f>
        <v>sharon.koh@msc.com</v>
      </c>
      <c r="J170" s="61"/>
      <c r="K170" s="80" t="str">
        <f>'HOW TO-&gt;'!$A$139</f>
        <v>DEWI</v>
      </c>
      <c r="L170" s="80" t="str">
        <f>'HOW TO-&gt;'!$B$139</f>
        <v>6011 2354</v>
      </c>
      <c r="M170" s="65" t="str">
        <f>'HOW TO-&gt;'!$C$139</f>
        <v>dewi.ratnah@msc.com</v>
      </c>
      <c r="N170" s="61"/>
    </row>
    <row r="171" spans="1:15" s="137" customFormat="1" ht="16.899999999999999" customHeight="1">
      <c r="B171" s="30"/>
      <c r="C171" s="80" t="str">
        <f>'HOW TO-&gt;'!$A$108</f>
        <v>NATALIE LEW</v>
      </c>
      <c r="D171" s="80" t="str">
        <f>'HOW TO-&gt;'!$B$108</f>
        <v>6011 2399</v>
      </c>
      <c r="E171" s="65" t="str">
        <f>'HOW TO-&gt;'!$C$108</f>
        <v>natalie.lew@msc.com</v>
      </c>
      <c r="F171" s="61"/>
      <c r="G171" s="80" t="str">
        <f>'HOW TO-&gt;'!$A$125</f>
        <v>ANGELIA LAU</v>
      </c>
      <c r="H171" s="80" t="str">
        <f>'HOW TO-&gt;'!$B$125</f>
        <v>6011 2346</v>
      </c>
      <c r="I171" s="65" t="str">
        <f>'HOW TO-&gt;'!$C$125</f>
        <v>angelia.lau@msc.com</v>
      </c>
      <c r="J171" s="61"/>
      <c r="K171" s="80" t="str">
        <f>'HOW TO-&gt;'!$A$140</f>
        <v>YU TING</v>
      </c>
      <c r="L171" s="80" t="str">
        <f>'HOW TO-&gt;'!$B$140</f>
        <v>6011 2359</v>
      </c>
      <c r="M171" s="65" t="str">
        <f>'HOW TO-&gt;'!$C$140</f>
        <v>yuting.luo@msc.com</v>
      </c>
      <c r="N171" s="61"/>
    </row>
    <row r="172" spans="1:15" s="137" customFormat="1" ht="16.899999999999999" customHeight="1">
      <c r="B172" s="30"/>
      <c r="C172" s="80">
        <f>'HOW TO-&gt;'!$A$109</f>
        <v>0</v>
      </c>
      <c r="D172" s="80" t="str">
        <f>'HOW TO-&gt;'!$B$109</f>
        <v>6011 2352</v>
      </c>
      <c r="E172" s="65">
        <f>'HOW TO-&gt;'!$C$109</f>
        <v>0</v>
      </c>
      <c r="F172" s="61"/>
      <c r="G172" s="80" t="str">
        <f>'HOW TO-&gt;'!$A$126</f>
        <v>NOOR AFNINDAH</v>
      </c>
      <c r="H172" s="80" t="str">
        <f>'HOW TO-&gt;'!$B$126</f>
        <v>6011 2347</v>
      </c>
      <c r="I172" s="65" t="str">
        <f>'HOW TO-&gt;'!$C$126</f>
        <v>noor.afnindah@msc.com</v>
      </c>
      <c r="J172" s="61"/>
      <c r="K172" s="80" t="str">
        <f>'HOW TO-&gt;'!$A$141</f>
        <v>-</v>
      </c>
      <c r="L172" s="80" t="str">
        <f>'HOW TO-&gt;'!$B$141</f>
        <v>6011 0567</v>
      </c>
      <c r="M172" s="65" t="str">
        <f>'HOW TO-&gt;'!$C$141</f>
        <v>-</v>
      </c>
      <c r="N172" s="61"/>
    </row>
    <row r="173" spans="1:15" s="70" customFormat="1" ht="16.899999999999999" customHeight="1">
      <c r="B173" s="30"/>
      <c r="C173" s="80" t="str">
        <f>'HOW TO-&gt;'!$A$110</f>
        <v>LIM AI PHEN</v>
      </c>
      <c r="D173" s="80" t="str">
        <f>'HOW TO-&gt;'!$B$110</f>
        <v>6011 9646</v>
      </c>
      <c r="E173" s="65" t="str">
        <f>'HOW TO-&gt;'!$C$110</f>
        <v>aiphen.lim@msc.com</v>
      </c>
      <c r="F173" s="61"/>
      <c r="G173" s="80" t="str">
        <f>'HOW TO-&gt;'!$A$127</f>
        <v>NG CHING WEI</v>
      </c>
      <c r="H173" s="80" t="str">
        <f>'HOW TO-&gt;'!$B$127</f>
        <v>6011 2404</v>
      </c>
      <c r="I173" s="65" t="str">
        <f>'HOW TO-&gt;'!$C$127</f>
        <v>chingwei.ng@msc.com</v>
      </c>
      <c r="J173" s="61"/>
      <c r="K173" s="80" t="str">
        <f>'HOW TO-&gt;'!$A$142</f>
        <v>SHAN SHAN</v>
      </c>
      <c r="L173" s="80" t="str">
        <f>'HOW TO-&gt;'!$B$142</f>
        <v>6011 2353</v>
      </c>
      <c r="M173" s="65" t="str">
        <f>'HOW TO-&gt;'!$C$142</f>
        <v>shanshan.chin@msc.com</v>
      </c>
      <c r="N173" s="61"/>
    </row>
    <row r="174" spans="1:15" s="61" customFormat="1" ht="16.899999999999999" customHeight="1">
      <c r="B174" s="29"/>
      <c r="C174" s="80" t="str">
        <f>'HOW TO-&gt;'!$A$111</f>
        <v>DARIUS ONG</v>
      </c>
      <c r="D174" s="80" t="str">
        <f>'HOW TO-&gt;'!$B$111</f>
        <v>6011 2396</v>
      </c>
      <c r="E174" s="65" t="str">
        <f>'HOW TO-&gt;'!$C$111</f>
        <v>darius.ong@msc.com</v>
      </c>
      <c r="G174" s="80">
        <f>'HOW TO-&gt;'!$A$128</f>
        <v>0</v>
      </c>
      <c r="H174" s="80">
        <f>'HOW TO-&gt;'!$B$128</f>
        <v>0</v>
      </c>
      <c r="I174" s="65">
        <f>'HOW TO-&gt;'!$C$128</f>
        <v>0</v>
      </c>
      <c r="K174" s="80" t="str">
        <f>'HOW TO-&gt;'!$A$143</f>
        <v>EUNICE</v>
      </c>
      <c r="L174" s="80" t="str">
        <f>'HOW TO-&gt;'!$B$143</f>
        <v>6011 2355</v>
      </c>
      <c r="M174" s="65" t="str">
        <f>'HOW TO-&gt;'!$C$143</f>
        <v>eunice.chan@msc.com</v>
      </c>
    </row>
    <row r="175" spans="1:15" s="61" customFormat="1" ht="16.899999999999999" customHeight="1">
      <c r="B175" s="29"/>
      <c r="C175" s="80" t="str">
        <f>'HOW TO-&gt;'!$A$112</f>
        <v>LAWRENCE ANG (CROSS-TRADE)</v>
      </c>
      <c r="D175" s="80" t="str">
        <f>'HOW TO-&gt;'!$B$112</f>
        <v>6011 2400</v>
      </c>
      <c r="E175" s="65" t="str">
        <f>'HOW TO-&gt;'!$C$112</f>
        <v>lawrence.ang@msc.com</v>
      </c>
      <c r="G175" s="80" t="str">
        <f>'HOW TO-&gt;'!$A$129</f>
        <v>.</v>
      </c>
      <c r="H175" s="80" t="str">
        <f>'HOW TO-&gt;'!$B$129</f>
        <v>.</v>
      </c>
      <c r="I175" s="65" t="str">
        <f>'HOW TO-&gt;'!$C$129</f>
        <v>.</v>
      </c>
      <c r="K175" s="80" t="str">
        <f>'HOW TO-&gt;'!$A$144</f>
        <v>HAZEL</v>
      </c>
      <c r="L175" s="80" t="str">
        <f>'HOW TO-&gt;'!$B$144</f>
        <v>6011 2435</v>
      </c>
      <c r="M175" s="65" t="str">
        <f>'HOW TO-&gt;'!$C$144</f>
        <v>hazel.toh@msc.com</v>
      </c>
    </row>
    <row r="176" spans="1:15" s="61" customFormat="1" ht="16.899999999999999" customHeight="1">
      <c r="B176" s="29"/>
      <c r="C176" s="80" t="str">
        <f>'HOW TO-&gt;'!$A$113</f>
        <v>ASHTON YAN</v>
      </c>
      <c r="D176" s="80" t="str">
        <f>'HOW TO-&gt;'!$B$113</f>
        <v>6011 2398</v>
      </c>
      <c r="E176" s="65" t="str">
        <f>'HOW TO-&gt;'!$C$113</f>
        <v>ashton.yan@msc.com</v>
      </c>
      <c r="G176" s="80">
        <f>'HOW TO-&gt;'!$A$130</f>
        <v>0</v>
      </c>
      <c r="H176" s="80">
        <f>'HOW TO-&gt;'!$B$130</f>
        <v>0</v>
      </c>
      <c r="I176" s="65">
        <f>'HOW TO-&gt;'!$C$130</f>
        <v>0</v>
      </c>
      <c r="K176" s="80">
        <f>'HOW TO-&gt;'!$A$145</f>
        <v>0</v>
      </c>
      <c r="L176" s="80">
        <f>'HOW TO-&gt;'!$B$145</f>
        <v>0</v>
      </c>
      <c r="M176" s="65">
        <f>'HOW TO-&gt;'!$C$145</f>
        <v>0</v>
      </c>
    </row>
    <row r="177" spans="2:14" s="61" customFormat="1">
      <c r="B177" s="29"/>
      <c r="C177" s="80" t="str">
        <f>'HOW TO-&gt;'!$A$114</f>
        <v>LUIS LIM</v>
      </c>
      <c r="D177" s="80" t="str">
        <f>'HOW TO-&gt;'!$B$114</f>
        <v>6011 7900</v>
      </c>
      <c r="E177" s="65" t="str">
        <f>'HOW TO-&gt;'!$C$114</f>
        <v>luis.lim@msc.com</v>
      </c>
      <c r="H177" s="84"/>
      <c r="I177" s="273"/>
      <c r="K177" s="80">
        <f>'HOW TO-&gt;'!$A$146</f>
        <v>0</v>
      </c>
      <c r="L177" s="80">
        <f>'HOW TO-&gt;'!$B$146</f>
        <v>0</v>
      </c>
      <c r="M177" s="65">
        <f>'HOW TO-&gt;'!$C$146</f>
        <v>0</v>
      </c>
    </row>
    <row r="178" spans="2:14" s="61" customFormat="1">
      <c r="B178" s="29"/>
      <c r="C178" s="80" t="str">
        <f>'HOW TO-&gt;'!$A$115</f>
        <v>CHARMAINE LIM</v>
      </c>
      <c r="D178" s="80" t="str">
        <f>'HOW TO-&gt;'!$B$115</f>
        <v>6011 0561</v>
      </c>
      <c r="E178" s="65" t="str">
        <f>'HOW TO-&gt;'!$C$115</f>
        <v>charmaine.lim@msc.com</v>
      </c>
      <c r="H178" s="84"/>
      <c r="I178" s="84"/>
      <c r="J178" s="273"/>
      <c r="K178" s="80"/>
      <c r="L178" s="80"/>
      <c r="M178" s="65"/>
    </row>
    <row r="179" spans="2:14" s="61" customFormat="1">
      <c r="B179" s="29"/>
      <c r="C179" s="80">
        <f>'HOW TO-&gt;'!$A$116</f>
        <v>0</v>
      </c>
      <c r="D179" s="80">
        <f>'HOW TO-&gt;'!$B$116</f>
        <v>0</v>
      </c>
      <c r="E179" s="65">
        <f>'HOW TO-&gt;'!$C$116</f>
        <v>0</v>
      </c>
    </row>
    <row r="180" spans="2:14" s="61" customFormat="1">
      <c r="B180" s="29"/>
      <c r="C180" s="80" t="str">
        <f>'HOW TO-&gt;'!$A$117</f>
        <v xml:space="preserve">MAIN LINE  </v>
      </c>
      <c r="D180" s="80" t="str">
        <f>'HOW TO-&gt;'!$B$117</f>
        <v>6011 2424</v>
      </c>
      <c r="E180" s="65">
        <f>'HOW TO-&gt;'!$C$117</f>
        <v>0</v>
      </c>
    </row>
    <row r="181" spans="2:14" s="209" customFormat="1">
      <c r="B181" s="29"/>
      <c r="C181" s="80">
        <f>'HOW TO-&gt;'!$A$118</f>
        <v>0</v>
      </c>
      <c r="D181" s="80">
        <f>'HOW TO-&gt;'!$B$118</f>
        <v>0</v>
      </c>
      <c r="E181" s="65">
        <f>'HOW TO-&gt;'!$C$118</f>
        <v>0</v>
      </c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2:14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</sheetData>
  <customSheetViews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3"/>
      <headerFooter>
        <oddFooter>&amp;RLast update : &amp;D  &amp;T&amp;L&amp;1#&amp;"Calibri"&amp;10 Sensitivity: Internal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5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6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7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8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9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12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13"/>
      <headerFooter>
        <oddFooter>&amp;RLast update : &amp;D  &amp;T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14"/>
      <headerFooter>
        <oddFooter>&amp;RLast update : &amp;D  &amp;T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15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16"/>
      <headerFooter>
        <oddFooter>&amp;RLast update : &amp;D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18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hyperlinks>
    <hyperlink ref="I166" display="custsvc@msca.com.sg" xr:uid="{FC4DB545-ADCA-425A-BC17-5B7319CAB350}"/>
    <hyperlink ref="M166" display="sinexp@msca.com.sg" xr:uid="{65EDC530-2B70-4F7C-AC9D-353E9107A879}"/>
    <hyperlink ref="E165" r:id="rId21" xr:uid="{C257758B-E01D-42E4-A20E-5B5ABF39C7A3}"/>
    <hyperlink ref="E166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S239"/>
  <sheetViews>
    <sheetView zoomScaleNormal="100" workbookViewId="0">
      <selection activeCell="C209" sqref="C209"/>
    </sheetView>
  </sheetViews>
  <sheetFormatPr defaultColWidth="9.42578125" defaultRowHeight="12.75"/>
  <cols>
    <col min="1" max="1" width="19" style="4" customWidth="1"/>
    <col min="2" max="2" width="11" style="4" customWidth="1"/>
    <col min="3" max="3" width="33.28515625" customWidth="1"/>
    <col min="4" max="4" width="16.5703125" bestFit="1" customWidth="1"/>
    <col min="5" max="5" width="12.5703125" customWidth="1"/>
    <col min="6" max="6" width="17.42578125" customWidth="1"/>
    <col min="7" max="7" width="20.85546875" customWidth="1"/>
    <col min="8" max="8" width="19.140625" customWidth="1"/>
    <col min="9" max="9" width="17.42578125" customWidth="1"/>
    <col min="10" max="10" width="15.5703125" customWidth="1"/>
    <col min="11" max="11" width="17.42578125" customWidth="1"/>
    <col min="12" max="14" width="16.5703125" customWidth="1"/>
    <col min="15" max="15" width="14.5703125" customWidth="1"/>
    <col min="16" max="16" width="13.42578125" style="5" customWidth="1"/>
    <col min="17" max="17" width="11" style="5" customWidth="1"/>
    <col min="18" max="18" width="19.28515625" style="5" customWidth="1"/>
    <col min="19" max="16384" width="9.42578125" style="5"/>
  </cols>
  <sheetData>
    <row r="2" spans="1:18" s="6" customFormat="1" ht="33">
      <c r="C2" s="145" t="s">
        <v>1707</v>
      </c>
      <c r="D2"/>
      <c r="E2"/>
      <c r="F2"/>
      <c r="G2"/>
      <c r="H2"/>
      <c r="I2"/>
      <c r="J2"/>
      <c r="K2"/>
      <c r="L2"/>
      <c r="M2"/>
      <c r="N2"/>
      <c r="O2" s="8"/>
    </row>
    <row r="3" spans="1:18">
      <c r="C3" s="9"/>
      <c r="D3" s="9"/>
      <c r="E3" s="9" t="s">
        <v>1708</v>
      </c>
      <c r="F3" s="9"/>
      <c r="G3" s="9"/>
      <c r="H3" s="9"/>
      <c r="I3" s="9"/>
      <c r="J3" s="9"/>
    </row>
    <row r="4" spans="1:18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8" s="14" customFormat="1" ht="19.5">
      <c r="A5" s="426"/>
      <c r="B5" s="426"/>
      <c r="C5" s="802"/>
      <c r="D5" s="428"/>
      <c r="E5" s="428"/>
      <c r="F5" s="428"/>
      <c r="G5" s="458"/>
      <c r="H5" s="457"/>
      <c r="I5" s="428"/>
      <c r="J5" s="428"/>
      <c r="K5" s="428"/>
      <c r="L5" s="428"/>
      <c r="M5" s="428"/>
      <c r="N5" s="428"/>
      <c r="O5" s="428"/>
    </row>
    <row r="6" spans="1:18" s="14" customFormat="1" ht="25.5" hidden="1">
      <c r="A6" s="426"/>
      <c r="B6" s="426"/>
      <c r="C6" s="427" t="s">
        <v>97</v>
      </c>
      <c r="D6" s="440"/>
      <c r="E6" s="429" t="s">
        <v>98</v>
      </c>
      <c r="F6" s="429" t="s">
        <v>99</v>
      </c>
      <c r="G6" s="13" t="s">
        <v>100</v>
      </c>
      <c r="H6" s="491" t="s">
        <v>101</v>
      </c>
      <c r="I6" s="431" t="s">
        <v>102</v>
      </c>
      <c r="J6" s="432" t="s">
        <v>105</v>
      </c>
      <c r="K6" s="432" t="s">
        <v>106</v>
      </c>
      <c r="L6" s="432" t="s">
        <v>1709</v>
      </c>
      <c r="M6" s="432" t="s">
        <v>1710</v>
      </c>
      <c r="N6" s="432" t="s">
        <v>630</v>
      </c>
      <c r="O6" s="432" t="s">
        <v>1711</v>
      </c>
    </row>
    <row r="7" spans="1:18" s="14" customFormat="1" ht="23.25" hidden="1" thickBot="1">
      <c r="A7" s="348" t="s">
        <v>1712</v>
      </c>
      <c r="B7" s="348"/>
      <c r="C7" s="852" t="s">
        <v>1713</v>
      </c>
      <c r="D7" s="492" t="s">
        <v>108</v>
      </c>
      <c r="E7" s="15"/>
      <c r="F7" s="434" t="s">
        <v>109</v>
      </c>
      <c r="G7" s="16"/>
      <c r="H7" s="493"/>
      <c r="I7" s="434" t="s">
        <v>1714</v>
      </c>
      <c r="J7" s="434" t="s">
        <v>1715</v>
      </c>
      <c r="K7" s="434" t="s">
        <v>1716</v>
      </c>
      <c r="L7" s="434"/>
      <c r="M7" s="434" t="s">
        <v>1717</v>
      </c>
      <c r="N7" s="434" t="s">
        <v>1718</v>
      </c>
      <c r="O7" s="434" t="s">
        <v>1719</v>
      </c>
      <c r="P7" s="1100" t="s">
        <v>1720</v>
      </c>
      <c r="Q7" s="1117" t="s">
        <v>1721</v>
      </c>
      <c r="R7" s="14" t="s">
        <v>1722</v>
      </c>
    </row>
    <row r="8" spans="1:18" s="14" customFormat="1" ht="20.25" hidden="1" thickTop="1">
      <c r="A8" s="426"/>
      <c r="B8" s="426"/>
      <c r="C8" s="1017" t="s">
        <v>1723</v>
      </c>
      <c r="D8" s="436" t="s">
        <v>1724</v>
      </c>
      <c r="E8" s="436">
        <v>45083</v>
      </c>
      <c r="F8" s="437">
        <v>45084</v>
      </c>
      <c r="G8" s="438" t="s">
        <v>1725</v>
      </c>
      <c r="H8" s="439" t="s">
        <v>1726</v>
      </c>
      <c r="I8" s="436">
        <v>45086</v>
      </c>
      <c r="J8" s="440">
        <f t="shared" ref="J8" si="0">I8+22</f>
        <v>45108</v>
      </c>
      <c r="K8" s="440">
        <f t="shared" ref="K8" si="1">I8+25</f>
        <v>45111</v>
      </c>
      <c r="L8" s="440">
        <f t="shared" ref="L8" si="2">I8+28</f>
        <v>45114</v>
      </c>
      <c r="M8" s="440">
        <f t="shared" ref="M8" si="3">I8+32</f>
        <v>45118</v>
      </c>
      <c r="N8" s="440">
        <f t="shared" ref="N8" si="4">I8+34</f>
        <v>45120</v>
      </c>
      <c r="O8" s="440">
        <f t="shared" ref="O8" si="5">I8+39</f>
        <v>45125</v>
      </c>
      <c r="P8" s="1120">
        <v>45078</v>
      </c>
      <c r="Q8" s="1120">
        <v>45078</v>
      </c>
    </row>
    <row r="9" spans="1:18" ht="13.5" hidden="1" thickBot="1"/>
    <row r="10" spans="1:18" s="14" customFormat="1" ht="20.25" hidden="1" thickTop="1">
      <c r="A10" s="426"/>
      <c r="B10" s="426"/>
      <c r="C10" s="1017" t="s">
        <v>453</v>
      </c>
      <c r="D10" s="436" t="s">
        <v>1727</v>
      </c>
      <c r="E10" s="436">
        <v>45089</v>
      </c>
      <c r="F10" s="437">
        <v>45090</v>
      </c>
      <c r="G10" s="438" t="s">
        <v>1728</v>
      </c>
      <c r="H10" s="439" t="s">
        <v>1729</v>
      </c>
      <c r="I10" s="436">
        <v>45093</v>
      </c>
      <c r="J10" s="440">
        <f t="shared" ref="J10" si="6">I10+22</f>
        <v>45115</v>
      </c>
      <c r="K10" s="440">
        <f t="shared" ref="K10" si="7">I10+25</f>
        <v>45118</v>
      </c>
      <c r="L10" s="440">
        <f t="shared" ref="L10" si="8">I10+28</f>
        <v>45121</v>
      </c>
      <c r="M10" s="440">
        <f t="shared" ref="M10" si="9">I10+32</f>
        <v>45125</v>
      </c>
      <c r="N10" s="440">
        <f t="shared" ref="N10" si="10">I10+34</f>
        <v>45127</v>
      </c>
      <c r="O10" s="440">
        <f t="shared" ref="O10" si="11">I10+39</f>
        <v>45132</v>
      </c>
      <c r="P10" s="1120">
        <v>45085</v>
      </c>
      <c r="Q10" s="1120">
        <v>45085</v>
      </c>
    </row>
    <row r="11" spans="1:18" s="14" customFormat="1" ht="20.25" hidden="1" thickBot="1">
      <c r="A11" s="426"/>
      <c r="B11" s="426"/>
      <c r="C11" s="1018"/>
      <c r="D11" s="442"/>
      <c r="E11" s="442"/>
      <c r="F11" s="443"/>
      <c r="G11" s="444"/>
      <c r="H11" s="445"/>
      <c r="I11" s="442"/>
      <c r="J11" s="442"/>
      <c r="K11" s="442"/>
      <c r="L11" s="442"/>
      <c r="M11" s="442"/>
      <c r="N11" s="442"/>
      <c r="O11" s="442"/>
      <c r="P11" s="1120"/>
      <c r="Q11" s="1120"/>
    </row>
    <row r="12" spans="1:18" s="14" customFormat="1" ht="21" hidden="1" thickTop="1" thickBot="1">
      <c r="A12" s="426"/>
      <c r="B12" s="426"/>
      <c r="C12" s="1017" t="s">
        <v>608</v>
      </c>
      <c r="D12" s="436" t="s">
        <v>1730</v>
      </c>
      <c r="E12" s="436">
        <v>45094</v>
      </c>
      <c r="F12" s="437">
        <v>45095</v>
      </c>
      <c r="G12" s="438" t="s">
        <v>1731</v>
      </c>
      <c r="H12" s="439" t="s">
        <v>1732</v>
      </c>
      <c r="I12" s="436">
        <v>45100</v>
      </c>
      <c r="J12" s="440">
        <f t="shared" ref="J12" si="12">I12+22</f>
        <v>45122</v>
      </c>
      <c r="K12" s="440">
        <f t="shared" ref="K12" si="13">I12+25</f>
        <v>45125</v>
      </c>
      <c r="L12" s="440">
        <f t="shared" ref="L12" si="14">I12+28</f>
        <v>45128</v>
      </c>
      <c r="M12" s="440">
        <f t="shared" ref="M12" si="15">I12+32</f>
        <v>45132</v>
      </c>
      <c r="N12" s="440">
        <f t="shared" ref="N12" si="16">I12+34</f>
        <v>45134</v>
      </c>
      <c r="O12" s="440">
        <f t="shared" ref="O12" si="17">I12+39</f>
        <v>45139</v>
      </c>
      <c r="P12" s="1120">
        <v>45088</v>
      </c>
      <c r="Q12" s="1120">
        <v>45088</v>
      </c>
    </row>
    <row r="13" spans="1:18" s="14" customFormat="1" ht="21" hidden="1" thickTop="1" thickBot="1">
      <c r="A13" s="426" t="s">
        <v>1733</v>
      </c>
      <c r="B13" s="426"/>
      <c r="C13" s="1017" t="s">
        <v>585</v>
      </c>
      <c r="D13" s="436" t="s">
        <v>1734</v>
      </c>
      <c r="E13" s="436">
        <v>45097</v>
      </c>
      <c r="F13" s="437">
        <v>45098</v>
      </c>
      <c r="G13" s="444"/>
      <c r="H13" s="445"/>
      <c r="I13" s="442"/>
      <c r="J13" s="442"/>
      <c r="K13" s="442"/>
      <c r="L13" s="442"/>
      <c r="M13" s="442"/>
      <c r="N13" s="442"/>
      <c r="O13" s="442"/>
      <c r="P13" s="1120">
        <v>45094</v>
      </c>
      <c r="Q13" s="1120">
        <v>45095</v>
      </c>
    </row>
    <row r="14" spans="1:18" s="14" customFormat="1" ht="20.25" hidden="1" thickTop="1">
      <c r="A14" s="426"/>
      <c r="B14" s="426"/>
      <c r="C14" s="1017" t="s">
        <v>600</v>
      </c>
      <c r="D14" s="436" t="s">
        <v>1735</v>
      </c>
      <c r="E14" s="436">
        <v>45101</v>
      </c>
      <c r="F14" s="437">
        <v>45102</v>
      </c>
      <c r="G14" s="438" t="s">
        <v>1736</v>
      </c>
      <c r="H14" s="439" t="s">
        <v>1737</v>
      </c>
      <c r="I14" s="436">
        <v>45105</v>
      </c>
      <c r="J14" s="440">
        <f t="shared" ref="J14" si="18">I14+22</f>
        <v>45127</v>
      </c>
      <c r="K14" s="440">
        <f t="shared" ref="K14" si="19">I14+25</f>
        <v>45130</v>
      </c>
      <c r="L14" s="440">
        <f t="shared" ref="L14" si="20">I14+28</f>
        <v>45133</v>
      </c>
      <c r="M14" s="440">
        <f t="shared" ref="M14" si="21">I14+32</f>
        <v>45137</v>
      </c>
      <c r="N14" s="440">
        <f t="shared" ref="N14" si="22">I14+34</f>
        <v>45139</v>
      </c>
      <c r="O14" s="440">
        <f t="shared" ref="O14" si="23">I14+39</f>
        <v>45144</v>
      </c>
      <c r="P14" s="1120">
        <v>45101</v>
      </c>
      <c r="Q14" s="1120">
        <v>45102</v>
      </c>
    </row>
    <row r="15" spans="1:18" s="14" customFormat="1" ht="20.25" hidden="1" thickBot="1">
      <c r="A15" s="426"/>
      <c r="B15" s="426"/>
      <c r="C15" s="1018"/>
      <c r="D15" s="442"/>
      <c r="E15" s="442"/>
      <c r="F15" s="443"/>
      <c r="G15" s="444"/>
      <c r="H15" s="445"/>
      <c r="I15" s="442"/>
      <c r="J15" s="442"/>
      <c r="K15" s="442"/>
      <c r="L15" s="442"/>
      <c r="M15" s="442"/>
      <c r="N15" s="442"/>
      <c r="O15" s="442"/>
      <c r="P15" s="1120"/>
      <c r="Q15" s="1120"/>
    </row>
    <row r="16" spans="1:18" s="14" customFormat="1" ht="20.25" hidden="1" thickTop="1">
      <c r="A16" s="426"/>
      <c r="B16" s="426"/>
      <c r="C16" s="1017" t="s">
        <v>588</v>
      </c>
      <c r="D16" s="436" t="s">
        <v>1738</v>
      </c>
      <c r="E16" s="436">
        <v>45108</v>
      </c>
      <c r="F16" s="437">
        <v>45109</v>
      </c>
      <c r="G16" s="438" t="s">
        <v>1739</v>
      </c>
      <c r="H16" s="439" t="s">
        <v>1740</v>
      </c>
      <c r="I16" s="436">
        <v>45112</v>
      </c>
      <c r="J16" s="440">
        <f>I16+22</f>
        <v>45134</v>
      </c>
      <c r="K16" s="440">
        <f>I16+25</f>
        <v>45137</v>
      </c>
      <c r="L16" s="440">
        <f>I16+28</f>
        <v>45140</v>
      </c>
      <c r="M16" s="440">
        <f>I16+32</f>
        <v>45144</v>
      </c>
      <c r="N16" s="440">
        <f>I16+34</f>
        <v>45146</v>
      </c>
      <c r="O16" s="440">
        <f>I16+39</f>
        <v>45151</v>
      </c>
      <c r="P16" s="1120">
        <v>45108</v>
      </c>
      <c r="Q16" s="1120">
        <v>45109</v>
      </c>
    </row>
    <row r="17" spans="1:17" s="14" customFormat="1" ht="20.25" hidden="1" thickBot="1">
      <c r="A17" s="426"/>
      <c r="B17" s="426"/>
      <c r="C17" s="1018"/>
      <c r="D17" s="442"/>
      <c r="E17" s="442"/>
      <c r="F17" s="443"/>
      <c r="G17" s="444"/>
      <c r="H17" s="445"/>
      <c r="I17" s="442"/>
      <c r="J17" s="442"/>
      <c r="K17" s="442"/>
      <c r="L17" s="442"/>
      <c r="M17" s="442"/>
      <c r="N17" s="442"/>
      <c r="O17" s="442"/>
      <c r="P17" s="1120"/>
      <c r="Q17" s="1120"/>
    </row>
    <row r="18" spans="1:17" s="14" customFormat="1" ht="20.25" hidden="1" thickTop="1">
      <c r="A18" s="426"/>
      <c r="B18" s="426"/>
      <c r="C18" s="1017" t="s">
        <v>1741</v>
      </c>
      <c r="D18" s="436" t="s">
        <v>1742</v>
      </c>
      <c r="E18" s="436">
        <v>45115</v>
      </c>
      <c r="F18" s="437">
        <v>45116</v>
      </c>
      <c r="G18" s="438" t="s">
        <v>182</v>
      </c>
      <c r="H18" s="439" t="s">
        <v>1743</v>
      </c>
      <c r="I18" s="436">
        <v>45119</v>
      </c>
      <c r="J18" s="440">
        <f>I18+22</f>
        <v>45141</v>
      </c>
      <c r="K18" s="440">
        <f>I18+25</f>
        <v>45144</v>
      </c>
      <c r="L18" s="440">
        <f>I18+28</f>
        <v>45147</v>
      </c>
      <c r="M18" s="440">
        <f>I18+32</f>
        <v>45151</v>
      </c>
      <c r="N18" s="440">
        <f>I18+34</f>
        <v>45153</v>
      </c>
      <c r="O18" s="440">
        <f>I18+39</f>
        <v>45158</v>
      </c>
      <c r="P18" s="1120">
        <v>45115</v>
      </c>
      <c r="Q18" s="1120">
        <v>45116</v>
      </c>
    </row>
    <row r="19" spans="1:17" s="14" customFormat="1" ht="20.25" hidden="1" thickBot="1">
      <c r="A19" s="426"/>
      <c r="B19" s="426"/>
      <c r="C19" s="1018"/>
      <c r="D19" s="442"/>
      <c r="E19" s="442"/>
      <c r="F19" s="443"/>
      <c r="G19" s="444"/>
      <c r="H19" s="445"/>
      <c r="I19" s="442"/>
      <c r="J19" s="442"/>
      <c r="K19" s="442"/>
      <c r="L19" s="442"/>
      <c r="M19" s="442"/>
      <c r="N19" s="442"/>
      <c r="O19" s="442"/>
      <c r="P19" s="1120"/>
      <c r="Q19" s="1120"/>
    </row>
    <row r="20" spans="1:17" s="14" customFormat="1" ht="20.25" hidden="1" thickTop="1">
      <c r="A20" s="426" t="s">
        <v>1744</v>
      </c>
      <c r="B20" s="426"/>
      <c r="C20" s="1017" t="s">
        <v>1745</v>
      </c>
      <c r="D20" s="436" t="s">
        <v>1746</v>
      </c>
      <c r="E20" s="436">
        <v>45126</v>
      </c>
      <c r="F20" s="437">
        <v>45127</v>
      </c>
      <c r="G20" s="438" t="s">
        <v>1747</v>
      </c>
      <c r="H20" s="439" t="s">
        <v>1748</v>
      </c>
      <c r="I20" s="436">
        <v>45127</v>
      </c>
      <c r="J20" s="440">
        <f>I20+22</f>
        <v>45149</v>
      </c>
      <c r="K20" s="440">
        <f>I20+25</f>
        <v>45152</v>
      </c>
      <c r="L20" s="440">
        <f>I20+28</f>
        <v>45155</v>
      </c>
      <c r="M20" s="440">
        <f>I20+32</f>
        <v>45159</v>
      </c>
      <c r="N20" s="440">
        <f>I20+34</f>
        <v>45161</v>
      </c>
      <c r="O20" s="440">
        <f>I20+39</f>
        <v>45166</v>
      </c>
      <c r="P20" s="1120">
        <v>45122</v>
      </c>
      <c r="Q20" s="1120">
        <v>45123</v>
      </c>
    </row>
    <row r="21" spans="1:17" s="14" customFormat="1" ht="20.25" hidden="1" thickBot="1">
      <c r="A21" s="426"/>
      <c r="B21" s="426"/>
      <c r="C21" s="1018"/>
      <c r="D21" s="442"/>
      <c r="E21" s="442"/>
      <c r="F21" s="443"/>
      <c r="G21" s="444"/>
      <c r="H21" s="445"/>
      <c r="I21" s="442"/>
      <c r="J21" s="442"/>
      <c r="K21" s="442"/>
      <c r="L21" s="442"/>
      <c r="M21" s="442"/>
      <c r="N21" s="442"/>
      <c r="O21" s="442"/>
      <c r="P21" s="1120"/>
      <c r="Q21" s="1120"/>
    </row>
    <row r="22" spans="1:17" s="14" customFormat="1" ht="20.25" hidden="1" thickTop="1">
      <c r="A22" s="426" t="s">
        <v>608</v>
      </c>
      <c r="B22" s="426"/>
      <c r="C22" s="1017" t="s">
        <v>1741</v>
      </c>
      <c r="D22" s="436" t="s">
        <v>1749</v>
      </c>
      <c r="E22" s="436">
        <v>45128</v>
      </c>
      <c r="F22" s="437">
        <v>45129</v>
      </c>
      <c r="G22" s="438" t="s">
        <v>1750</v>
      </c>
      <c r="H22" s="439" t="s">
        <v>1751</v>
      </c>
      <c r="I22" s="436">
        <v>45133</v>
      </c>
      <c r="J22" s="440">
        <f>I22+22</f>
        <v>45155</v>
      </c>
      <c r="K22" s="440">
        <f>I22+25</f>
        <v>45158</v>
      </c>
      <c r="L22" s="440">
        <f>I22+28</f>
        <v>45161</v>
      </c>
      <c r="M22" s="440">
        <f>I22+32</f>
        <v>45165</v>
      </c>
      <c r="N22" s="440">
        <f>I22+34</f>
        <v>45167</v>
      </c>
      <c r="O22" s="440">
        <f>I22+39</f>
        <v>45172</v>
      </c>
      <c r="P22" s="1120">
        <v>45156</v>
      </c>
      <c r="Q22" s="1120">
        <v>45156</v>
      </c>
    </row>
    <row r="23" spans="1:17" s="14" customFormat="1" ht="20.25" hidden="1" thickBot="1">
      <c r="A23" s="426"/>
      <c r="B23" s="426"/>
      <c r="C23" s="1018"/>
      <c r="D23" s="442"/>
      <c r="E23" s="442"/>
      <c r="F23" s="443"/>
      <c r="G23" s="444"/>
      <c r="H23" s="445"/>
      <c r="I23" s="442"/>
      <c r="J23" s="442"/>
      <c r="K23" s="442"/>
      <c r="L23" s="442"/>
      <c r="M23" s="442"/>
      <c r="N23" s="442"/>
      <c r="O23" s="442"/>
      <c r="P23" s="1120"/>
      <c r="Q23" s="1120"/>
    </row>
    <row r="24" spans="1:17" s="14" customFormat="1" ht="20.25" hidden="1" thickTop="1">
      <c r="A24" s="426"/>
      <c r="B24" s="426"/>
      <c r="C24" s="1017"/>
      <c r="D24" s="436"/>
      <c r="E24" s="436"/>
      <c r="F24" s="437"/>
      <c r="G24" s="438" t="s">
        <v>1752</v>
      </c>
      <c r="H24" s="439" t="s">
        <v>1753</v>
      </c>
      <c r="I24" s="436">
        <v>45140</v>
      </c>
      <c r="J24" s="440">
        <f>I24+22</f>
        <v>45162</v>
      </c>
      <c r="K24" s="440">
        <f>I24+25</f>
        <v>45165</v>
      </c>
      <c r="L24" s="440">
        <f>I24+28</f>
        <v>45168</v>
      </c>
      <c r="M24" s="440">
        <f>I24+32</f>
        <v>45172</v>
      </c>
      <c r="N24" s="440">
        <f>I24+34</f>
        <v>45174</v>
      </c>
      <c r="O24" s="440">
        <f>I24+39</f>
        <v>45179</v>
      </c>
      <c r="P24" s="1120"/>
      <c r="Q24" s="1120"/>
    </row>
    <row r="25" spans="1:17" ht="13.5" hidden="1" thickBot="1"/>
    <row r="26" spans="1:17" s="14" customFormat="1" ht="20.25" hidden="1" thickTop="1">
      <c r="A26" s="426" t="s">
        <v>1754</v>
      </c>
      <c r="B26" s="426"/>
      <c r="C26" s="1017" t="s">
        <v>1755</v>
      </c>
      <c r="D26" s="436" t="s">
        <v>1756</v>
      </c>
      <c r="E26" s="436">
        <v>45138</v>
      </c>
      <c r="F26" s="437">
        <v>45140</v>
      </c>
      <c r="G26" s="438" t="s">
        <v>1757</v>
      </c>
      <c r="H26" s="439" t="s">
        <v>1758</v>
      </c>
      <c r="I26" s="1204">
        <v>45147</v>
      </c>
      <c r="J26" s="440">
        <f>I26+22</f>
        <v>45169</v>
      </c>
      <c r="K26" s="440">
        <f>I26+25</f>
        <v>45172</v>
      </c>
      <c r="L26" s="440">
        <f>I26+28</f>
        <v>45175</v>
      </c>
      <c r="M26" s="440">
        <f>I26+32</f>
        <v>45179</v>
      </c>
      <c r="N26" s="440">
        <f>I26+34</f>
        <v>45181</v>
      </c>
      <c r="O26" s="440">
        <f>I26+39</f>
        <v>45186</v>
      </c>
      <c r="P26" s="1120">
        <v>45139</v>
      </c>
      <c r="Q26" s="1120">
        <v>45140</v>
      </c>
    </row>
    <row r="27" spans="1:17" s="14" customFormat="1" ht="20.25" hidden="1" thickBot="1">
      <c r="A27" s="426"/>
      <c r="B27" s="426"/>
      <c r="C27" s="1018"/>
      <c r="D27" s="442"/>
      <c r="E27" s="442"/>
      <c r="F27" s="443"/>
      <c r="G27" s="444"/>
      <c r="H27" s="445"/>
      <c r="I27" s="442"/>
      <c r="J27" s="442"/>
      <c r="K27" s="442"/>
      <c r="L27" s="442"/>
      <c r="M27" s="442"/>
      <c r="N27" s="442"/>
      <c r="O27" s="442"/>
      <c r="P27" s="1120">
        <v>45143</v>
      </c>
      <c r="Q27" s="1120">
        <v>45144</v>
      </c>
    </row>
    <row r="28" spans="1:17" s="14" customFormat="1" ht="20.25" hidden="1" thickTop="1">
      <c r="A28" s="426" t="s">
        <v>600</v>
      </c>
      <c r="B28" s="426"/>
      <c r="C28" s="1017" t="s">
        <v>588</v>
      </c>
      <c r="D28" s="436" t="s">
        <v>1759</v>
      </c>
      <c r="E28" s="436">
        <v>45145</v>
      </c>
      <c r="F28" s="437">
        <v>45148</v>
      </c>
      <c r="G28" s="438" t="s">
        <v>1760</v>
      </c>
      <c r="H28" s="439" t="s">
        <v>1761</v>
      </c>
      <c r="I28" s="436">
        <v>45154</v>
      </c>
      <c r="J28" s="440">
        <f>I28+22</f>
        <v>45176</v>
      </c>
      <c r="K28" s="440">
        <f>I28+25</f>
        <v>45179</v>
      </c>
      <c r="L28" s="440">
        <f>I28+28</f>
        <v>45182</v>
      </c>
      <c r="M28" s="440">
        <f>I28+32</f>
        <v>45186</v>
      </c>
      <c r="N28" s="440">
        <f>I28+34</f>
        <v>45188</v>
      </c>
      <c r="O28" s="440">
        <f>I28+39</f>
        <v>45193</v>
      </c>
      <c r="P28" s="1120"/>
      <c r="Q28" s="1120"/>
    </row>
    <row r="29" spans="1:17" s="14" customFormat="1" ht="20.25" hidden="1" thickBot="1">
      <c r="A29" s="426"/>
      <c r="B29" s="426"/>
      <c r="C29" s="1018"/>
      <c r="D29" s="442"/>
      <c r="E29" s="442"/>
      <c r="F29" s="443"/>
      <c r="G29" s="444"/>
      <c r="H29" s="445"/>
      <c r="I29" s="442"/>
      <c r="J29" s="442"/>
      <c r="K29" s="442"/>
      <c r="L29" s="442"/>
      <c r="M29" s="442"/>
      <c r="N29" s="442"/>
      <c r="O29" s="442"/>
      <c r="P29" s="1120"/>
      <c r="Q29" s="1120"/>
    </row>
    <row r="30" spans="1:17" s="14" customFormat="1" ht="20.25" hidden="1" thickTop="1">
      <c r="A30" s="426" t="s">
        <v>1762</v>
      </c>
      <c r="B30" s="426"/>
      <c r="C30" s="1017" t="s">
        <v>1763</v>
      </c>
      <c r="D30" s="436" t="s">
        <v>1764</v>
      </c>
      <c r="E30" s="436">
        <v>45153</v>
      </c>
      <c r="F30" s="437">
        <v>45155</v>
      </c>
      <c r="G30" s="438" t="s">
        <v>1765</v>
      </c>
      <c r="H30" s="439" t="s">
        <v>1766</v>
      </c>
      <c r="I30" s="436">
        <v>45161</v>
      </c>
      <c r="J30" s="440">
        <f>I30+22</f>
        <v>45183</v>
      </c>
      <c r="K30" s="440">
        <f>I30+25</f>
        <v>45186</v>
      </c>
      <c r="L30" s="440">
        <f>I30+28</f>
        <v>45189</v>
      </c>
      <c r="M30" s="440">
        <f>I30+32</f>
        <v>45193</v>
      </c>
      <c r="N30" s="440">
        <f>I30+34</f>
        <v>45195</v>
      </c>
      <c r="O30" s="440">
        <f>I30+39</f>
        <v>45200</v>
      </c>
      <c r="P30" s="1120">
        <v>45153</v>
      </c>
      <c r="Q30" s="1120">
        <v>45154</v>
      </c>
    </row>
    <row r="31" spans="1:17" s="14" customFormat="1" ht="20.25" hidden="1" thickBot="1">
      <c r="A31" s="426"/>
      <c r="B31" s="426"/>
      <c r="C31" s="1018"/>
      <c r="D31" s="442"/>
      <c r="E31" s="442"/>
      <c r="F31" s="443"/>
      <c r="G31" s="444"/>
      <c r="H31" s="445"/>
      <c r="I31" s="442"/>
      <c r="J31" s="442"/>
      <c r="K31" s="442"/>
      <c r="L31" s="442"/>
      <c r="M31" s="442"/>
      <c r="N31" s="442"/>
      <c r="O31" s="442"/>
      <c r="P31" s="1120">
        <v>45158</v>
      </c>
      <c r="Q31" s="1120">
        <v>45158</v>
      </c>
    </row>
    <row r="32" spans="1:17" s="14" customFormat="1" ht="20.25" hidden="1" thickTop="1">
      <c r="A32" s="426" t="s">
        <v>1767</v>
      </c>
      <c r="B32" s="426"/>
      <c r="C32" s="1017" t="s">
        <v>1768</v>
      </c>
      <c r="D32" s="436" t="s">
        <v>1769</v>
      </c>
      <c r="E32" s="436">
        <v>45160</v>
      </c>
      <c r="F32" s="437">
        <v>45161</v>
      </c>
      <c r="G32" s="438" t="s">
        <v>1770</v>
      </c>
      <c r="H32" s="439" t="s">
        <v>1771</v>
      </c>
      <c r="I32" s="436">
        <v>45168</v>
      </c>
      <c r="J32" s="440">
        <f>I32+22</f>
        <v>45190</v>
      </c>
      <c r="K32" s="440">
        <f>I32+25</f>
        <v>45193</v>
      </c>
      <c r="L32" s="440">
        <f>I32+28</f>
        <v>45196</v>
      </c>
      <c r="M32" s="440">
        <f>I32+32</f>
        <v>45200</v>
      </c>
      <c r="N32" s="440">
        <f>I32+34</f>
        <v>45202</v>
      </c>
      <c r="O32" s="440">
        <f>I32+39</f>
        <v>45207</v>
      </c>
      <c r="P32" s="1120">
        <v>45165</v>
      </c>
      <c r="Q32" s="1120">
        <v>45165</v>
      </c>
    </row>
    <row r="33" spans="1:17" s="14" customFormat="1" ht="20.25" hidden="1" thickBot="1">
      <c r="A33" s="426" t="s">
        <v>1772</v>
      </c>
      <c r="B33" s="426"/>
      <c r="C33" s="1018" t="s">
        <v>1741</v>
      </c>
      <c r="D33" s="442" t="s">
        <v>1773</v>
      </c>
      <c r="E33" s="442">
        <v>45166</v>
      </c>
      <c r="F33" s="443">
        <v>45168</v>
      </c>
      <c r="G33" s="444"/>
      <c r="H33" s="445"/>
      <c r="I33" s="442"/>
      <c r="J33" s="442"/>
      <c r="K33" s="442"/>
      <c r="L33" s="442"/>
      <c r="M33" s="442"/>
      <c r="N33" s="442"/>
      <c r="O33" s="442"/>
      <c r="P33" s="1120"/>
      <c r="Q33" s="1120"/>
    </row>
    <row r="34" spans="1:17" s="14" customFormat="1" ht="20.25" hidden="1" thickTop="1">
      <c r="A34" s="426"/>
      <c r="B34" s="426"/>
      <c r="C34" s="1017"/>
      <c r="D34" s="436"/>
      <c r="E34" s="436"/>
      <c r="F34" s="437"/>
      <c r="G34" s="438" t="s">
        <v>1774</v>
      </c>
      <c r="H34" s="439" t="s">
        <v>1775</v>
      </c>
      <c r="I34" s="436">
        <v>45175</v>
      </c>
      <c r="J34" s="440">
        <f>I34+22</f>
        <v>45197</v>
      </c>
      <c r="K34" s="440">
        <f>I34+25</f>
        <v>45200</v>
      </c>
      <c r="L34" s="440">
        <f>I34+28</f>
        <v>45203</v>
      </c>
      <c r="M34" s="440">
        <f>I34+32</f>
        <v>45207</v>
      </c>
      <c r="N34" s="440">
        <f>I34+34</f>
        <v>45209</v>
      </c>
      <c r="O34" s="440">
        <f>I34+39</f>
        <v>45214</v>
      </c>
      <c r="P34" s="1120">
        <v>45172</v>
      </c>
      <c r="Q34" s="1120">
        <v>45172</v>
      </c>
    </row>
    <row r="35" spans="1:17" s="14" customFormat="1" ht="20.25" hidden="1" thickBot="1">
      <c r="A35" s="426"/>
      <c r="B35" s="426"/>
      <c r="C35" s="1018"/>
      <c r="D35" s="442"/>
      <c r="E35" s="442"/>
      <c r="F35" s="443"/>
      <c r="G35" s="444"/>
      <c r="H35" s="445"/>
      <c r="I35" s="442"/>
      <c r="J35" s="442"/>
      <c r="K35" s="442"/>
      <c r="L35" s="442"/>
      <c r="M35" s="442"/>
      <c r="N35" s="442"/>
      <c r="O35" s="442"/>
      <c r="P35" s="1120"/>
      <c r="Q35" s="1120"/>
    </row>
    <row r="36" spans="1:17" s="14" customFormat="1" ht="21" hidden="1" thickTop="1" thickBot="1">
      <c r="A36" s="426"/>
      <c r="B36" s="426"/>
      <c r="C36" s="1017" t="s">
        <v>1745</v>
      </c>
      <c r="D36" s="436" t="s">
        <v>1776</v>
      </c>
      <c r="E36" s="436">
        <v>45173</v>
      </c>
      <c r="F36" s="437">
        <v>45175</v>
      </c>
      <c r="G36" s="438" t="s">
        <v>1725</v>
      </c>
      <c r="H36" s="439" t="s">
        <v>1777</v>
      </c>
      <c r="I36" s="436">
        <v>45182</v>
      </c>
      <c r="J36" s="440">
        <f>I36+22</f>
        <v>45204</v>
      </c>
      <c r="K36" s="440">
        <f>I36+25</f>
        <v>45207</v>
      </c>
      <c r="L36" s="440">
        <f>I36+28</f>
        <v>45210</v>
      </c>
      <c r="M36" s="440">
        <f>I36+32</f>
        <v>45214</v>
      </c>
      <c r="N36" s="440">
        <f>I36+34</f>
        <v>45216</v>
      </c>
      <c r="O36" s="440">
        <f>I36+39</f>
        <v>45221</v>
      </c>
      <c r="P36" s="1120">
        <v>45179</v>
      </c>
      <c r="Q36" s="1120">
        <v>45179</v>
      </c>
    </row>
    <row r="37" spans="1:17" s="14" customFormat="1" ht="21" hidden="1" thickTop="1" thickBot="1">
      <c r="A37" s="426"/>
      <c r="B37" s="426"/>
      <c r="C37" s="1017" t="s">
        <v>608</v>
      </c>
      <c r="D37" s="436" t="s">
        <v>1778</v>
      </c>
      <c r="E37" s="436">
        <v>45179</v>
      </c>
      <c r="F37" s="437">
        <v>45181</v>
      </c>
      <c r="G37" s="444"/>
      <c r="H37" s="445"/>
      <c r="I37" s="442"/>
      <c r="J37" s="442"/>
      <c r="K37" s="442"/>
      <c r="L37" s="442"/>
      <c r="M37" s="442"/>
      <c r="N37" s="442"/>
      <c r="O37" s="442"/>
      <c r="P37" s="1120"/>
      <c r="Q37" s="1120"/>
    </row>
    <row r="38" spans="1:17" s="14" customFormat="1" ht="20.25" hidden="1" thickTop="1">
      <c r="A38" s="426" t="s">
        <v>1779</v>
      </c>
      <c r="B38" s="426"/>
      <c r="C38" s="1517" t="s">
        <v>1780</v>
      </c>
      <c r="D38" s="436" t="s">
        <v>1781</v>
      </c>
      <c r="E38" s="436">
        <v>45186</v>
      </c>
      <c r="F38" s="437">
        <v>45187</v>
      </c>
      <c r="G38" s="438" t="s">
        <v>1728</v>
      </c>
      <c r="H38" s="439" t="s">
        <v>1782</v>
      </c>
      <c r="I38" s="436">
        <v>45189</v>
      </c>
      <c r="J38" s="440">
        <f>I38+22</f>
        <v>45211</v>
      </c>
      <c r="K38" s="440">
        <f>I38+25</f>
        <v>45214</v>
      </c>
      <c r="L38" s="440">
        <f>I38+28</f>
        <v>45217</v>
      </c>
      <c r="M38" s="440">
        <f>I38+32</f>
        <v>45221</v>
      </c>
      <c r="N38" s="440">
        <f>I38+34</f>
        <v>45223</v>
      </c>
      <c r="O38" s="440">
        <f>I38+39</f>
        <v>45228</v>
      </c>
      <c r="P38" s="1120">
        <v>45186</v>
      </c>
      <c r="Q38" s="1120">
        <v>45187</v>
      </c>
    </row>
    <row r="39" spans="1:17" s="14" customFormat="1" ht="20.25" hidden="1" thickBot="1">
      <c r="A39" s="426"/>
      <c r="B39" s="426"/>
      <c r="C39" s="1018"/>
      <c r="D39" s="442"/>
      <c r="E39" s="442"/>
      <c r="F39" s="443"/>
      <c r="G39" s="444"/>
      <c r="H39" s="445"/>
      <c r="I39" s="442"/>
      <c r="J39" s="442"/>
      <c r="K39" s="442"/>
      <c r="L39" s="442"/>
      <c r="M39" s="442"/>
      <c r="N39" s="442"/>
      <c r="O39" s="442"/>
      <c r="P39" s="1120"/>
      <c r="Q39" s="1120"/>
    </row>
    <row r="40" spans="1:17" s="14" customFormat="1" ht="20.25" hidden="1" thickTop="1">
      <c r="A40" s="426" t="s">
        <v>1783</v>
      </c>
      <c r="B40" s="426"/>
      <c r="C40" s="1017" t="s">
        <v>1784</v>
      </c>
      <c r="D40" s="436" t="s">
        <v>1785</v>
      </c>
      <c r="E40" s="436">
        <v>45196</v>
      </c>
      <c r="F40" s="437">
        <v>45197</v>
      </c>
      <c r="G40" s="438" t="s">
        <v>1731</v>
      </c>
      <c r="H40" s="439" t="s">
        <v>1786</v>
      </c>
      <c r="I40" s="436">
        <v>45196</v>
      </c>
      <c r="J40" s="440">
        <f>I40+22</f>
        <v>45218</v>
      </c>
      <c r="K40" s="440">
        <f>I40+25</f>
        <v>45221</v>
      </c>
      <c r="L40" s="440">
        <f>I40+28</f>
        <v>45224</v>
      </c>
      <c r="M40" s="440">
        <f>I40+32</f>
        <v>45228</v>
      </c>
      <c r="N40" s="440">
        <f>I40+34</f>
        <v>45230</v>
      </c>
      <c r="O40" s="440">
        <f>I40+39</f>
        <v>45235</v>
      </c>
      <c r="P40" s="1120">
        <v>45193</v>
      </c>
      <c r="Q40" s="1120">
        <v>45193</v>
      </c>
    </row>
    <row r="41" spans="1:17" ht="13.5" hidden="1" thickBot="1"/>
    <row r="42" spans="1:17" s="14" customFormat="1" ht="20.25" hidden="1" thickTop="1">
      <c r="A42" s="426"/>
      <c r="B42" s="426"/>
      <c r="C42" s="1017" t="s">
        <v>1787</v>
      </c>
      <c r="D42" s="436" t="s">
        <v>1788</v>
      </c>
      <c r="E42" s="436">
        <v>45200</v>
      </c>
      <c r="F42" s="437">
        <v>45200</v>
      </c>
      <c r="G42" s="438" t="s">
        <v>1736</v>
      </c>
      <c r="H42" s="439" t="s">
        <v>1789</v>
      </c>
      <c r="I42" s="436">
        <v>45203</v>
      </c>
      <c r="J42" s="440">
        <f>I42+22</f>
        <v>45225</v>
      </c>
      <c r="K42" s="440">
        <f>I42+25</f>
        <v>45228</v>
      </c>
      <c r="L42" s="440">
        <f>I42+28</f>
        <v>45231</v>
      </c>
      <c r="M42" s="440">
        <f>I42+32</f>
        <v>45235</v>
      </c>
      <c r="N42" s="440">
        <f>I42+34</f>
        <v>45237</v>
      </c>
      <c r="O42" s="440">
        <f>I42+39</f>
        <v>45242</v>
      </c>
      <c r="P42" s="1120">
        <v>45200</v>
      </c>
      <c r="Q42" s="1120">
        <v>45200</v>
      </c>
    </row>
    <row r="43" spans="1:17" s="14" customFormat="1" ht="20.25" hidden="1" thickBot="1">
      <c r="A43" s="426"/>
      <c r="B43" s="426"/>
      <c r="C43" s="1018"/>
      <c r="D43" s="442"/>
      <c r="E43" s="442"/>
      <c r="F43" s="443"/>
      <c r="G43" s="444"/>
      <c r="H43" s="445"/>
      <c r="I43" s="442"/>
      <c r="J43" s="442"/>
      <c r="K43" s="442"/>
      <c r="L43" s="442"/>
      <c r="M43" s="442"/>
      <c r="N43" s="442"/>
      <c r="O43" s="442"/>
      <c r="P43" s="1120"/>
      <c r="Q43" s="1120"/>
    </row>
    <row r="44" spans="1:17" s="14" customFormat="1" ht="20.25" hidden="1" thickTop="1">
      <c r="A44" s="426"/>
      <c r="B44" s="426"/>
      <c r="C44" s="1017" t="s">
        <v>1745</v>
      </c>
      <c r="D44" s="436" t="s">
        <v>1790</v>
      </c>
      <c r="E44" s="436">
        <v>45206</v>
      </c>
      <c r="F44" s="437">
        <v>45207</v>
      </c>
      <c r="G44" s="438" t="s">
        <v>1739</v>
      </c>
      <c r="H44" s="439" t="s">
        <v>1791</v>
      </c>
      <c r="I44" s="436">
        <v>45210</v>
      </c>
      <c r="J44" s="440">
        <f>I44+22</f>
        <v>45232</v>
      </c>
      <c r="K44" s="440">
        <f>I44+25</f>
        <v>45235</v>
      </c>
      <c r="L44" s="440">
        <f>I44+28</f>
        <v>45238</v>
      </c>
      <c r="M44" s="440">
        <f>I44+32</f>
        <v>45242</v>
      </c>
      <c r="N44" s="440">
        <f>I44+34</f>
        <v>45244</v>
      </c>
      <c r="O44" s="440">
        <f>I44+39</f>
        <v>45249</v>
      </c>
      <c r="P44" s="1120">
        <v>45207</v>
      </c>
      <c r="Q44" s="1120">
        <v>45207</v>
      </c>
    </row>
    <row r="45" spans="1:17" s="14" customFormat="1" ht="20.25" hidden="1" thickBot="1">
      <c r="A45" s="426"/>
      <c r="B45" s="426"/>
      <c r="C45" s="1018"/>
      <c r="D45" s="442"/>
      <c r="E45" s="442"/>
      <c r="F45" s="443"/>
      <c r="G45" s="444"/>
      <c r="H45" s="445"/>
      <c r="I45" s="442"/>
      <c r="J45" s="442"/>
      <c r="K45" s="442"/>
      <c r="L45" s="442"/>
      <c r="M45" s="442"/>
      <c r="N45" s="442"/>
      <c r="O45" s="442"/>
      <c r="P45" s="1120"/>
      <c r="Q45" s="1120"/>
    </row>
    <row r="46" spans="1:17" s="14" customFormat="1" ht="20.25" hidden="1" thickTop="1">
      <c r="A46" s="426" t="s">
        <v>1792</v>
      </c>
      <c r="B46" s="426"/>
      <c r="C46" s="1017" t="s">
        <v>1793</v>
      </c>
      <c r="D46" s="436" t="s">
        <v>1794</v>
      </c>
      <c r="E46" s="436">
        <v>45215</v>
      </c>
      <c r="F46" s="437">
        <v>45217</v>
      </c>
      <c r="G46" s="438" t="s">
        <v>182</v>
      </c>
      <c r="H46" s="439" t="s">
        <v>1795</v>
      </c>
      <c r="I46" s="436">
        <v>45217</v>
      </c>
      <c r="J46" s="440">
        <f>I46+22</f>
        <v>45239</v>
      </c>
      <c r="K46" s="440">
        <f>I46+25</f>
        <v>45242</v>
      </c>
      <c r="L46" s="440">
        <f>I46+28</f>
        <v>45245</v>
      </c>
      <c r="M46" s="440">
        <f>I46+32</f>
        <v>45249</v>
      </c>
      <c r="N46" s="440">
        <f>I46+34</f>
        <v>45251</v>
      </c>
      <c r="O46" s="440">
        <f>I46+39</f>
        <v>45256</v>
      </c>
      <c r="P46" s="1120">
        <v>45214</v>
      </c>
      <c r="Q46" s="1120">
        <v>45215</v>
      </c>
    </row>
    <row r="47" spans="1:17" s="14" customFormat="1" ht="20.25" hidden="1" thickBot="1">
      <c r="A47" s="426"/>
      <c r="B47" s="426"/>
      <c r="C47" s="1018"/>
      <c r="D47" s="442"/>
      <c r="E47" s="442"/>
      <c r="F47" s="443"/>
      <c r="G47" s="444"/>
      <c r="H47" s="445"/>
      <c r="I47" s="442"/>
      <c r="J47" s="442"/>
      <c r="K47" s="442"/>
      <c r="L47" s="442"/>
      <c r="M47" s="442"/>
      <c r="N47" s="442"/>
      <c r="O47" s="442"/>
      <c r="P47" s="1120"/>
      <c r="Q47" s="1120"/>
    </row>
    <row r="48" spans="1:17" s="14" customFormat="1" ht="20.25" hidden="1" thickTop="1">
      <c r="A48" s="426" t="s">
        <v>1796</v>
      </c>
      <c r="B48" s="426"/>
      <c r="C48" s="1017" t="s">
        <v>1797</v>
      </c>
      <c r="D48" s="436" t="s">
        <v>1798</v>
      </c>
      <c r="E48" s="436">
        <v>45221</v>
      </c>
      <c r="F48" s="437">
        <v>45222</v>
      </c>
      <c r="G48" s="438" t="s">
        <v>1747</v>
      </c>
      <c r="H48" s="439" t="s">
        <v>1799</v>
      </c>
      <c r="I48" s="436">
        <v>45224</v>
      </c>
      <c r="J48" s="440">
        <f>I48+22</f>
        <v>45246</v>
      </c>
      <c r="K48" s="440">
        <f>I48+25</f>
        <v>45249</v>
      </c>
      <c r="L48" s="440">
        <f>I48+28</f>
        <v>45252</v>
      </c>
      <c r="M48" s="440">
        <f>I48+32</f>
        <v>45256</v>
      </c>
      <c r="N48" s="440">
        <f>I48+34</f>
        <v>45258</v>
      </c>
      <c r="O48" s="440">
        <f>I48+39</f>
        <v>45263</v>
      </c>
      <c r="P48" s="1120">
        <v>45221</v>
      </c>
      <c r="Q48" s="1120">
        <v>45222</v>
      </c>
    </row>
    <row r="49" spans="1:17" s="14" customFormat="1" ht="20.25" hidden="1" thickBot="1">
      <c r="A49" s="426"/>
      <c r="B49" s="426"/>
      <c r="C49" s="1018"/>
      <c r="D49" s="442"/>
      <c r="E49" s="442"/>
      <c r="F49" s="443"/>
      <c r="G49" s="444"/>
      <c r="H49" s="445"/>
      <c r="I49" s="442"/>
      <c r="J49" s="442"/>
      <c r="K49" s="442"/>
      <c r="L49" s="442"/>
      <c r="M49" s="442"/>
      <c r="N49" s="442"/>
      <c r="O49" s="442"/>
      <c r="P49" s="1120"/>
      <c r="Q49" s="1120"/>
    </row>
    <row r="50" spans="1:17" s="14" customFormat="1" ht="20.25" hidden="1" thickTop="1">
      <c r="A50" s="426" t="s">
        <v>588</v>
      </c>
      <c r="B50" s="426"/>
      <c r="C50" s="1017" t="s">
        <v>248</v>
      </c>
      <c r="D50" s="436" t="s">
        <v>1800</v>
      </c>
      <c r="E50" s="436">
        <v>45228</v>
      </c>
      <c r="F50" s="437">
        <v>45228</v>
      </c>
      <c r="G50" s="438" t="s">
        <v>1750</v>
      </c>
      <c r="H50" s="439" t="s">
        <v>1801</v>
      </c>
      <c r="I50" s="436">
        <v>45231</v>
      </c>
      <c r="J50" s="440">
        <f>I50+22</f>
        <v>45253</v>
      </c>
      <c r="K50" s="440">
        <f>I50+25</f>
        <v>45256</v>
      </c>
      <c r="L50" s="440">
        <f>I50+28</f>
        <v>45259</v>
      </c>
      <c r="M50" s="440">
        <f>I50+32</f>
        <v>45263</v>
      </c>
      <c r="N50" s="440">
        <f>I50+34</f>
        <v>45265</v>
      </c>
      <c r="O50" s="440">
        <f>I50+39</f>
        <v>45270</v>
      </c>
      <c r="P50" s="1120">
        <v>45228</v>
      </c>
      <c r="Q50" s="1120">
        <v>45228</v>
      </c>
    </row>
    <row r="51" spans="1:17" s="14" customFormat="1" ht="20.25" hidden="1" thickBot="1">
      <c r="A51" s="426"/>
      <c r="B51" s="426"/>
      <c r="C51" s="1018"/>
      <c r="D51" s="442"/>
      <c r="E51" s="442"/>
      <c r="F51" s="443"/>
      <c r="G51" s="444"/>
      <c r="H51" s="445"/>
      <c r="I51" s="442"/>
      <c r="J51" s="442"/>
      <c r="K51" s="442"/>
      <c r="L51" s="442"/>
      <c r="M51" s="442"/>
      <c r="N51" s="442"/>
      <c r="O51" s="442"/>
      <c r="P51" s="1120"/>
      <c r="Q51" s="1120"/>
    </row>
    <row r="52" spans="1:17" s="14" customFormat="1" ht="20.25" hidden="1" thickTop="1">
      <c r="A52" s="426"/>
      <c r="B52" s="426"/>
      <c r="C52" s="1017" t="s">
        <v>1787</v>
      </c>
      <c r="D52" s="436" t="s">
        <v>1802</v>
      </c>
      <c r="E52" s="436">
        <v>45234</v>
      </c>
      <c r="F52" s="437">
        <v>45237</v>
      </c>
      <c r="G52" s="1531" t="s">
        <v>1752</v>
      </c>
      <c r="H52" s="439" t="s">
        <v>1803</v>
      </c>
      <c r="I52" s="436">
        <v>45238</v>
      </c>
      <c r="J52" s="440">
        <f>I52+22</f>
        <v>45260</v>
      </c>
      <c r="K52" s="440">
        <f>I52+25</f>
        <v>45263</v>
      </c>
      <c r="L52" s="440">
        <f>I52+28</f>
        <v>45266</v>
      </c>
      <c r="M52" s="440">
        <f>I52+32</f>
        <v>45270</v>
      </c>
      <c r="N52" s="440">
        <f>I52+34</f>
        <v>45272</v>
      </c>
      <c r="O52" s="440">
        <f>I52+39</f>
        <v>45277</v>
      </c>
      <c r="P52" s="1120">
        <v>45235</v>
      </c>
      <c r="Q52" s="1120">
        <v>45235</v>
      </c>
    </row>
    <row r="53" spans="1:17" s="14" customFormat="1" ht="20.25" hidden="1" thickBot="1">
      <c r="A53" s="426"/>
      <c r="B53" s="426"/>
      <c r="C53" s="1018"/>
      <c r="D53" s="442"/>
      <c r="E53" s="442"/>
      <c r="F53" s="443"/>
      <c r="G53" s="444"/>
      <c r="H53" s="445"/>
      <c r="I53" s="442"/>
      <c r="J53" s="442"/>
      <c r="K53" s="442"/>
      <c r="L53" s="442"/>
      <c r="M53" s="442"/>
      <c r="N53" s="442"/>
      <c r="O53" s="442"/>
      <c r="P53" s="1120"/>
      <c r="Q53" s="1120"/>
    </row>
    <row r="54" spans="1:17" s="14" customFormat="1" ht="20.25" hidden="1" thickTop="1">
      <c r="A54" s="426"/>
      <c r="B54" s="426"/>
      <c r="C54" s="1017"/>
      <c r="D54" s="436"/>
      <c r="E54" s="436"/>
      <c r="F54" s="437"/>
      <c r="G54" s="1531" t="s">
        <v>1757</v>
      </c>
      <c r="H54" s="439" t="s">
        <v>1804</v>
      </c>
      <c r="I54" s="436">
        <v>45245</v>
      </c>
      <c r="J54" s="440">
        <f>I54+22</f>
        <v>45267</v>
      </c>
      <c r="K54" s="440">
        <f>I54+25</f>
        <v>45270</v>
      </c>
      <c r="L54" s="440">
        <f>I54+28</f>
        <v>45273</v>
      </c>
      <c r="M54" s="440">
        <f>I54+32</f>
        <v>45277</v>
      </c>
      <c r="N54" s="440">
        <f>I54+34</f>
        <v>45279</v>
      </c>
      <c r="O54" s="440">
        <f>I54+39</f>
        <v>45284</v>
      </c>
      <c r="P54" s="1120"/>
      <c r="Q54" s="1120"/>
    </row>
    <row r="55" spans="1:17" s="14" customFormat="1" ht="20.25" hidden="1" thickBot="1">
      <c r="A55" s="426"/>
      <c r="B55" s="426"/>
      <c r="C55" s="1018"/>
      <c r="D55" s="442"/>
      <c r="E55" s="442"/>
      <c r="F55" s="443"/>
      <c r="G55" s="444"/>
      <c r="H55" s="445"/>
      <c r="I55" s="442"/>
      <c r="J55" s="442"/>
      <c r="K55" s="442"/>
      <c r="L55" s="442"/>
      <c r="M55" s="442"/>
      <c r="N55" s="442"/>
      <c r="O55" s="442"/>
      <c r="P55" s="1120"/>
      <c r="Q55" s="1120"/>
    </row>
    <row r="56" spans="1:17" s="14" customFormat="1" ht="20.25" hidden="1" thickTop="1">
      <c r="A56" s="426" t="s">
        <v>1745</v>
      </c>
      <c r="B56" s="426"/>
      <c r="C56" s="1017" t="s">
        <v>1805</v>
      </c>
      <c r="D56" s="436" t="s">
        <v>1806</v>
      </c>
      <c r="E56" s="436">
        <v>45244</v>
      </c>
      <c r="F56" s="437">
        <v>45246</v>
      </c>
      <c r="G56" s="1531" t="s">
        <v>1760</v>
      </c>
      <c r="H56" s="439" t="s">
        <v>1807</v>
      </c>
      <c r="I56" s="436">
        <v>45252</v>
      </c>
      <c r="J56" s="440">
        <f>I56+22</f>
        <v>45274</v>
      </c>
      <c r="K56" s="440">
        <f>I56+25</f>
        <v>45277</v>
      </c>
      <c r="L56" s="440">
        <f>I56+28</f>
        <v>45280</v>
      </c>
      <c r="M56" s="440">
        <f>I56+32</f>
        <v>45284</v>
      </c>
      <c r="N56" s="440">
        <f>I56+34</f>
        <v>45286</v>
      </c>
      <c r="O56" s="440">
        <f>I56+39</f>
        <v>45291</v>
      </c>
      <c r="P56" s="1120">
        <v>45242</v>
      </c>
      <c r="Q56" s="1120">
        <v>45243</v>
      </c>
    </row>
    <row r="57" spans="1:17" ht="13.5" hidden="1" thickBot="1"/>
    <row r="58" spans="1:17" s="14" customFormat="1" ht="21" hidden="1" thickTop="1" thickBot="1">
      <c r="A58" s="426" t="s">
        <v>608</v>
      </c>
      <c r="B58" s="426"/>
      <c r="C58" s="1018" t="s">
        <v>1808</v>
      </c>
      <c r="D58" s="442" t="s">
        <v>1809</v>
      </c>
      <c r="E58" s="442">
        <v>45253</v>
      </c>
      <c r="F58" s="443">
        <v>45253</v>
      </c>
      <c r="G58" s="1531" t="s">
        <v>1765</v>
      </c>
      <c r="H58" s="439" t="s">
        <v>1810</v>
      </c>
      <c r="I58" s="436">
        <v>45259</v>
      </c>
      <c r="J58" s="440">
        <f>I58+22</f>
        <v>45281</v>
      </c>
      <c r="K58" s="440">
        <f>I58+25</f>
        <v>45284</v>
      </c>
      <c r="L58" s="440">
        <f>I58+28</f>
        <v>45287</v>
      </c>
      <c r="M58" s="440">
        <f>I58+32</f>
        <v>45291</v>
      </c>
      <c r="N58" s="440">
        <f>I58+34</f>
        <v>45293</v>
      </c>
      <c r="O58" s="440">
        <f>I58+39</f>
        <v>45298</v>
      </c>
      <c r="P58" s="1120">
        <v>45249</v>
      </c>
      <c r="Q58" s="1120">
        <v>45249</v>
      </c>
    </row>
    <row r="59" spans="1:17" s="14" customFormat="1" ht="21" hidden="1" thickTop="1" thickBot="1">
      <c r="A59" s="426" t="s">
        <v>1811</v>
      </c>
      <c r="B59" s="426"/>
      <c r="C59" s="1517" t="s">
        <v>1793</v>
      </c>
      <c r="D59" s="436" t="s">
        <v>1812</v>
      </c>
      <c r="E59" s="436">
        <v>45257</v>
      </c>
      <c r="F59" s="437">
        <v>45258</v>
      </c>
      <c r="G59" s="444"/>
      <c r="H59" s="445"/>
      <c r="I59" s="442"/>
      <c r="J59" s="442"/>
      <c r="K59" s="442"/>
      <c r="L59" s="442"/>
      <c r="M59" s="442"/>
      <c r="N59" s="442"/>
      <c r="O59" s="442"/>
      <c r="P59" s="1120">
        <v>45256</v>
      </c>
      <c r="Q59" s="1120">
        <v>45257</v>
      </c>
    </row>
    <row r="60" spans="1:17" s="14" customFormat="1" ht="20.25" hidden="1" thickTop="1">
      <c r="A60" s="426" t="s">
        <v>1813</v>
      </c>
      <c r="B60" s="426"/>
      <c r="C60" s="1531" t="s">
        <v>608</v>
      </c>
      <c r="D60" s="436" t="s">
        <v>1814</v>
      </c>
      <c r="E60" s="436">
        <v>45267</v>
      </c>
      <c r="F60" s="437">
        <v>45268</v>
      </c>
      <c r="G60" s="1531" t="s">
        <v>1770</v>
      </c>
      <c r="H60" s="439" t="s">
        <v>1815</v>
      </c>
      <c r="I60" s="436">
        <v>45266</v>
      </c>
      <c r="J60" s="440">
        <f>I60+22</f>
        <v>45288</v>
      </c>
      <c r="K60" s="440">
        <f>I60+25</f>
        <v>45291</v>
      </c>
      <c r="L60" s="440">
        <f>I60+28</f>
        <v>45294</v>
      </c>
      <c r="M60" s="440">
        <f>I60+32</f>
        <v>45298</v>
      </c>
      <c r="N60" s="440">
        <f>I60+34</f>
        <v>45300</v>
      </c>
      <c r="O60" s="440">
        <f>I60+39</f>
        <v>45305</v>
      </c>
      <c r="P60" s="1120">
        <v>45263</v>
      </c>
      <c r="Q60" s="1120">
        <v>45263</v>
      </c>
    </row>
    <row r="61" spans="1:17" s="14" customFormat="1" ht="20.25" hidden="1" thickBot="1">
      <c r="A61" s="426"/>
      <c r="B61" s="426"/>
      <c r="C61" s="1018"/>
      <c r="D61" s="442"/>
      <c r="E61" s="442"/>
      <c r="F61" s="443"/>
      <c r="G61" s="444"/>
      <c r="H61" s="445"/>
      <c r="I61" s="442"/>
      <c r="J61" s="442"/>
      <c r="K61" s="442"/>
      <c r="L61" s="442"/>
      <c r="M61" s="442"/>
      <c r="N61" s="442"/>
      <c r="O61" s="442"/>
      <c r="P61" s="1120"/>
      <c r="Q61" s="1120"/>
    </row>
    <row r="62" spans="1:17" s="14" customFormat="1" ht="20.25" hidden="1" thickTop="1">
      <c r="A62" s="426"/>
      <c r="B62" s="426"/>
      <c r="C62" s="1017"/>
      <c r="D62" s="436"/>
      <c r="E62" s="436"/>
      <c r="F62" s="437"/>
      <c r="G62" s="1531" t="s">
        <v>1774</v>
      </c>
      <c r="H62" s="439" t="s">
        <v>1816</v>
      </c>
      <c r="I62" s="436">
        <v>45273</v>
      </c>
      <c r="J62" s="440">
        <f>I62+22</f>
        <v>45295</v>
      </c>
      <c r="K62" s="440">
        <f>I62+25</f>
        <v>45298</v>
      </c>
      <c r="L62" s="440">
        <f>I62+28</f>
        <v>45301</v>
      </c>
      <c r="M62" s="440">
        <f>I62+32</f>
        <v>45305</v>
      </c>
      <c r="N62" s="440">
        <f>I62+34</f>
        <v>45307</v>
      </c>
      <c r="O62" s="440">
        <f>I62+39</f>
        <v>45312</v>
      </c>
      <c r="P62" s="1120">
        <v>45274</v>
      </c>
      <c r="Q62" s="1127">
        <v>45274</v>
      </c>
    </row>
    <row r="63" spans="1:17" s="14" customFormat="1" ht="20.25" hidden="1" thickBot="1">
      <c r="A63" s="426"/>
      <c r="B63" s="426"/>
      <c r="C63" s="1018"/>
      <c r="D63" s="442"/>
      <c r="E63" s="442"/>
      <c r="F63" s="443"/>
      <c r="G63" s="444"/>
      <c r="H63" s="445"/>
      <c r="I63" s="442"/>
      <c r="J63" s="442"/>
      <c r="K63" s="442"/>
      <c r="L63" s="442"/>
      <c r="M63" s="442"/>
      <c r="N63" s="442"/>
      <c r="O63" s="442"/>
      <c r="P63" s="1120"/>
      <c r="Q63" s="1120"/>
    </row>
    <row r="64" spans="1:17" s="14" customFormat="1" ht="21" hidden="1" thickTop="1" thickBot="1">
      <c r="A64" s="426" t="s">
        <v>1817</v>
      </c>
      <c r="B64" s="426"/>
      <c r="C64" s="1017" t="s">
        <v>1818</v>
      </c>
      <c r="D64" s="436" t="s">
        <v>1819</v>
      </c>
      <c r="E64" s="436">
        <v>45277</v>
      </c>
      <c r="F64" s="437">
        <v>45279</v>
      </c>
      <c r="G64" s="1531" t="s">
        <v>1725</v>
      </c>
      <c r="H64" s="439" t="s">
        <v>1820</v>
      </c>
      <c r="I64" s="436">
        <v>45280</v>
      </c>
      <c r="J64" s="440">
        <f>I64+22</f>
        <v>45302</v>
      </c>
      <c r="K64" s="440">
        <f>I64+25</f>
        <v>45305</v>
      </c>
      <c r="L64" s="440">
        <f>I64+28</f>
        <v>45308</v>
      </c>
      <c r="M64" s="440">
        <f>I64+32</f>
        <v>45312</v>
      </c>
      <c r="N64" s="440">
        <f>I64+34</f>
        <v>45314</v>
      </c>
      <c r="O64" s="440">
        <f>I64+39</f>
        <v>45319</v>
      </c>
      <c r="P64" s="1120">
        <v>45277</v>
      </c>
      <c r="Q64" s="1120">
        <v>45277</v>
      </c>
    </row>
    <row r="65" spans="1:17" s="14" customFormat="1" ht="21" hidden="1" thickTop="1" thickBot="1">
      <c r="A65" s="426" t="s">
        <v>1745</v>
      </c>
      <c r="B65" s="426"/>
      <c r="C65" s="1517" t="s">
        <v>1821</v>
      </c>
      <c r="D65" s="436" t="s">
        <v>1822</v>
      </c>
      <c r="E65" s="436">
        <v>45280</v>
      </c>
      <c r="F65" s="437">
        <v>45281</v>
      </c>
      <c r="G65" s="444"/>
      <c r="H65" s="445"/>
      <c r="I65" s="442"/>
      <c r="J65" s="442"/>
      <c r="K65" s="442"/>
      <c r="L65" s="442"/>
      <c r="M65" s="442"/>
      <c r="N65" s="442"/>
      <c r="O65" s="442"/>
      <c r="P65" s="1120"/>
      <c r="Q65" s="1120"/>
    </row>
    <row r="66" spans="1:17" s="14" customFormat="1" ht="20.25" hidden="1" thickTop="1">
      <c r="A66" s="426"/>
      <c r="B66" s="426"/>
      <c r="C66" s="1531" t="s">
        <v>1808</v>
      </c>
      <c r="D66" s="436" t="s">
        <v>1823</v>
      </c>
      <c r="E66" s="436">
        <v>45286</v>
      </c>
      <c r="F66" s="437">
        <v>45287</v>
      </c>
      <c r="G66" s="1531" t="s">
        <v>444</v>
      </c>
      <c r="H66" s="439" t="s">
        <v>1824</v>
      </c>
      <c r="I66" s="436">
        <v>45287</v>
      </c>
      <c r="J66" s="440">
        <f>I66+22</f>
        <v>45309</v>
      </c>
      <c r="K66" s="440">
        <f>I66+25</f>
        <v>45312</v>
      </c>
      <c r="L66" s="440">
        <f>I66+28</f>
        <v>45315</v>
      </c>
      <c r="M66" s="440">
        <f>I66+32</f>
        <v>45319</v>
      </c>
      <c r="N66" s="440">
        <f>I66+34</f>
        <v>45321</v>
      </c>
      <c r="O66" s="440">
        <f>I66+39</f>
        <v>45326</v>
      </c>
      <c r="P66" s="1120">
        <v>45284</v>
      </c>
      <c r="Q66" s="1120">
        <v>45284</v>
      </c>
    </row>
    <row r="67" spans="1:17" s="14" customFormat="1" ht="20.25" hidden="1" thickBot="1">
      <c r="A67" s="426"/>
      <c r="B67" s="426"/>
      <c r="C67" s="1018"/>
      <c r="D67" s="442"/>
      <c r="E67" s="442"/>
      <c r="F67" s="443"/>
      <c r="G67" s="444"/>
      <c r="H67" s="445"/>
      <c r="I67" s="442"/>
      <c r="J67" s="442"/>
      <c r="K67" s="442"/>
      <c r="L67" s="442"/>
      <c r="M67" s="442"/>
      <c r="N67" s="442"/>
      <c r="O67" s="442"/>
      <c r="P67" s="1120"/>
      <c r="Q67" s="1120"/>
    </row>
    <row r="68" spans="1:17" s="14" customFormat="1" ht="20.25" hidden="1" thickTop="1">
      <c r="A68" s="426"/>
      <c r="B68" s="426"/>
      <c r="C68" s="1517"/>
      <c r="D68" s="436"/>
      <c r="E68" s="436"/>
      <c r="F68" s="437"/>
      <c r="G68" s="1531" t="s">
        <v>1731</v>
      </c>
      <c r="H68" s="439" t="s">
        <v>1825</v>
      </c>
      <c r="I68" s="436">
        <v>45294</v>
      </c>
      <c r="J68" s="440">
        <f>I68+22</f>
        <v>45316</v>
      </c>
      <c r="K68" s="440">
        <f>I68+25</f>
        <v>45319</v>
      </c>
      <c r="L68" s="440">
        <f>I68+28</f>
        <v>45322</v>
      </c>
      <c r="M68" s="440">
        <f>I68+32</f>
        <v>45326</v>
      </c>
      <c r="N68" s="440">
        <f>I68+34</f>
        <v>45328</v>
      </c>
      <c r="O68" s="440">
        <f>I68+39</f>
        <v>45333</v>
      </c>
      <c r="P68" s="1120"/>
      <c r="Q68" s="1120"/>
    </row>
    <row r="69" spans="1:17" s="14" customFormat="1" ht="20.25" hidden="1" thickBot="1">
      <c r="A69" s="426"/>
      <c r="B69" s="426"/>
      <c r="C69" s="1018"/>
      <c r="D69" s="442"/>
      <c r="E69" s="442"/>
      <c r="F69" s="443"/>
      <c r="G69" s="444"/>
      <c r="H69" s="445"/>
      <c r="I69" s="442"/>
      <c r="J69" s="442"/>
      <c r="K69" s="442"/>
      <c r="L69" s="442"/>
      <c r="M69" s="442"/>
      <c r="N69" s="442"/>
      <c r="O69" s="442"/>
      <c r="P69" s="1120"/>
      <c r="Q69" s="1120"/>
    </row>
    <row r="70" spans="1:17" s="14" customFormat="1" ht="21" hidden="1" thickTop="1" thickBot="1">
      <c r="A70" s="426" t="s">
        <v>1826</v>
      </c>
      <c r="B70" s="426"/>
      <c r="C70" s="1531" t="s">
        <v>1805</v>
      </c>
      <c r="D70" s="436" t="s">
        <v>1827</v>
      </c>
      <c r="E70" s="436">
        <v>44928</v>
      </c>
      <c r="F70" s="437">
        <v>44929</v>
      </c>
      <c r="G70" s="1531" t="s">
        <v>1736</v>
      </c>
      <c r="H70" s="439" t="s">
        <v>1828</v>
      </c>
      <c r="I70" s="436">
        <v>45301</v>
      </c>
      <c r="J70" s="440">
        <f t="shared" ref="J70" si="24">I70+22</f>
        <v>45323</v>
      </c>
      <c r="K70" s="440">
        <f t="shared" ref="K70" si="25">I70+25</f>
        <v>45326</v>
      </c>
      <c r="L70" s="440">
        <f t="shared" ref="L70" si="26">I70+28</f>
        <v>45329</v>
      </c>
      <c r="M70" s="440">
        <f t="shared" ref="M70" si="27">I70+32</f>
        <v>45333</v>
      </c>
      <c r="N70" s="440">
        <f t="shared" ref="N70" si="28">I70+34</f>
        <v>45335</v>
      </c>
      <c r="O70" s="440">
        <f t="shared" ref="O70" si="29">I70+39</f>
        <v>45340</v>
      </c>
      <c r="P70" s="1120">
        <v>45284</v>
      </c>
      <c r="Q70" s="1120">
        <v>45285</v>
      </c>
    </row>
    <row r="71" spans="1:17" s="14" customFormat="1" ht="21" hidden="1" thickTop="1" thickBot="1">
      <c r="A71" s="426"/>
      <c r="B71" s="426"/>
      <c r="C71" s="1018"/>
      <c r="D71" s="436"/>
      <c r="E71" s="436"/>
      <c r="F71" s="437"/>
      <c r="G71" s="444"/>
      <c r="H71" s="445"/>
      <c r="I71" s="442"/>
      <c r="J71" s="442"/>
      <c r="K71" s="442"/>
      <c r="L71" s="442"/>
      <c r="M71" s="442"/>
      <c r="N71" s="442"/>
      <c r="O71" s="442"/>
      <c r="P71" s="1120"/>
      <c r="Q71" s="1120"/>
    </row>
    <row r="72" spans="1:17" s="14" customFormat="1" ht="20.25" hidden="1" thickTop="1">
      <c r="A72" s="426" t="s">
        <v>608</v>
      </c>
      <c r="B72" s="426"/>
      <c r="C72" s="1531" t="s">
        <v>1793</v>
      </c>
      <c r="D72" s="436" t="s">
        <v>1829</v>
      </c>
      <c r="E72" s="436">
        <v>45300</v>
      </c>
      <c r="F72" s="437">
        <v>45302</v>
      </c>
      <c r="G72" s="1531" t="s">
        <v>1739</v>
      </c>
      <c r="H72" s="439" t="s">
        <v>1830</v>
      </c>
      <c r="I72" s="436">
        <v>45308</v>
      </c>
      <c r="J72" s="440">
        <f t="shared" ref="J72" si="30">I72+22</f>
        <v>45330</v>
      </c>
      <c r="K72" s="440">
        <f t="shared" ref="K72" si="31">I72+25</f>
        <v>45333</v>
      </c>
      <c r="L72" s="440">
        <f t="shared" ref="L72" si="32">I72+28</f>
        <v>45336</v>
      </c>
      <c r="M72" s="440">
        <f t="shared" ref="M72" si="33">I72+32</f>
        <v>45340</v>
      </c>
      <c r="N72" s="440">
        <f t="shared" ref="N72" si="34">I72+34</f>
        <v>45342</v>
      </c>
      <c r="O72" s="440">
        <f t="shared" ref="O72" si="35">I72+39</f>
        <v>45347</v>
      </c>
      <c r="P72" s="1120">
        <v>44933</v>
      </c>
      <c r="Q72" s="1120">
        <v>44934</v>
      </c>
    </row>
    <row r="73" spans="1:17" ht="13.5" hidden="1" thickBot="1"/>
    <row r="74" spans="1:17" s="14" customFormat="1" ht="20.25" hidden="1" thickTop="1">
      <c r="A74" s="426" t="s">
        <v>1831</v>
      </c>
      <c r="B74" s="426"/>
      <c r="C74" s="1531" t="s">
        <v>1832</v>
      </c>
      <c r="D74" s="436" t="s">
        <v>1833</v>
      </c>
      <c r="E74" s="436">
        <v>45311</v>
      </c>
      <c r="F74" s="437">
        <v>45313</v>
      </c>
      <c r="G74" s="1531" t="s">
        <v>182</v>
      </c>
      <c r="H74" s="439" t="s">
        <v>1834</v>
      </c>
      <c r="I74" s="436">
        <v>45315</v>
      </c>
      <c r="J74" s="440">
        <f t="shared" ref="J74" si="36">I74+22</f>
        <v>45337</v>
      </c>
      <c r="K74" s="440">
        <f t="shared" ref="K74" si="37">I74+25</f>
        <v>45340</v>
      </c>
      <c r="L74" s="440">
        <f t="shared" ref="L74" si="38">I74+28</f>
        <v>45343</v>
      </c>
      <c r="M74" s="440">
        <f t="shared" ref="M74" si="39">I74+32</f>
        <v>45347</v>
      </c>
      <c r="N74" s="440">
        <f t="shared" ref="N74" si="40">I74+34</f>
        <v>45349</v>
      </c>
      <c r="O74" s="440">
        <f t="shared" ref="O74" si="41">I74+39</f>
        <v>45354</v>
      </c>
      <c r="P74" s="1120">
        <v>45305</v>
      </c>
      <c r="Q74" s="1120">
        <v>45306</v>
      </c>
    </row>
    <row r="75" spans="1:17" s="14" customFormat="1" ht="20.25" hidden="1" thickBot="1">
      <c r="A75" s="426"/>
      <c r="B75" s="426"/>
      <c r="C75" s="1018"/>
      <c r="D75" s="442"/>
      <c r="E75" s="442"/>
      <c r="F75" s="443"/>
      <c r="G75" s="444"/>
      <c r="H75" s="445"/>
      <c r="I75" s="442"/>
      <c r="J75" s="442"/>
      <c r="K75" s="442"/>
      <c r="L75" s="442"/>
      <c r="M75" s="442"/>
      <c r="N75" s="442"/>
      <c r="O75" s="442"/>
      <c r="P75" s="1120"/>
      <c r="Q75" s="1120"/>
    </row>
    <row r="76" spans="1:17" s="14" customFormat="1" ht="20.25" hidden="1" thickTop="1">
      <c r="A76" s="426"/>
      <c r="B76" s="426"/>
      <c r="C76" s="1531" t="s">
        <v>1821</v>
      </c>
      <c r="D76" s="436" t="s">
        <v>1835</v>
      </c>
      <c r="E76" s="436">
        <v>45319</v>
      </c>
      <c r="F76" s="437">
        <v>45322</v>
      </c>
      <c r="G76" s="1531" t="s">
        <v>1747</v>
      </c>
      <c r="H76" s="439" t="s">
        <v>1836</v>
      </c>
      <c r="I76" s="436">
        <v>45322</v>
      </c>
      <c r="J76" s="440">
        <f t="shared" ref="J76" si="42">I76+22</f>
        <v>45344</v>
      </c>
      <c r="K76" s="440">
        <f t="shared" ref="K76" si="43">I76+25</f>
        <v>45347</v>
      </c>
      <c r="L76" s="440">
        <f t="shared" ref="L76" si="44">I76+28</f>
        <v>45350</v>
      </c>
      <c r="M76" s="440">
        <f t="shared" ref="M76" si="45">I76+32</f>
        <v>45354</v>
      </c>
      <c r="N76" s="440">
        <f t="shared" ref="N76" si="46">I76+34</f>
        <v>45356</v>
      </c>
      <c r="O76" s="440">
        <f t="shared" ref="O76" si="47">I76+39</f>
        <v>45361</v>
      </c>
      <c r="P76" s="1120">
        <v>44947</v>
      </c>
      <c r="Q76" s="1120">
        <v>44947</v>
      </c>
    </row>
    <row r="77" spans="1:17" s="14" customFormat="1" ht="20.25" hidden="1" thickBot="1">
      <c r="A77" s="426"/>
      <c r="B77" s="426"/>
      <c r="C77" s="1018"/>
      <c r="D77" s="442"/>
      <c r="E77" s="442"/>
      <c r="F77" s="443"/>
      <c r="G77" s="444"/>
      <c r="H77" s="445"/>
      <c r="I77" s="442"/>
      <c r="J77" s="442"/>
      <c r="K77" s="442"/>
      <c r="L77" s="442"/>
      <c r="M77" s="442"/>
      <c r="N77" s="442"/>
      <c r="O77" s="442"/>
      <c r="P77" s="1120"/>
      <c r="Q77" s="1120"/>
    </row>
    <row r="78" spans="1:17" s="14" customFormat="1" ht="20.25" hidden="1" thickTop="1">
      <c r="A78" s="426"/>
      <c r="B78" s="426"/>
      <c r="C78" s="1531" t="s">
        <v>1808</v>
      </c>
      <c r="D78" s="436" t="s">
        <v>1837</v>
      </c>
      <c r="E78" s="436">
        <v>45323</v>
      </c>
      <c r="F78" s="437">
        <v>45325</v>
      </c>
      <c r="G78" s="1531" t="s">
        <v>1728</v>
      </c>
      <c r="H78" s="439" t="s">
        <v>1838</v>
      </c>
      <c r="I78" s="436">
        <v>45329</v>
      </c>
      <c r="J78" s="440">
        <f t="shared" ref="J78" si="48">I78+22</f>
        <v>45351</v>
      </c>
      <c r="K78" s="440">
        <f t="shared" ref="K78" si="49">I78+25</f>
        <v>45354</v>
      </c>
      <c r="L78" s="440">
        <f t="shared" ref="L78" si="50">I78+28</f>
        <v>45357</v>
      </c>
      <c r="M78" s="440">
        <f t="shared" ref="M78" si="51">I78+32</f>
        <v>45361</v>
      </c>
      <c r="N78" s="440">
        <f t="shared" ref="N78" si="52">I78+34</f>
        <v>45363</v>
      </c>
      <c r="O78" s="440">
        <f t="shared" ref="O78" si="53">I78+39</f>
        <v>45368</v>
      </c>
      <c r="P78" s="1120">
        <v>45319</v>
      </c>
      <c r="Q78" s="1120">
        <v>45319</v>
      </c>
    </row>
    <row r="79" spans="1:17" s="14" customFormat="1" ht="20.25" hidden="1" thickBot="1">
      <c r="A79" s="426"/>
      <c r="B79" s="426"/>
      <c r="C79" s="1018"/>
      <c r="D79" s="442"/>
      <c r="E79" s="442"/>
      <c r="F79" s="443"/>
      <c r="G79" s="444"/>
      <c r="H79" s="445"/>
      <c r="I79" s="442"/>
      <c r="J79" s="442"/>
      <c r="K79" s="442"/>
      <c r="L79" s="442"/>
      <c r="M79" s="442"/>
      <c r="N79" s="442"/>
      <c r="O79" s="442"/>
      <c r="P79" s="1120"/>
      <c r="Q79" s="1120"/>
    </row>
    <row r="80" spans="1:17" s="14" customFormat="1" ht="20.25" hidden="1" thickTop="1">
      <c r="A80" s="426"/>
      <c r="B80" s="426"/>
      <c r="C80" s="1531" t="s">
        <v>1745</v>
      </c>
      <c r="D80" s="436" t="s">
        <v>1839</v>
      </c>
      <c r="E80" s="436">
        <v>45331</v>
      </c>
      <c r="F80" s="437">
        <v>45333</v>
      </c>
      <c r="G80" s="1531" t="s">
        <v>1750</v>
      </c>
      <c r="H80" s="439" t="s">
        <v>1840</v>
      </c>
      <c r="I80" s="436">
        <v>45336</v>
      </c>
      <c r="J80" s="440">
        <f t="shared" ref="J80" si="54">I80+22</f>
        <v>45358</v>
      </c>
      <c r="K80" s="440">
        <f t="shared" ref="K80" si="55">I80+25</f>
        <v>45361</v>
      </c>
      <c r="L80" s="440">
        <f t="shared" ref="L80" si="56">I80+28</f>
        <v>45364</v>
      </c>
      <c r="M80" s="440">
        <f t="shared" ref="M80" si="57">I80+32</f>
        <v>45368</v>
      </c>
      <c r="N80" s="440">
        <f t="shared" ref="N80" si="58">I80+34</f>
        <v>45370</v>
      </c>
      <c r="O80" s="440">
        <f t="shared" ref="O80" si="59">I80+39</f>
        <v>45375</v>
      </c>
      <c r="P80" s="1120">
        <v>45326</v>
      </c>
      <c r="Q80" s="1120">
        <v>45326</v>
      </c>
    </row>
    <row r="81" spans="1:18" s="14" customFormat="1" ht="20.25" hidden="1" thickBot="1">
      <c r="A81" s="426"/>
      <c r="B81" s="426"/>
      <c r="C81" s="1018"/>
      <c r="D81" s="442"/>
      <c r="E81" s="442"/>
      <c r="F81" s="443"/>
      <c r="G81" s="444"/>
      <c r="H81" s="445"/>
      <c r="I81" s="442"/>
      <c r="J81" s="442"/>
      <c r="K81" s="442"/>
      <c r="L81" s="442"/>
      <c r="M81" s="442"/>
      <c r="N81" s="442"/>
      <c r="O81" s="442"/>
      <c r="P81" s="1120"/>
      <c r="Q81" s="1120"/>
    </row>
    <row r="82" spans="1:18" s="14" customFormat="1" ht="20.25" hidden="1" thickTop="1">
      <c r="A82" s="426" t="s">
        <v>608</v>
      </c>
      <c r="B82" s="426"/>
      <c r="C82" s="1531" t="s">
        <v>1805</v>
      </c>
      <c r="D82" s="436" t="s">
        <v>1841</v>
      </c>
      <c r="E82" s="436">
        <v>45334</v>
      </c>
      <c r="F82" s="437">
        <v>45336</v>
      </c>
      <c r="G82" s="1531" t="s">
        <v>1752</v>
      </c>
      <c r="H82" s="439" t="s">
        <v>1842</v>
      </c>
      <c r="I82" s="436">
        <v>45349</v>
      </c>
      <c r="J82" s="440">
        <f>I82+22</f>
        <v>45371</v>
      </c>
      <c r="K82" s="440">
        <f>I82+25</f>
        <v>45374</v>
      </c>
      <c r="L82" s="482"/>
      <c r="M82" s="440">
        <f t="shared" ref="M82" si="60">I82+32</f>
        <v>45381</v>
      </c>
      <c r="N82" s="440">
        <f t="shared" ref="N82" si="61">I82+34</f>
        <v>45383</v>
      </c>
      <c r="O82" s="440">
        <f t="shared" ref="O82" si="62">I82+39</f>
        <v>45388</v>
      </c>
      <c r="P82" s="1120">
        <v>45333</v>
      </c>
      <c r="Q82" s="1120">
        <v>45334</v>
      </c>
      <c r="R82" s="39" t="s">
        <v>1843</v>
      </c>
    </row>
    <row r="83" spans="1:18" s="14" customFormat="1" ht="20.25" hidden="1" thickBot="1">
      <c r="A83" s="426"/>
      <c r="B83" s="426"/>
      <c r="C83" s="1018"/>
      <c r="D83" s="442"/>
      <c r="E83" s="442"/>
      <c r="F83" s="443"/>
      <c r="G83" s="444"/>
      <c r="H83" s="445"/>
      <c r="I83" s="442"/>
      <c r="J83" s="442"/>
      <c r="K83" s="442"/>
      <c r="L83" s="189"/>
      <c r="M83" s="442"/>
      <c r="N83" s="442"/>
      <c r="O83" s="442"/>
      <c r="P83" s="1120"/>
      <c r="Q83" s="1120"/>
      <c r="R83" s="14" t="s">
        <v>1844</v>
      </c>
    </row>
    <row r="84" spans="1:18" s="14" customFormat="1" ht="20.25" hidden="1" thickTop="1">
      <c r="A84" s="426"/>
      <c r="B84" s="426"/>
      <c r="C84" s="1531"/>
      <c r="D84" s="436"/>
      <c r="E84" s="436"/>
      <c r="F84" s="437"/>
      <c r="G84" s="1531" t="s">
        <v>1757</v>
      </c>
      <c r="H84" s="439" t="s">
        <v>1845</v>
      </c>
      <c r="I84" s="436">
        <v>45353</v>
      </c>
      <c r="J84" s="440">
        <f t="shared" ref="J84" si="63">I84+22</f>
        <v>45375</v>
      </c>
      <c r="K84" s="440">
        <f t="shared" ref="K84" si="64">I84+25</f>
        <v>45378</v>
      </c>
      <c r="L84" s="482"/>
      <c r="M84" s="440">
        <f t="shared" ref="M84" si="65">I84+32</f>
        <v>45385</v>
      </c>
      <c r="N84" s="440">
        <f t="shared" ref="N84" si="66">I84+34</f>
        <v>45387</v>
      </c>
      <c r="O84" s="440">
        <f t="shared" ref="O84" si="67">I84+39</f>
        <v>45392</v>
      </c>
      <c r="P84" s="1120"/>
      <c r="Q84" s="1120"/>
    </row>
    <row r="85" spans="1:18" s="14" customFormat="1" ht="20.25" hidden="1" thickBot="1">
      <c r="A85" s="426"/>
      <c r="B85" s="426"/>
      <c r="C85" s="1018"/>
      <c r="D85" s="442"/>
      <c r="E85" s="442"/>
      <c r="F85" s="443"/>
      <c r="G85" s="444"/>
      <c r="H85" s="445"/>
      <c r="I85" s="442"/>
      <c r="J85" s="442"/>
      <c r="K85" s="442"/>
      <c r="L85" s="189"/>
      <c r="M85" s="442"/>
      <c r="N85" s="442"/>
      <c r="O85" s="442"/>
      <c r="P85" s="1120"/>
      <c r="Q85" s="1120"/>
    </row>
    <row r="86" spans="1:18" s="14" customFormat="1" ht="20.25" hidden="1" thickTop="1">
      <c r="A86" s="426" t="s">
        <v>1846</v>
      </c>
      <c r="B86" s="426"/>
      <c r="C86" s="1531" t="s">
        <v>1793</v>
      </c>
      <c r="D86" s="436" t="s">
        <v>1847</v>
      </c>
      <c r="E86" s="436">
        <v>45348</v>
      </c>
      <c r="F86" s="437">
        <v>45350</v>
      </c>
      <c r="G86" s="1517" t="s">
        <v>1848</v>
      </c>
      <c r="H86" s="439" t="s">
        <v>1849</v>
      </c>
      <c r="I86" s="436">
        <v>45357</v>
      </c>
      <c r="J86" s="440">
        <f>I86+31</f>
        <v>45388</v>
      </c>
      <c r="K86" s="440">
        <f>I86+35</f>
        <v>45392</v>
      </c>
      <c r="L86" s="482"/>
      <c r="M86" s="440">
        <f>I86+40</f>
        <v>45397</v>
      </c>
      <c r="N86" s="440">
        <f>I86+42</f>
        <v>45399</v>
      </c>
      <c r="O86" s="440">
        <f>I86+47</f>
        <v>45404</v>
      </c>
      <c r="P86" s="1120">
        <v>45347</v>
      </c>
      <c r="Q86" s="1120">
        <v>45348</v>
      </c>
    </row>
    <row r="87" spans="1:18" s="14" customFormat="1" ht="20.25" hidden="1" thickBot="1">
      <c r="A87" s="426"/>
      <c r="B87" s="426"/>
      <c r="C87" s="1018" t="s">
        <v>1821</v>
      </c>
      <c r="D87" s="442" t="s">
        <v>1850</v>
      </c>
      <c r="E87" s="442">
        <v>45351</v>
      </c>
      <c r="F87" s="443">
        <v>45353</v>
      </c>
      <c r="G87" s="444"/>
      <c r="H87" s="445"/>
      <c r="I87" s="442"/>
      <c r="J87" s="442"/>
      <c r="K87" s="442"/>
      <c r="L87" s="189"/>
      <c r="M87" s="442"/>
      <c r="N87" s="442"/>
      <c r="O87" s="442"/>
      <c r="P87" s="1120">
        <v>45347</v>
      </c>
      <c r="Q87" s="1120">
        <v>45347</v>
      </c>
    </row>
    <row r="88" spans="1:18" s="14" customFormat="1" ht="20.25" hidden="1" thickTop="1">
      <c r="A88" s="426"/>
      <c r="B88" s="426"/>
      <c r="C88" s="1517" t="s">
        <v>1808</v>
      </c>
      <c r="D88" s="436" t="s">
        <v>1851</v>
      </c>
      <c r="E88" s="436">
        <v>45359</v>
      </c>
      <c r="F88" s="437">
        <v>45361</v>
      </c>
      <c r="G88" s="1517" t="s">
        <v>1760</v>
      </c>
      <c r="H88" s="439" t="s">
        <v>1852</v>
      </c>
      <c r="I88" s="436">
        <v>45364</v>
      </c>
      <c r="J88" s="440">
        <f>I88+31</f>
        <v>45395</v>
      </c>
      <c r="K88" s="440">
        <f>I88+35</f>
        <v>45399</v>
      </c>
      <c r="L88" s="482"/>
      <c r="M88" s="440">
        <f>I88+40</f>
        <v>45404</v>
      </c>
      <c r="N88" s="440">
        <f>I88+42</f>
        <v>45406</v>
      </c>
      <c r="O88" s="440">
        <f>I88+47</f>
        <v>45411</v>
      </c>
      <c r="P88" s="1120">
        <v>45354</v>
      </c>
      <c r="Q88" s="1120">
        <v>45354</v>
      </c>
    </row>
    <row r="89" spans="1:18" customFormat="1" ht="13.5" hidden="1" thickBot="1">
      <c r="A89" s="4"/>
      <c r="B89" s="4"/>
      <c r="P89" s="5"/>
      <c r="Q89" s="5"/>
      <c r="R89" s="5"/>
    </row>
    <row r="90" spans="1:18" s="14" customFormat="1" ht="20.25" hidden="1" thickTop="1">
      <c r="A90" s="426" t="s">
        <v>1853</v>
      </c>
      <c r="B90" s="426"/>
      <c r="C90" s="1517" t="s">
        <v>1784</v>
      </c>
      <c r="D90" s="436" t="s">
        <v>1854</v>
      </c>
      <c r="E90" s="436">
        <v>45364</v>
      </c>
      <c r="F90" s="437">
        <v>45366</v>
      </c>
      <c r="G90" s="1517" t="s">
        <v>1770</v>
      </c>
      <c r="H90" s="439" t="s">
        <v>1855</v>
      </c>
      <c r="I90" s="436">
        <v>45374</v>
      </c>
      <c r="J90" s="440">
        <f>I90+31</f>
        <v>45405</v>
      </c>
      <c r="K90" s="440">
        <f>I90+35</f>
        <v>45409</v>
      </c>
      <c r="L90" s="482"/>
      <c r="M90" s="440">
        <f>I90+40</f>
        <v>45414</v>
      </c>
      <c r="N90" s="440">
        <f>I90+42</f>
        <v>45416</v>
      </c>
      <c r="O90" s="440">
        <f>I90+47</f>
        <v>45421</v>
      </c>
      <c r="P90" s="1120">
        <v>45354</v>
      </c>
      <c r="Q90" s="1120">
        <v>45355</v>
      </c>
    </row>
    <row r="91" spans="1:18" s="14" customFormat="1" ht="20.25" hidden="1" thickBot="1">
      <c r="A91" s="426"/>
      <c r="B91" s="426"/>
      <c r="C91" s="1018"/>
      <c r="D91" s="442"/>
      <c r="E91" s="442"/>
      <c r="F91" s="443"/>
      <c r="G91" s="444"/>
      <c r="H91" s="445"/>
      <c r="I91" s="442"/>
      <c r="J91" s="442"/>
      <c r="K91" s="442"/>
      <c r="L91" s="189"/>
      <c r="M91" s="442"/>
      <c r="N91" s="442"/>
      <c r="O91" s="442"/>
      <c r="P91" s="1120"/>
      <c r="Q91" s="1120"/>
    </row>
    <row r="92" spans="1:18" s="14" customFormat="1" ht="20.25" hidden="1" thickTop="1">
      <c r="A92" s="426" t="s">
        <v>1856</v>
      </c>
      <c r="B92" s="426"/>
      <c r="C92" s="1517" t="s">
        <v>1832</v>
      </c>
      <c r="D92" s="436" t="s">
        <v>1857</v>
      </c>
      <c r="E92" s="436">
        <v>45373</v>
      </c>
      <c r="F92" s="437">
        <v>45375</v>
      </c>
      <c r="G92" s="1517" t="s">
        <v>1774</v>
      </c>
      <c r="H92" s="439" t="s">
        <v>1858</v>
      </c>
      <c r="I92" s="436">
        <v>45379</v>
      </c>
      <c r="J92" s="440">
        <f>I92+31</f>
        <v>45410</v>
      </c>
      <c r="K92" s="440">
        <f>I92+35</f>
        <v>45414</v>
      </c>
      <c r="L92" s="482"/>
      <c r="M92" s="440">
        <f>I92+40</f>
        <v>45419</v>
      </c>
      <c r="N92" s="440">
        <f>I92+42</f>
        <v>45421</v>
      </c>
      <c r="O92" s="440">
        <f>I92+47</f>
        <v>45426</v>
      </c>
      <c r="P92" s="1120">
        <v>45368</v>
      </c>
      <c r="Q92" s="1120">
        <v>45369</v>
      </c>
    </row>
    <row r="93" spans="1:18" s="14" customFormat="1" ht="20.25" hidden="1" thickBot="1">
      <c r="A93" s="426"/>
      <c r="B93" s="426"/>
      <c r="C93" s="1018"/>
      <c r="D93" s="442"/>
      <c r="E93" s="442"/>
      <c r="F93" s="443"/>
      <c r="G93" s="444"/>
      <c r="H93" s="445"/>
      <c r="I93" s="442"/>
      <c r="J93" s="442"/>
      <c r="K93" s="442"/>
      <c r="L93" s="189"/>
      <c r="M93" s="442"/>
      <c r="N93" s="442"/>
      <c r="O93" s="442"/>
      <c r="P93" s="1120"/>
      <c r="Q93" s="1120"/>
    </row>
    <row r="94" spans="1:18" s="14" customFormat="1" ht="20.25" hidden="1" thickTop="1">
      <c r="A94" s="426"/>
      <c r="B94" s="426"/>
      <c r="C94" s="1517" t="s">
        <v>1846</v>
      </c>
      <c r="D94" s="436" t="s">
        <v>1859</v>
      </c>
      <c r="E94" s="436">
        <v>45383</v>
      </c>
      <c r="F94" s="437">
        <v>45385</v>
      </c>
      <c r="G94" s="1517" t="s">
        <v>444</v>
      </c>
      <c r="H94" s="439" t="s">
        <v>1860</v>
      </c>
      <c r="I94" s="436">
        <v>45386</v>
      </c>
      <c r="J94" s="440">
        <f>I94+31</f>
        <v>45417</v>
      </c>
      <c r="K94" s="440">
        <f>I94+35</f>
        <v>45421</v>
      </c>
      <c r="L94" s="482"/>
      <c r="M94" s="440">
        <f>I94+40</f>
        <v>45426</v>
      </c>
      <c r="N94" s="440">
        <f>I94+42</f>
        <v>45428</v>
      </c>
      <c r="O94" s="440">
        <f>I94+47</f>
        <v>45433</v>
      </c>
      <c r="P94" s="1120">
        <v>45375</v>
      </c>
      <c r="Q94" s="1120">
        <v>45375</v>
      </c>
    </row>
    <row r="95" spans="1:18" s="14" customFormat="1" ht="20.25" hidden="1" thickBot="1">
      <c r="A95" s="426"/>
      <c r="B95" s="426"/>
      <c r="C95" s="1018"/>
      <c r="D95" s="442"/>
      <c r="E95" s="442"/>
      <c r="F95" s="443"/>
      <c r="G95" s="444"/>
      <c r="H95" s="445"/>
      <c r="I95" s="442"/>
      <c r="J95" s="442"/>
      <c r="K95" s="442"/>
      <c r="L95" s="189"/>
      <c r="M95" s="442"/>
      <c r="N95" s="442"/>
      <c r="O95" s="442"/>
      <c r="P95" s="1120"/>
      <c r="Q95" s="1120"/>
    </row>
    <row r="96" spans="1:18" s="14" customFormat="1" ht="20.25" hidden="1" thickTop="1">
      <c r="A96" s="426"/>
      <c r="B96" s="426"/>
      <c r="C96" s="1517"/>
      <c r="D96" s="436"/>
      <c r="E96" s="436"/>
      <c r="F96" s="437"/>
      <c r="G96" s="1517" t="s">
        <v>1725</v>
      </c>
      <c r="H96" s="439" t="s">
        <v>1861</v>
      </c>
      <c r="I96" s="436">
        <v>45393</v>
      </c>
      <c r="J96" s="440">
        <f>I96+31</f>
        <v>45424</v>
      </c>
      <c r="K96" s="440">
        <f>I96+35</f>
        <v>45428</v>
      </c>
      <c r="L96" s="482"/>
      <c r="M96" s="440">
        <f>I96+40</f>
        <v>45433</v>
      </c>
      <c r="N96" s="440">
        <f>I96+42</f>
        <v>45435</v>
      </c>
      <c r="O96" s="440">
        <f>I96+47</f>
        <v>45440</v>
      </c>
      <c r="P96" s="1120"/>
      <c r="Q96" s="1120"/>
    </row>
    <row r="97" spans="1:17" s="14" customFormat="1" ht="20.25" hidden="1" thickBot="1">
      <c r="A97" s="426"/>
      <c r="B97" s="426"/>
      <c r="C97" s="1018"/>
      <c r="D97" s="442"/>
      <c r="E97" s="442"/>
      <c r="F97" s="443"/>
      <c r="G97" s="444"/>
      <c r="H97" s="445"/>
      <c r="I97" s="442"/>
      <c r="J97" s="442"/>
      <c r="K97" s="442"/>
      <c r="L97" s="189"/>
      <c r="M97" s="442"/>
      <c r="N97" s="442"/>
      <c r="O97" s="442"/>
      <c r="P97" s="1120"/>
      <c r="Q97" s="1120"/>
    </row>
    <row r="98" spans="1:17" s="14" customFormat="1" ht="20.25" hidden="1" thickTop="1">
      <c r="A98" s="426"/>
      <c r="B98" s="426"/>
      <c r="C98" s="1517" t="s">
        <v>1821</v>
      </c>
      <c r="D98" s="436" t="s">
        <v>1862</v>
      </c>
      <c r="E98" s="436">
        <v>45390</v>
      </c>
      <c r="F98" s="437">
        <v>45393</v>
      </c>
      <c r="G98" s="1517" t="s">
        <v>1731</v>
      </c>
      <c r="H98" s="439" t="s">
        <v>1863</v>
      </c>
      <c r="I98" s="436">
        <v>45399</v>
      </c>
      <c r="J98" s="440">
        <f>I98+31</f>
        <v>45430</v>
      </c>
      <c r="K98" s="440">
        <f>I98+35</f>
        <v>45434</v>
      </c>
      <c r="L98" s="482"/>
      <c r="M98" s="440">
        <f>I98+40</f>
        <v>45439</v>
      </c>
      <c r="N98" s="440">
        <f>I98+42</f>
        <v>45441</v>
      </c>
      <c r="O98" s="440">
        <f>I98+47</f>
        <v>45446</v>
      </c>
      <c r="P98" s="1120">
        <v>45382</v>
      </c>
      <c r="Q98" s="1120">
        <v>45382</v>
      </c>
    </row>
    <row r="99" spans="1:17" s="14" customFormat="1" ht="20.25" hidden="1" thickBot="1">
      <c r="A99" s="426"/>
      <c r="B99" s="426"/>
      <c r="C99" s="1018"/>
      <c r="D99" s="442"/>
      <c r="E99" s="442"/>
      <c r="F99" s="443"/>
      <c r="G99" s="444"/>
      <c r="H99" s="445"/>
      <c r="I99" s="442"/>
      <c r="J99" s="442"/>
      <c r="K99" s="442"/>
      <c r="L99" s="189"/>
      <c r="M99" s="442"/>
      <c r="N99" s="442"/>
      <c r="O99" s="442"/>
      <c r="P99" s="1120">
        <v>45389</v>
      </c>
      <c r="Q99" s="1120">
        <v>45389</v>
      </c>
    </row>
    <row r="100" spans="1:17" s="14" customFormat="1" ht="20.25" hidden="1" thickTop="1">
      <c r="A100" s="426" t="s">
        <v>1745</v>
      </c>
      <c r="B100" s="426"/>
      <c r="C100" s="2007" t="s">
        <v>406</v>
      </c>
      <c r="D100" s="436" t="s">
        <v>1864</v>
      </c>
      <c r="E100" s="436">
        <v>45396</v>
      </c>
      <c r="F100" s="1087"/>
      <c r="G100" s="1517" t="s">
        <v>1736</v>
      </c>
      <c r="H100" s="439" t="s">
        <v>1865</v>
      </c>
      <c r="I100" s="436">
        <v>45406</v>
      </c>
      <c r="J100" s="440">
        <f>I100+31</f>
        <v>45437</v>
      </c>
      <c r="K100" s="440">
        <f>I100+35</f>
        <v>45441</v>
      </c>
      <c r="L100" s="482"/>
      <c r="M100" s="440">
        <f>I100+40</f>
        <v>45446</v>
      </c>
      <c r="N100" s="440">
        <f>I100+42</f>
        <v>45448</v>
      </c>
      <c r="O100" s="440">
        <f>I100+47</f>
        <v>45453</v>
      </c>
      <c r="P100" s="1120"/>
      <c r="Q100" s="1120"/>
    </row>
    <row r="101" spans="1:17" s="14" customFormat="1" ht="20.25" hidden="1" thickBot="1">
      <c r="A101" s="426"/>
      <c r="B101" s="426"/>
      <c r="C101" s="1018" t="s">
        <v>1808</v>
      </c>
      <c r="D101" s="442" t="s">
        <v>1866</v>
      </c>
      <c r="E101" s="442">
        <v>45399</v>
      </c>
      <c r="F101" s="443">
        <v>45401</v>
      </c>
      <c r="G101" s="1987"/>
      <c r="H101" s="923"/>
      <c r="I101" s="440"/>
      <c r="J101" s="440"/>
      <c r="K101" s="440"/>
      <c r="L101" s="482"/>
      <c r="M101" s="440"/>
      <c r="N101" s="440"/>
      <c r="O101" s="440"/>
      <c r="P101" s="1120"/>
      <c r="Q101" s="1120"/>
    </row>
    <row r="102" spans="1:17" s="14" customFormat="1" ht="21" hidden="1" thickTop="1" thickBot="1">
      <c r="A102" s="426"/>
      <c r="B102" s="426"/>
      <c r="C102" s="1018" t="s">
        <v>1867</v>
      </c>
      <c r="D102" s="442" t="s">
        <v>1868</v>
      </c>
      <c r="E102" s="442">
        <v>45400</v>
      </c>
      <c r="F102" s="443">
        <v>45402</v>
      </c>
      <c r="G102" s="444"/>
      <c r="H102" s="445"/>
      <c r="I102" s="442"/>
      <c r="J102" s="442"/>
      <c r="K102" s="442"/>
      <c r="L102" s="189"/>
      <c r="M102" s="442"/>
      <c r="N102" s="442"/>
      <c r="O102" s="442"/>
      <c r="P102" s="1120">
        <v>45396</v>
      </c>
      <c r="Q102" s="1120">
        <v>45397</v>
      </c>
    </row>
    <row r="103" spans="1:17" s="14" customFormat="1" ht="20.25" hidden="1" thickTop="1">
      <c r="A103" s="426" t="s">
        <v>1869</v>
      </c>
      <c r="B103" s="426"/>
      <c r="C103" s="1761" t="s">
        <v>1745</v>
      </c>
      <c r="D103" s="440" t="s">
        <v>1870</v>
      </c>
      <c r="E103" s="440">
        <v>45411</v>
      </c>
      <c r="F103" s="2088" t="s">
        <v>393</v>
      </c>
      <c r="G103" s="1761" t="s">
        <v>1739</v>
      </c>
      <c r="H103" s="923" t="s">
        <v>1871</v>
      </c>
      <c r="I103" s="440">
        <v>45413</v>
      </c>
      <c r="J103" s="440">
        <f>I103+31</f>
        <v>45444</v>
      </c>
      <c r="K103" s="440">
        <f>I103+35</f>
        <v>45448</v>
      </c>
      <c r="L103" s="482"/>
      <c r="M103" s="440">
        <f>I103+40</f>
        <v>45453</v>
      </c>
      <c r="N103" s="440">
        <f>I103+42</f>
        <v>45455</v>
      </c>
      <c r="O103" s="440">
        <f>I103+47</f>
        <v>45460</v>
      </c>
      <c r="P103" s="1120">
        <v>45403</v>
      </c>
      <c r="Q103" s="1120">
        <v>45403</v>
      </c>
    </row>
    <row r="104" spans="1:17" ht="13.5" hidden="1" thickBot="1">
      <c r="C104" s="1018"/>
      <c r="D104" s="442"/>
      <c r="E104" s="442"/>
      <c r="F104" s="443"/>
      <c r="G104" s="444"/>
      <c r="H104" s="445"/>
      <c r="I104" s="442"/>
      <c r="J104" s="442"/>
      <c r="K104" s="442"/>
      <c r="L104" s="189"/>
      <c r="M104" s="442"/>
      <c r="N104" s="442"/>
      <c r="O104" s="442"/>
    </row>
    <row r="105" spans="1:17" s="14" customFormat="1" ht="20.25" hidden="1" thickTop="1">
      <c r="A105" s="426" t="s">
        <v>1846</v>
      </c>
      <c r="B105" s="426"/>
      <c r="C105" s="1761" t="s">
        <v>1869</v>
      </c>
      <c r="D105" s="440" t="s">
        <v>1872</v>
      </c>
      <c r="E105" s="440">
        <v>45421</v>
      </c>
      <c r="F105" s="2088" t="s">
        <v>393</v>
      </c>
      <c r="G105" s="1761" t="s">
        <v>182</v>
      </c>
      <c r="H105" s="923" t="s">
        <v>1873</v>
      </c>
      <c r="I105" s="440">
        <v>45426</v>
      </c>
      <c r="J105" s="440">
        <f>I105+31</f>
        <v>45457</v>
      </c>
      <c r="K105" s="440">
        <f>I105+35</f>
        <v>45461</v>
      </c>
      <c r="L105" s="482"/>
      <c r="M105" s="440">
        <f>I105+40</f>
        <v>45466</v>
      </c>
      <c r="N105" s="440">
        <f>I105+42</f>
        <v>45468</v>
      </c>
      <c r="O105" s="440">
        <f>I105+47</f>
        <v>45473</v>
      </c>
      <c r="P105" s="1120">
        <v>45410</v>
      </c>
      <c r="Q105" s="1120">
        <v>45410</v>
      </c>
    </row>
    <row r="106" spans="1:17" s="14" customFormat="1" ht="20.25" hidden="1" thickBot="1">
      <c r="A106" s="426"/>
      <c r="B106" s="426"/>
      <c r="C106" s="1018"/>
      <c r="D106" s="442"/>
      <c r="E106" s="442"/>
      <c r="F106" s="443"/>
      <c r="G106" s="444"/>
      <c r="H106" s="445"/>
      <c r="I106" s="442"/>
      <c r="J106" s="442"/>
      <c r="K106" s="442"/>
      <c r="L106" s="189"/>
      <c r="M106" s="442"/>
      <c r="N106" s="442"/>
      <c r="O106" s="442"/>
      <c r="P106" s="1120"/>
      <c r="Q106" s="1120"/>
    </row>
    <row r="107" spans="1:17" s="14" customFormat="1" ht="20.25" hidden="1" thickTop="1">
      <c r="A107" s="426"/>
      <c r="B107" s="426"/>
      <c r="C107" s="1249"/>
      <c r="D107" s="732"/>
      <c r="E107" s="732"/>
      <c r="F107" s="2093"/>
      <c r="G107" s="1517" t="s">
        <v>166</v>
      </c>
      <c r="H107" s="439" t="s">
        <v>1874</v>
      </c>
      <c r="I107" s="436">
        <v>45429</v>
      </c>
      <c r="J107" s="440">
        <f>I107+31</f>
        <v>45460</v>
      </c>
      <c r="K107" s="440">
        <f>I107+35</f>
        <v>45464</v>
      </c>
      <c r="L107" s="482"/>
      <c r="M107" s="440">
        <f>I107+40</f>
        <v>45469</v>
      </c>
      <c r="N107" s="440">
        <f>I107+42</f>
        <v>45471</v>
      </c>
      <c r="O107" s="440">
        <f>I107+47</f>
        <v>45476</v>
      </c>
      <c r="P107" s="1120"/>
      <c r="Q107" s="1120"/>
    </row>
    <row r="108" spans="1:17" s="14" customFormat="1" ht="20.25" hidden="1" thickBot="1">
      <c r="A108" s="426"/>
      <c r="B108" s="426"/>
      <c r="C108" s="1018"/>
      <c r="D108" s="442"/>
      <c r="E108" s="442"/>
      <c r="F108" s="443"/>
      <c r="G108" s="444"/>
      <c r="H108" s="445"/>
      <c r="I108" s="442"/>
      <c r="J108" s="442"/>
      <c r="K108" s="442"/>
      <c r="L108" s="189"/>
      <c r="M108" s="442"/>
      <c r="N108" s="442"/>
      <c r="O108" s="442"/>
      <c r="P108" s="1120">
        <v>45417</v>
      </c>
      <c r="Q108" s="1120">
        <v>45417</v>
      </c>
    </row>
    <row r="109" spans="1:17" s="14" customFormat="1" ht="21" hidden="1" thickTop="1" thickBot="1">
      <c r="A109" s="426"/>
      <c r="B109" s="426"/>
      <c r="C109" s="1761" t="s">
        <v>1875</v>
      </c>
      <c r="D109" s="732" t="s">
        <v>1876</v>
      </c>
      <c r="E109" s="732">
        <v>45426</v>
      </c>
      <c r="F109" s="2105">
        <v>45429</v>
      </c>
      <c r="G109" s="1517" t="s">
        <v>1747</v>
      </c>
      <c r="H109" s="439" t="s">
        <v>1877</v>
      </c>
      <c r="I109" s="436">
        <v>45434</v>
      </c>
      <c r="J109" s="440">
        <f>I109+31</f>
        <v>45465</v>
      </c>
      <c r="K109" s="440">
        <f>I109+35</f>
        <v>45469</v>
      </c>
      <c r="L109" s="482"/>
      <c r="M109" s="440">
        <f>I109+40</f>
        <v>45474</v>
      </c>
      <c r="N109" s="440">
        <f>I109+42</f>
        <v>45476</v>
      </c>
      <c r="O109" s="440">
        <f>I109+47</f>
        <v>45481</v>
      </c>
      <c r="P109" s="1120">
        <v>45414</v>
      </c>
      <c r="Q109" s="1120">
        <v>45414</v>
      </c>
    </row>
    <row r="110" spans="1:17" s="14" customFormat="1" ht="20.25" hidden="1" thickTop="1">
      <c r="A110" s="426"/>
      <c r="B110" s="426"/>
      <c r="C110" s="1249" t="s">
        <v>1846</v>
      </c>
      <c r="D110" s="732" t="s">
        <v>1878</v>
      </c>
      <c r="E110" s="732">
        <v>45427</v>
      </c>
      <c r="F110" s="2093">
        <v>45432</v>
      </c>
      <c r="G110" s="1987"/>
      <c r="H110" s="923"/>
      <c r="I110" s="440"/>
      <c r="J110" s="440"/>
      <c r="K110" s="440"/>
      <c r="L110" s="482"/>
      <c r="M110" s="440"/>
      <c r="N110" s="440"/>
      <c r="O110" s="440"/>
      <c r="P110" s="1120"/>
      <c r="Q110" s="1120"/>
    </row>
    <row r="111" spans="1:17" s="14" customFormat="1" ht="19.5" hidden="1">
      <c r="A111" s="426" t="s">
        <v>1879</v>
      </c>
      <c r="B111" s="426"/>
      <c r="C111" s="1761" t="s">
        <v>1880</v>
      </c>
      <c r="D111" s="275" t="s">
        <v>1881</v>
      </c>
      <c r="E111" s="275">
        <v>45430</v>
      </c>
      <c r="F111" s="2094">
        <v>45433</v>
      </c>
      <c r="G111" s="1987"/>
      <c r="H111" s="923"/>
      <c r="I111" s="440"/>
      <c r="J111" s="440"/>
      <c r="K111" s="440"/>
      <c r="L111" s="482"/>
      <c r="M111" s="440"/>
      <c r="N111" s="440"/>
      <c r="O111" s="440"/>
      <c r="P111" s="1120">
        <v>45417</v>
      </c>
      <c r="Q111" s="1120">
        <v>45418</v>
      </c>
    </row>
    <row r="112" spans="1:17" s="14" customFormat="1" ht="20.25" hidden="1" thickBot="1">
      <c r="A112" s="426" t="s">
        <v>1808</v>
      </c>
      <c r="B112" s="426"/>
      <c r="C112" s="2035" t="s">
        <v>1821</v>
      </c>
      <c r="D112" s="440" t="s">
        <v>1882</v>
      </c>
      <c r="E112" s="440">
        <v>45429</v>
      </c>
      <c r="F112" s="2088" t="s">
        <v>393</v>
      </c>
      <c r="G112" s="1987"/>
      <c r="H112" s="923"/>
      <c r="I112" s="440"/>
      <c r="J112" s="442"/>
      <c r="K112" s="442"/>
      <c r="L112" s="189"/>
      <c r="M112" s="442"/>
      <c r="N112" s="442"/>
      <c r="O112" s="442"/>
      <c r="P112" s="1120"/>
      <c r="Q112" s="1120"/>
    </row>
    <row r="113" spans="1:17" s="14" customFormat="1" ht="20.25" hidden="1" thickTop="1">
      <c r="A113" s="426" t="s">
        <v>1808</v>
      </c>
      <c r="B113" s="426"/>
      <c r="C113" s="1761" t="s">
        <v>1793</v>
      </c>
      <c r="D113" s="436" t="s">
        <v>1883</v>
      </c>
      <c r="E113" s="436">
        <v>45446</v>
      </c>
      <c r="F113" s="437">
        <v>45447</v>
      </c>
      <c r="G113" s="1517" t="s">
        <v>1728</v>
      </c>
      <c r="H113" s="439" t="s">
        <v>1884</v>
      </c>
      <c r="I113" s="436">
        <v>45442</v>
      </c>
      <c r="J113" s="440">
        <f>I113+31</f>
        <v>45473</v>
      </c>
      <c r="K113" s="440">
        <f>I113+35</f>
        <v>45477</v>
      </c>
      <c r="L113" s="482"/>
      <c r="M113" s="440">
        <f>I113+40</f>
        <v>45482</v>
      </c>
      <c r="N113" s="440">
        <f>I113+42</f>
        <v>45484</v>
      </c>
      <c r="O113" s="440">
        <f>I113+47</f>
        <v>45489</v>
      </c>
      <c r="P113" s="1120">
        <v>45438</v>
      </c>
      <c r="Q113" s="1120">
        <v>45439</v>
      </c>
    </row>
    <row r="114" spans="1:17" s="14" customFormat="1" ht="20.25" hidden="1" thickBot="1">
      <c r="A114" s="426"/>
      <c r="B114" s="426"/>
      <c r="C114" s="1018"/>
      <c r="D114" s="442"/>
      <c r="E114" s="442"/>
      <c r="F114" s="443"/>
      <c r="G114" s="444"/>
      <c r="H114" s="445"/>
      <c r="I114" s="442"/>
      <c r="J114" s="442"/>
      <c r="K114" s="442"/>
      <c r="L114" s="189"/>
      <c r="M114" s="442"/>
      <c r="N114" s="442"/>
      <c r="O114" s="442"/>
      <c r="P114" s="1120"/>
      <c r="Q114" s="1120"/>
    </row>
    <row r="115" spans="1:17" s="14" customFormat="1" ht="20.25" hidden="1" thickTop="1">
      <c r="A115" s="426"/>
      <c r="B115" s="426"/>
      <c r="C115" s="1761" t="s">
        <v>1808</v>
      </c>
      <c r="D115" s="436" t="s">
        <v>1885</v>
      </c>
      <c r="E115" s="436">
        <v>45442</v>
      </c>
      <c r="F115" s="437">
        <v>45445</v>
      </c>
      <c r="G115" s="1517" t="s">
        <v>1886</v>
      </c>
      <c r="H115" s="439" t="s">
        <v>1887</v>
      </c>
      <c r="I115" s="436">
        <v>45448</v>
      </c>
      <c r="J115" s="440">
        <f>I115+31</f>
        <v>45479</v>
      </c>
      <c r="K115" s="440">
        <f>I115+35</f>
        <v>45483</v>
      </c>
      <c r="L115" s="482"/>
      <c r="M115" s="440">
        <f>I115+40</f>
        <v>45488</v>
      </c>
      <c r="N115" s="440">
        <f>I115+42</f>
        <v>45490</v>
      </c>
      <c r="O115" s="440">
        <f>I115+47</f>
        <v>45495</v>
      </c>
      <c r="P115" s="1120">
        <v>45431</v>
      </c>
      <c r="Q115" s="1120">
        <v>45431</v>
      </c>
    </row>
    <row r="116" spans="1:17" s="14" customFormat="1" ht="20.25" hidden="1" thickBot="1">
      <c r="A116" s="426"/>
      <c r="B116" s="426"/>
      <c r="C116" s="1018" t="s">
        <v>1745</v>
      </c>
      <c r="D116" s="442" t="s">
        <v>1888</v>
      </c>
      <c r="E116" s="442">
        <v>45442</v>
      </c>
      <c r="F116" s="1198" t="s">
        <v>393</v>
      </c>
      <c r="G116" s="444"/>
      <c r="H116" s="445"/>
      <c r="I116" s="442"/>
      <c r="J116" s="442"/>
      <c r="K116" s="442"/>
      <c r="L116" s="189"/>
      <c r="M116" s="442"/>
      <c r="N116" s="442"/>
      <c r="O116" s="442"/>
      <c r="P116" s="1120">
        <v>45438</v>
      </c>
      <c r="Q116" s="1120">
        <v>45438</v>
      </c>
    </row>
    <row r="117" spans="1:17" s="14" customFormat="1" ht="20.25" hidden="1" thickTop="1">
      <c r="A117" s="426"/>
      <c r="B117" s="426"/>
      <c r="C117" s="2150" t="s">
        <v>1889</v>
      </c>
      <c r="D117" s="2112" t="s">
        <v>1888</v>
      </c>
      <c r="E117" s="691" t="s">
        <v>393</v>
      </c>
      <c r="F117" s="437" t="s">
        <v>79</v>
      </c>
      <c r="G117" s="1517" t="s">
        <v>1848</v>
      </c>
      <c r="H117" s="439" t="s">
        <v>1890</v>
      </c>
      <c r="I117" s="436">
        <v>45455</v>
      </c>
      <c r="J117" s="440">
        <f t="shared" ref="J117" si="68">I117+31</f>
        <v>45486</v>
      </c>
      <c r="K117" s="440">
        <f t="shared" ref="K117" si="69">I117+35</f>
        <v>45490</v>
      </c>
      <c r="L117" s="482"/>
      <c r="M117" s="440">
        <f t="shared" ref="M117" si="70">I117+40</f>
        <v>45495</v>
      </c>
      <c r="N117" s="440">
        <f t="shared" ref="N117" si="71">I117+42</f>
        <v>45497</v>
      </c>
      <c r="O117" s="440">
        <f t="shared" ref="O117" si="72">I117+47</f>
        <v>45502</v>
      </c>
      <c r="P117" s="1120">
        <v>45438</v>
      </c>
      <c r="Q117" s="1120">
        <v>45438</v>
      </c>
    </row>
    <row r="118" spans="1:17" s="14" customFormat="1" ht="20.25" hidden="1" thickBot="1">
      <c r="A118" s="426"/>
      <c r="B118" s="426"/>
      <c r="C118" s="1018"/>
      <c r="D118" s="442"/>
      <c r="E118" s="442"/>
      <c r="F118" s="443"/>
      <c r="G118" s="444"/>
      <c r="H118" s="445"/>
      <c r="I118" s="442"/>
      <c r="J118" s="442"/>
      <c r="K118" s="442"/>
      <c r="L118" s="189"/>
      <c r="M118" s="442"/>
      <c r="N118" s="442"/>
      <c r="O118" s="442"/>
      <c r="P118" s="1120"/>
      <c r="Q118" s="1120"/>
    </row>
    <row r="119" spans="1:17" s="14" customFormat="1" ht="20.25" hidden="1" thickTop="1">
      <c r="A119" s="426"/>
      <c r="B119" s="426"/>
      <c r="C119" s="1517" t="s">
        <v>1869</v>
      </c>
      <c r="D119" s="436" t="s">
        <v>1891</v>
      </c>
      <c r="E119" s="436">
        <v>45464</v>
      </c>
      <c r="F119" s="437">
        <v>45466</v>
      </c>
      <c r="G119" s="1517" t="s">
        <v>1757</v>
      </c>
      <c r="H119" s="439" t="s">
        <v>1892</v>
      </c>
      <c r="I119" s="436">
        <v>45462</v>
      </c>
      <c r="J119" s="440">
        <f t="shared" ref="J119" si="73">I119+31</f>
        <v>45493</v>
      </c>
      <c r="K119" s="440">
        <f t="shared" ref="K119" si="74">I119+35</f>
        <v>45497</v>
      </c>
      <c r="L119" s="482"/>
      <c r="M119" s="440">
        <f t="shared" ref="M119" si="75">I119+40</f>
        <v>45502</v>
      </c>
      <c r="N119" s="440">
        <f t="shared" ref="N119" si="76">I119+42</f>
        <v>45504</v>
      </c>
      <c r="O119" s="440">
        <f t="shared" ref="O119" si="77">I119+47</f>
        <v>45509</v>
      </c>
      <c r="P119" s="1120">
        <v>45445</v>
      </c>
      <c r="Q119" s="1120">
        <v>45445</v>
      </c>
    </row>
    <row r="120" spans="1:17" s="14" customFormat="1" ht="20.25" hidden="1" thickBot="1">
      <c r="A120" s="426" t="s">
        <v>1846</v>
      </c>
      <c r="B120" s="426"/>
      <c r="C120" s="685" t="s">
        <v>1893</v>
      </c>
      <c r="D120" s="2151" t="s">
        <v>1894</v>
      </c>
      <c r="E120" s="442">
        <v>45456</v>
      </c>
      <c r="F120" s="443">
        <v>45460</v>
      </c>
      <c r="G120" s="444"/>
      <c r="H120" s="445"/>
      <c r="I120" s="442"/>
      <c r="J120" s="442"/>
      <c r="K120" s="442"/>
      <c r="L120" s="189"/>
      <c r="M120" s="442"/>
      <c r="N120" s="442"/>
      <c r="O120" s="442"/>
      <c r="P120" s="1120">
        <v>45452</v>
      </c>
      <c r="Q120" s="1120">
        <v>45453</v>
      </c>
    </row>
    <row r="121" spans="1:17" s="14" customFormat="1" ht="20.25" hidden="1" thickTop="1">
      <c r="A121" s="426"/>
      <c r="B121" s="426"/>
      <c r="C121" s="1517"/>
      <c r="D121" s="436"/>
      <c r="E121" s="436"/>
      <c r="F121" s="437"/>
      <c r="G121" s="1517" t="s">
        <v>1895</v>
      </c>
      <c r="H121" s="439" t="s">
        <v>1896</v>
      </c>
      <c r="I121" s="436">
        <v>45470</v>
      </c>
      <c r="J121" s="440">
        <f t="shared" ref="J121" si="78">I121+31</f>
        <v>45501</v>
      </c>
      <c r="K121" s="440">
        <f t="shared" ref="K121" si="79">I121+35</f>
        <v>45505</v>
      </c>
      <c r="L121" s="482"/>
      <c r="M121" s="440">
        <f t="shared" ref="M121" si="80">I121+40</f>
        <v>45510</v>
      </c>
      <c r="N121" s="440">
        <f t="shared" ref="N121" si="81">I121+42</f>
        <v>45512</v>
      </c>
      <c r="O121" s="440">
        <f t="shared" ref="O121" si="82">I121+47</f>
        <v>45517</v>
      </c>
      <c r="P121" s="1120"/>
      <c r="Q121" s="1120"/>
    </row>
    <row r="122" spans="1:17" ht="13.5" hidden="1" thickBot="1">
      <c r="A122" s="426"/>
      <c r="B122" s="426"/>
      <c r="C122" s="1018"/>
      <c r="D122" s="442"/>
      <c r="E122" s="442"/>
      <c r="F122" s="443"/>
      <c r="G122" s="444"/>
      <c r="H122" s="445"/>
      <c r="I122" s="442"/>
      <c r="J122" s="442"/>
      <c r="K122" s="442"/>
      <c r="L122" s="189"/>
      <c r="M122" s="442"/>
      <c r="N122" s="442"/>
      <c r="O122" s="442"/>
    </row>
    <row r="123" spans="1:17" s="14" customFormat="1" ht="20.25" hidden="1" thickTop="1">
      <c r="A123" s="426" t="s">
        <v>1821</v>
      </c>
      <c r="B123" s="426"/>
      <c r="C123" s="1517" t="s">
        <v>1846</v>
      </c>
      <c r="D123" s="436" t="s">
        <v>1897</v>
      </c>
      <c r="E123" s="436">
        <v>45470</v>
      </c>
      <c r="F123" s="437">
        <v>45472</v>
      </c>
      <c r="G123" s="1517" t="s">
        <v>1760</v>
      </c>
      <c r="H123" s="439" t="s">
        <v>1898</v>
      </c>
      <c r="I123" s="436">
        <v>45477</v>
      </c>
      <c r="J123" s="440">
        <f t="shared" ref="J123" si="83">I123+31</f>
        <v>45508</v>
      </c>
      <c r="K123" s="440">
        <f t="shared" ref="K123" si="84">I123+35</f>
        <v>45512</v>
      </c>
      <c r="L123" s="482"/>
      <c r="M123" s="440">
        <f t="shared" ref="M123" si="85">I123+40</f>
        <v>45517</v>
      </c>
      <c r="N123" s="440">
        <f t="shared" ref="N123" si="86">I123+42</f>
        <v>45519</v>
      </c>
      <c r="O123" s="440">
        <f t="shared" ref="O123" si="87">I123+47</f>
        <v>45524</v>
      </c>
      <c r="P123" s="1120">
        <v>45459</v>
      </c>
      <c r="Q123" s="1120">
        <v>45459</v>
      </c>
    </row>
    <row r="124" spans="1:17" s="14" customFormat="1" ht="20.25" hidden="1" thickBot="1">
      <c r="A124" s="426"/>
      <c r="B124" s="426"/>
      <c r="C124" s="1018" t="s">
        <v>1832</v>
      </c>
      <c r="D124" s="442" t="s">
        <v>1899</v>
      </c>
      <c r="E124" s="442">
        <v>45471</v>
      </c>
      <c r="F124" s="443">
        <v>45473</v>
      </c>
      <c r="G124" s="444"/>
      <c r="H124" s="445"/>
      <c r="I124" s="442"/>
      <c r="J124" s="442"/>
      <c r="K124" s="442"/>
      <c r="L124" s="189"/>
      <c r="M124" s="442"/>
      <c r="N124" s="442"/>
      <c r="O124" s="442"/>
      <c r="P124" s="1120">
        <v>45466</v>
      </c>
      <c r="Q124" s="1120">
        <v>45467</v>
      </c>
    </row>
    <row r="125" spans="1:17" s="14" customFormat="1" ht="20.25" hidden="1" thickTop="1">
      <c r="A125" s="426" t="s">
        <v>1900</v>
      </c>
      <c r="B125" s="426"/>
      <c r="C125" s="1517" t="s">
        <v>1901</v>
      </c>
      <c r="D125" s="436" t="s">
        <v>1902</v>
      </c>
      <c r="E125" s="436">
        <v>45478</v>
      </c>
      <c r="F125" s="437">
        <v>45481</v>
      </c>
      <c r="G125" s="1517" t="s">
        <v>1770</v>
      </c>
      <c r="H125" s="439" t="s">
        <v>1903</v>
      </c>
      <c r="I125" s="436">
        <v>45483</v>
      </c>
      <c r="J125" s="440">
        <f t="shared" ref="J125" si="88">I125+31</f>
        <v>45514</v>
      </c>
      <c r="K125" s="440">
        <f t="shared" ref="K125" si="89">I125+35</f>
        <v>45518</v>
      </c>
      <c r="L125" s="482"/>
      <c r="M125" s="440">
        <f t="shared" ref="M125" si="90">I125+40</f>
        <v>45523</v>
      </c>
      <c r="N125" s="440">
        <f t="shared" ref="N125" si="91">I125+42</f>
        <v>45525</v>
      </c>
      <c r="O125" s="440">
        <f t="shared" ref="O125" si="92">I125+47</f>
        <v>45530</v>
      </c>
      <c r="P125" s="1120">
        <v>45466</v>
      </c>
      <c r="Q125" s="1120">
        <v>45466</v>
      </c>
    </row>
    <row r="126" spans="1:17" s="14" customFormat="1" ht="20.25" hidden="1" thickBot="1">
      <c r="A126" s="426"/>
      <c r="B126" s="426"/>
      <c r="C126" s="1018"/>
      <c r="D126" s="442"/>
      <c r="E126" s="442"/>
      <c r="F126" s="443"/>
      <c r="G126" s="444"/>
      <c r="H126" s="445"/>
      <c r="I126" s="442"/>
      <c r="J126" s="442"/>
      <c r="K126" s="442"/>
      <c r="L126" s="189"/>
      <c r="M126" s="442"/>
      <c r="N126" s="442"/>
      <c r="O126" s="442"/>
      <c r="P126" s="1120"/>
      <c r="Q126" s="1120"/>
    </row>
    <row r="127" spans="1:17" s="14" customFormat="1" ht="20.25" hidden="1" thickTop="1">
      <c r="A127" s="426" t="s">
        <v>1904</v>
      </c>
      <c r="B127" s="426"/>
      <c r="C127" s="1517" t="s">
        <v>1889</v>
      </c>
      <c r="D127" s="436" t="s">
        <v>1905</v>
      </c>
      <c r="E127" s="436">
        <v>45483</v>
      </c>
      <c r="F127" s="437">
        <v>45485</v>
      </c>
      <c r="G127" s="1517" t="s">
        <v>1774</v>
      </c>
      <c r="H127" s="439" t="s">
        <v>1906</v>
      </c>
      <c r="I127" s="436">
        <v>45490</v>
      </c>
      <c r="J127" s="440">
        <f t="shared" ref="J127" si="93">I127+31</f>
        <v>45521</v>
      </c>
      <c r="K127" s="440">
        <f t="shared" ref="K127" si="94">I127+35</f>
        <v>45525</v>
      </c>
      <c r="L127" s="482"/>
      <c r="M127" s="440">
        <f t="shared" ref="M127" si="95">I127+40</f>
        <v>45530</v>
      </c>
      <c r="N127" s="440">
        <f t="shared" ref="N127" si="96">I127+42</f>
        <v>45532</v>
      </c>
      <c r="O127" s="440">
        <f t="shared" ref="O127" si="97">I127+47</f>
        <v>45537</v>
      </c>
      <c r="P127" s="1120">
        <v>45480</v>
      </c>
      <c r="Q127" s="1120">
        <v>45480</v>
      </c>
    </row>
    <row r="128" spans="1:17" s="14" customFormat="1" ht="20.25" hidden="1" thickBot="1">
      <c r="A128" s="426" t="s">
        <v>1745</v>
      </c>
      <c r="B128" s="426"/>
      <c r="C128" s="1018" t="s">
        <v>1808</v>
      </c>
      <c r="D128" s="442" t="s">
        <v>1907</v>
      </c>
      <c r="E128" s="442">
        <v>45486</v>
      </c>
      <c r="F128" s="443">
        <v>45488</v>
      </c>
      <c r="G128" s="444"/>
      <c r="H128" s="445"/>
      <c r="I128" s="442"/>
      <c r="J128" s="442"/>
      <c r="K128" s="442"/>
      <c r="L128" s="189"/>
      <c r="M128" s="442"/>
      <c r="N128" s="442"/>
      <c r="O128" s="442"/>
      <c r="P128" s="1120">
        <v>45473</v>
      </c>
      <c r="Q128" s="1120">
        <v>45473</v>
      </c>
    </row>
    <row r="129" spans="1:18" s="14" customFormat="1" ht="20.25" hidden="1" thickTop="1">
      <c r="A129" s="426"/>
      <c r="B129" s="426"/>
      <c r="C129" s="1517" t="s">
        <v>1869</v>
      </c>
      <c r="D129" s="436" t="s">
        <v>1908</v>
      </c>
      <c r="E129" s="436">
        <v>45489</v>
      </c>
      <c r="F129" s="437">
        <v>45491</v>
      </c>
      <c r="G129" s="1517" t="s">
        <v>444</v>
      </c>
      <c r="H129" s="439" t="s">
        <v>1909</v>
      </c>
      <c r="I129" s="436">
        <v>45497</v>
      </c>
      <c r="J129" s="440">
        <f t="shared" ref="J129" si="98">I129+31</f>
        <v>45528</v>
      </c>
      <c r="K129" s="440">
        <f t="shared" ref="K129" si="99">I129+35</f>
        <v>45532</v>
      </c>
      <c r="L129" s="482"/>
      <c r="M129" s="440">
        <f t="shared" ref="M129" si="100">I129+40</f>
        <v>45537</v>
      </c>
      <c r="N129" s="440">
        <f t="shared" ref="N129" si="101">I129+42</f>
        <v>45539</v>
      </c>
      <c r="O129" s="440">
        <f t="shared" ref="O129" si="102">I129+47</f>
        <v>45544</v>
      </c>
      <c r="P129" s="1120">
        <v>45487</v>
      </c>
      <c r="Q129" s="1120">
        <v>45487</v>
      </c>
    </row>
    <row r="130" spans="1:18" s="14" customFormat="1" ht="20.25" hidden="1" thickBot="1">
      <c r="A130" s="426"/>
      <c r="B130" s="426"/>
      <c r="C130" s="1018"/>
      <c r="D130" s="442"/>
      <c r="E130" s="442"/>
      <c r="F130" s="443"/>
      <c r="G130" s="444"/>
      <c r="H130" s="445"/>
      <c r="I130" s="442"/>
      <c r="J130" s="442"/>
      <c r="K130" s="442"/>
      <c r="L130" s="189"/>
      <c r="M130" s="442"/>
      <c r="N130" s="442"/>
      <c r="O130" s="442"/>
      <c r="P130" s="1120"/>
      <c r="Q130" s="1120"/>
    </row>
    <row r="131" spans="1:18" s="14" customFormat="1" ht="20.25" hidden="1" thickTop="1">
      <c r="A131" s="426"/>
      <c r="B131" s="426"/>
      <c r="C131" s="1517" t="s">
        <v>1867</v>
      </c>
      <c r="D131" s="436" t="s">
        <v>1910</v>
      </c>
      <c r="E131" s="436">
        <v>45495</v>
      </c>
      <c r="F131" s="437">
        <v>45499</v>
      </c>
      <c r="G131" s="1517" t="s">
        <v>1725</v>
      </c>
      <c r="H131" s="439" t="s">
        <v>1911</v>
      </c>
      <c r="I131" s="436">
        <v>45504</v>
      </c>
      <c r="J131" s="440">
        <f t="shared" ref="J131" si="103">I131+31</f>
        <v>45535</v>
      </c>
      <c r="K131" s="440">
        <f t="shared" ref="K131" si="104">I131+35</f>
        <v>45539</v>
      </c>
      <c r="L131" s="482"/>
      <c r="M131" s="440">
        <f t="shared" ref="M131" si="105">I131+40</f>
        <v>45544</v>
      </c>
      <c r="N131" s="440">
        <f t="shared" ref="N131" si="106">I131+42</f>
        <v>45546</v>
      </c>
      <c r="O131" s="440">
        <f t="shared" ref="O131" si="107">I131+47</f>
        <v>45551</v>
      </c>
      <c r="P131" s="1120">
        <v>45494</v>
      </c>
      <c r="Q131" s="1120">
        <v>45495</v>
      </c>
    </row>
    <row r="132" spans="1:18" s="14" customFormat="1" ht="20.25" hidden="1" thickBot="1">
      <c r="A132" s="426"/>
      <c r="B132" s="426"/>
      <c r="C132" s="1018"/>
      <c r="D132" s="442"/>
      <c r="E132" s="442"/>
      <c r="F132" s="443"/>
      <c r="G132" s="444"/>
      <c r="H132" s="445"/>
      <c r="I132" s="442"/>
      <c r="J132" s="442"/>
      <c r="K132" s="442"/>
      <c r="L132" s="189"/>
      <c r="M132" s="442"/>
      <c r="N132" s="442"/>
      <c r="O132" s="442"/>
      <c r="P132" s="1120">
        <v>45490</v>
      </c>
      <c r="Q132" s="1120">
        <v>45491</v>
      </c>
    </row>
    <row r="133" spans="1:18" s="14" customFormat="1" ht="20.25" hidden="1" thickTop="1">
      <c r="A133" s="426" t="s">
        <v>1912</v>
      </c>
      <c r="B133" s="426"/>
      <c r="C133" s="1517" t="s">
        <v>1893</v>
      </c>
      <c r="D133" s="436" t="s">
        <v>1913</v>
      </c>
      <c r="E133" s="436">
        <v>45503</v>
      </c>
      <c r="F133" s="437">
        <v>45505</v>
      </c>
      <c r="G133" s="1517" t="s">
        <v>1731</v>
      </c>
      <c r="H133" s="439" t="s">
        <v>1914</v>
      </c>
      <c r="I133" s="436">
        <v>45511</v>
      </c>
      <c r="J133" s="440">
        <f t="shared" ref="J133" si="108">I133+31</f>
        <v>45542</v>
      </c>
      <c r="K133" s="440">
        <f t="shared" ref="K133" si="109">I133+35</f>
        <v>45546</v>
      </c>
      <c r="L133" s="482"/>
      <c r="M133" s="440">
        <f t="shared" ref="M133" si="110">I133+40</f>
        <v>45551</v>
      </c>
      <c r="N133" s="440">
        <f t="shared" ref="N133" si="111">I133+42</f>
        <v>45553</v>
      </c>
      <c r="O133" s="440">
        <f t="shared" ref="O133" si="112">I133+47</f>
        <v>45558</v>
      </c>
      <c r="P133" s="1120">
        <v>45501</v>
      </c>
      <c r="Q133" s="1120">
        <v>45502</v>
      </c>
    </row>
    <row r="134" spans="1:18" s="14" customFormat="1" ht="20.25" hidden="1" thickBot="1">
      <c r="A134" s="426" t="s">
        <v>1915</v>
      </c>
      <c r="B134" s="426"/>
      <c r="C134" s="1018" t="s">
        <v>1916</v>
      </c>
      <c r="D134" s="442" t="s">
        <v>1917</v>
      </c>
      <c r="E134" s="442">
        <v>45502</v>
      </c>
      <c r="F134" s="443">
        <v>45504</v>
      </c>
      <c r="G134" s="444"/>
      <c r="H134" s="445"/>
      <c r="I134" s="442"/>
      <c r="J134" s="442"/>
      <c r="K134" s="442"/>
      <c r="L134" s="189"/>
      <c r="M134" s="442"/>
      <c r="N134" s="442"/>
      <c r="O134" s="442"/>
      <c r="P134" s="1120"/>
      <c r="Q134" s="1120"/>
    </row>
    <row r="135" spans="1:18" s="14" customFormat="1" ht="20.25" hidden="1" thickTop="1">
      <c r="A135" s="426" t="s">
        <v>1918</v>
      </c>
      <c r="B135" s="426"/>
      <c r="C135" s="1517" t="s">
        <v>1893</v>
      </c>
      <c r="D135" s="436" t="s">
        <v>1919</v>
      </c>
      <c r="E135" s="436">
        <v>45512</v>
      </c>
      <c r="F135" s="437">
        <v>45514</v>
      </c>
      <c r="G135" s="1517" t="s">
        <v>1752</v>
      </c>
      <c r="H135" s="439" t="s">
        <v>1920</v>
      </c>
      <c r="I135" s="436">
        <v>45518</v>
      </c>
      <c r="J135" s="440">
        <f t="shared" ref="J135" si="113">I135+31</f>
        <v>45549</v>
      </c>
      <c r="K135" s="440">
        <f t="shared" ref="K135" si="114">I135+35</f>
        <v>45553</v>
      </c>
      <c r="L135" s="482"/>
      <c r="M135" s="440">
        <f t="shared" ref="M135" si="115">I135+40</f>
        <v>45558</v>
      </c>
      <c r="N135" s="440">
        <f t="shared" ref="N135" si="116">I135+42</f>
        <v>45560</v>
      </c>
      <c r="O135" s="440">
        <f t="shared" ref="O135" si="117">I135+47</f>
        <v>45565</v>
      </c>
      <c r="P135" s="1120">
        <v>45511</v>
      </c>
      <c r="Q135" s="1120">
        <v>45512</v>
      </c>
    </row>
    <row r="136" spans="1:18" s="14" customFormat="1" ht="20.25" hidden="1" thickBot="1">
      <c r="A136" s="426"/>
      <c r="B136" s="426"/>
      <c r="C136" s="1018"/>
      <c r="D136" s="442"/>
      <c r="E136" s="442"/>
      <c r="F136" s="443"/>
      <c r="G136" s="444"/>
      <c r="H136" s="445"/>
      <c r="I136" s="442"/>
      <c r="J136" s="442"/>
      <c r="K136" s="442"/>
      <c r="L136" s="189"/>
      <c r="M136" s="442"/>
      <c r="N136" s="442"/>
      <c r="O136" s="442"/>
      <c r="P136" s="1120"/>
      <c r="Q136" s="1120"/>
    </row>
    <row r="137" spans="1:18" s="14" customFormat="1" ht="20.25" hidden="1" thickTop="1">
      <c r="A137" s="426" t="s">
        <v>1889</v>
      </c>
      <c r="B137" s="426"/>
      <c r="C137" s="1517" t="s">
        <v>1921</v>
      </c>
      <c r="D137" s="436" t="s">
        <v>1922</v>
      </c>
      <c r="E137" s="436">
        <v>45518</v>
      </c>
      <c r="F137" s="437">
        <v>45520</v>
      </c>
      <c r="G137" s="1517" t="s">
        <v>1739</v>
      </c>
      <c r="H137" s="439" t="s">
        <v>1923</v>
      </c>
      <c r="I137" s="436">
        <v>45525</v>
      </c>
      <c r="J137" s="440">
        <f t="shared" ref="J137" si="118">I137+31</f>
        <v>45556</v>
      </c>
      <c r="K137" s="440">
        <f t="shared" ref="K137" si="119">I137+35</f>
        <v>45560</v>
      </c>
      <c r="L137" s="482"/>
      <c r="M137" s="440">
        <f t="shared" ref="M137" si="120">I137+40</f>
        <v>45565</v>
      </c>
      <c r="N137" s="440">
        <f t="shared" ref="N137" si="121">I137+42</f>
        <v>45567</v>
      </c>
      <c r="O137" s="440">
        <f t="shared" ref="O137" si="122">I137+47</f>
        <v>45572</v>
      </c>
      <c r="P137" s="1120">
        <v>45518</v>
      </c>
      <c r="Q137" s="1120">
        <v>45519</v>
      </c>
      <c r="R137" s="14">
        <f>WEEKNUM(Q137)</f>
        <v>33</v>
      </c>
    </row>
    <row r="138" spans="1:18" s="14" customFormat="1" ht="20.25" hidden="1" thickBot="1">
      <c r="A138" s="426"/>
      <c r="B138" s="426"/>
      <c r="C138" s="1018"/>
      <c r="D138" s="442"/>
      <c r="E138" s="442"/>
      <c r="F138" s="443"/>
      <c r="G138" s="444"/>
      <c r="H138" s="445"/>
      <c r="I138" s="442"/>
      <c r="J138" s="442"/>
      <c r="K138" s="442"/>
      <c r="L138" s="189"/>
      <c r="M138" s="442"/>
      <c r="N138" s="442"/>
      <c r="O138" s="442"/>
      <c r="P138" s="1120"/>
      <c r="Q138" s="1120"/>
    </row>
    <row r="139" spans="1:18" s="14" customFormat="1" ht="20.25" hidden="1" thickTop="1">
      <c r="A139" s="426"/>
      <c r="B139" s="426"/>
      <c r="C139" s="1517" t="s">
        <v>1889</v>
      </c>
      <c r="D139" s="436" t="s">
        <v>1924</v>
      </c>
      <c r="E139" s="436">
        <v>45527</v>
      </c>
      <c r="F139" s="867" t="s">
        <v>393</v>
      </c>
      <c r="G139" s="1517" t="s">
        <v>182</v>
      </c>
      <c r="H139" s="439" t="s">
        <v>1925</v>
      </c>
      <c r="I139" s="436">
        <v>45535</v>
      </c>
      <c r="J139" s="440">
        <f t="shared" ref="J139" si="123">I139+31</f>
        <v>45566</v>
      </c>
      <c r="K139" s="440">
        <f t="shared" ref="K139" si="124">I139+35</f>
        <v>45570</v>
      </c>
      <c r="L139" s="482"/>
      <c r="M139" s="440">
        <f t="shared" ref="M139" si="125">I139+40</f>
        <v>45575</v>
      </c>
      <c r="N139" s="440">
        <f t="shared" ref="N139" si="126">I139+42</f>
        <v>45577</v>
      </c>
      <c r="O139" s="440">
        <f t="shared" ref="O139" si="127">I139+47</f>
        <v>45582</v>
      </c>
      <c r="P139" s="1120">
        <v>45515</v>
      </c>
      <c r="Q139" s="1120">
        <v>45515</v>
      </c>
      <c r="R139" s="14">
        <f>WEEKNUM(Q139)</f>
        <v>33</v>
      </c>
    </row>
    <row r="140" spans="1:18" s="14" customFormat="1" ht="20.25" hidden="1" thickBot="1">
      <c r="A140" s="426"/>
      <c r="B140" s="426"/>
      <c r="C140" s="1018"/>
      <c r="D140" s="442"/>
      <c r="E140" s="442"/>
      <c r="F140" s="443"/>
      <c r="G140" s="444"/>
      <c r="H140" s="445"/>
      <c r="I140" s="442"/>
      <c r="J140" s="442"/>
      <c r="K140" s="442"/>
      <c r="L140" s="189"/>
      <c r="M140" s="442"/>
      <c r="N140" s="442"/>
      <c r="O140" s="442"/>
      <c r="P140" s="1120"/>
      <c r="Q140" s="1120"/>
    </row>
    <row r="141" spans="1:18" s="14" customFormat="1" ht="20.25" hidden="1" thickTop="1">
      <c r="A141" s="426" t="s">
        <v>1926</v>
      </c>
      <c r="B141" s="426"/>
      <c r="C141" s="1517" t="s">
        <v>1927</v>
      </c>
      <c r="D141" s="436" t="s">
        <v>1928</v>
      </c>
      <c r="E141" s="436">
        <v>45533</v>
      </c>
      <c r="F141" s="867" t="s">
        <v>393</v>
      </c>
      <c r="G141" s="1517" t="s">
        <v>166</v>
      </c>
      <c r="H141" s="439" t="s">
        <v>1929</v>
      </c>
      <c r="I141" s="436">
        <v>45539</v>
      </c>
      <c r="J141" s="440">
        <f t="shared" ref="J141" si="128">I141+31</f>
        <v>45570</v>
      </c>
      <c r="K141" s="440">
        <f t="shared" ref="K141" si="129">I141+35</f>
        <v>45574</v>
      </c>
      <c r="L141" s="482"/>
      <c r="M141" s="440">
        <f t="shared" ref="M141" si="130">I141+40</f>
        <v>45579</v>
      </c>
      <c r="N141" s="440">
        <f t="shared" ref="N141" si="131">I141+42</f>
        <v>45581</v>
      </c>
      <c r="O141" s="440">
        <f t="shared" ref="O141" si="132">I141+47</f>
        <v>45586</v>
      </c>
      <c r="P141" s="1120">
        <v>45529</v>
      </c>
      <c r="Q141" s="1120">
        <v>45529</v>
      </c>
    </row>
    <row r="142" spans="1:18" s="14" customFormat="1" ht="20.25" hidden="1" thickBot="1">
      <c r="A142" s="426"/>
      <c r="B142" s="426"/>
      <c r="C142" s="1018" t="s">
        <v>1869</v>
      </c>
      <c r="D142" s="442" t="s">
        <v>1930</v>
      </c>
      <c r="E142" s="442">
        <v>45532</v>
      </c>
      <c r="F142" s="443">
        <v>45534</v>
      </c>
      <c r="G142" s="444"/>
      <c r="H142" s="445"/>
      <c r="I142" s="442"/>
      <c r="J142" s="442"/>
      <c r="K142" s="442"/>
      <c r="L142" s="189"/>
      <c r="M142" s="442"/>
      <c r="N142" s="442"/>
      <c r="O142" s="442"/>
      <c r="P142" s="1120">
        <v>45522</v>
      </c>
      <c r="Q142" s="1120">
        <v>45522</v>
      </c>
      <c r="R142" s="14">
        <f>WEEKNUM(Q142)</f>
        <v>34</v>
      </c>
    </row>
    <row r="143" spans="1:18" s="14" customFormat="1" ht="20.25" hidden="1" thickTop="1">
      <c r="A143" s="426"/>
      <c r="B143" s="426"/>
      <c r="C143" s="1517" t="s">
        <v>1901</v>
      </c>
      <c r="D143" s="436" t="s">
        <v>1931</v>
      </c>
      <c r="E143" s="436">
        <v>45538</v>
      </c>
      <c r="F143" s="437">
        <v>45541</v>
      </c>
      <c r="G143" s="1517" t="s">
        <v>1747</v>
      </c>
      <c r="H143" s="439" t="s">
        <v>1932</v>
      </c>
      <c r="I143" s="436">
        <v>45546</v>
      </c>
      <c r="J143" s="440">
        <f t="shared" ref="J143" si="133">I143+31</f>
        <v>45577</v>
      </c>
      <c r="K143" s="440">
        <f t="shared" ref="K143" si="134">I143+35</f>
        <v>45581</v>
      </c>
      <c r="L143" s="482"/>
      <c r="M143" s="440">
        <f t="shared" ref="M143" si="135">I143+40</f>
        <v>45586</v>
      </c>
      <c r="N143" s="440">
        <f t="shared" ref="N143" si="136">I143+42</f>
        <v>45588</v>
      </c>
      <c r="O143" s="440">
        <f t="shared" ref="O143" si="137">I143+47</f>
        <v>45593</v>
      </c>
      <c r="P143" s="1120">
        <v>45536</v>
      </c>
      <c r="Q143" s="1120">
        <v>45536</v>
      </c>
      <c r="R143" s="14">
        <v>35</v>
      </c>
    </row>
    <row r="144" spans="1:18" s="14" customFormat="1" ht="20.25" hidden="1" thickBot="1">
      <c r="A144" s="426"/>
      <c r="B144" s="426"/>
      <c r="C144" s="1018"/>
      <c r="D144" s="442"/>
      <c r="E144" s="442"/>
      <c r="F144" s="443"/>
      <c r="G144" s="444"/>
      <c r="H144" s="445"/>
      <c r="I144" s="442"/>
      <c r="J144" s="442"/>
      <c r="K144" s="442"/>
      <c r="L144" s="189"/>
      <c r="M144" s="442"/>
      <c r="N144" s="442"/>
      <c r="O144" s="442"/>
      <c r="P144" s="1120"/>
      <c r="Q144" s="1120"/>
    </row>
    <row r="145" spans="1:19" s="14" customFormat="1" ht="20.25" hidden="1" thickTop="1">
      <c r="A145" s="426"/>
      <c r="B145" s="426"/>
      <c r="C145" s="1517" t="s">
        <v>1808</v>
      </c>
      <c r="D145" s="436" t="s">
        <v>1933</v>
      </c>
      <c r="E145" s="436">
        <v>45547</v>
      </c>
      <c r="F145" s="437">
        <v>45549</v>
      </c>
      <c r="G145" s="1517" t="s">
        <v>1728</v>
      </c>
      <c r="H145" s="439" t="s">
        <v>1934</v>
      </c>
      <c r="I145" s="436">
        <v>45553</v>
      </c>
      <c r="J145" s="440">
        <f>I145+31</f>
        <v>45584</v>
      </c>
      <c r="K145" s="440">
        <f>I145+35</f>
        <v>45588</v>
      </c>
      <c r="L145" s="482"/>
      <c r="M145" s="440">
        <f>I145+40</f>
        <v>45593</v>
      </c>
      <c r="N145" s="440">
        <f>I145+42</f>
        <v>45595</v>
      </c>
      <c r="O145" s="440">
        <f>I145+47</f>
        <v>45600</v>
      </c>
      <c r="P145" s="1120">
        <v>45543</v>
      </c>
      <c r="Q145" s="1120">
        <v>45543</v>
      </c>
      <c r="R145" s="14">
        <v>36</v>
      </c>
    </row>
    <row r="146" spans="1:19" s="14" customFormat="1" ht="20.25" hidden="1" thickBot="1">
      <c r="A146" s="426"/>
      <c r="B146" s="426"/>
      <c r="C146" s="1018"/>
      <c r="D146" s="442"/>
      <c r="E146" s="442"/>
      <c r="F146" s="443"/>
      <c r="G146" s="444"/>
      <c r="H146" s="445"/>
      <c r="I146" s="442"/>
      <c r="J146" s="442"/>
      <c r="K146" s="442"/>
      <c r="L146" s="189"/>
      <c r="M146" s="442"/>
      <c r="N146" s="442"/>
      <c r="O146" s="442"/>
      <c r="P146" s="1120"/>
      <c r="Q146" s="1120"/>
    </row>
    <row r="147" spans="1:19" s="14" customFormat="1" ht="20.25" hidden="1" thickTop="1">
      <c r="A147" s="426"/>
      <c r="B147" s="426"/>
      <c r="C147" s="1517" t="s">
        <v>1889</v>
      </c>
      <c r="D147" s="436" t="s">
        <v>1935</v>
      </c>
      <c r="E147" s="436">
        <v>45550</v>
      </c>
      <c r="F147" s="867" t="s">
        <v>393</v>
      </c>
      <c r="G147" s="1517" t="s">
        <v>1886</v>
      </c>
      <c r="H147" s="439" t="s">
        <v>1936</v>
      </c>
      <c r="I147" s="436">
        <v>45560</v>
      </c>
      <c r="J147" s="440">
        <f>I147+31</f>
        <v>45591</v>
      </c>
      <c r="K147" s="440">
        <f>I147+35</f>
        <v>45595</v>
      </c>
      <c r="L147" s="482"/>
      <c r="M147" s="440">
        <f>I147+40</f>
        <v>45600</v>
      </c>
      <c r="N147" s="440">
        <f>I147+42</f>
        <v>45602</v>
      </c>
      <c r="O147" s="440">
        <f>I147+47</f>
        <v>45607</v>
      </c>
      <c r="P147" s="1120">
        <v>45550</v>
      </c>
      <c r="Q147" s="1120">
        <v>45550</v>
      </c>
      <c r="S147" s="14">
        <v>37</v>
      </c>
    </row>
    <row r="148" spans="1:19" s="14" customFormat="1" ht="20.25" hidden="1" thickBot="1">
      <c r="A148" s="426"/>
      <c r="B148" s="426"/>
      <c r="C148" s="1018" t="s">
        <v>1867</v>
      </c>
      <c r="D148" s="442" t="s">
        <v>1937</v>
      </c>
      <c r="E148" s="442">
        <v>45551</v>
      </c>
      <c r="F148" s="443">
        <v>45553</v>
      </c>
      <c r="G148" s="444"/>
      <c r="H148" s="445"/>
      <c r="I148" s="442"/>
      <c r="J148" s="442"/>
      <c r="K148" s="442"/>
      <c r="L148" s="189"/>
      <c r="M148" s="442"/>
      <c r="N148" s="442"/>
      <c r="O148" s="442"/>
      <c r="P148" s="1120">
        <v>45546</v>
      </c>
      <c r="Q148" s="1120">
        <v>45547</v>
      </c>
      <c r="R148" s="14">
        <v>37</v>
      </c>
    </row>
    <row r="149" spans="1:19" s="14" customFormat="1" ht="20.25" hidden="1" thickTop="1">
      <c r="A149" s="426" t="s">
        <v>1938</v>
      </c>
      <c r="B149" s="426"/>
      <c r="C149" s="1517" t="s">
        <v>1927</v>
      </c>
      <c r="D149" s="436" t="s">
        <v>1939</v>
      </c>
      <c r="E149" s="436">
        <v>45557</v>
      </c>
      <c r="F149" s="867" t="s">
        <v>393</v>
      </c>
      <c r="G149" s="1517" t="s">
        <v>1848</v>
      </c>
      <c r="H149" s="439" t="s">
        <v>1940</v>
      </c>
      <c r="I149" s="436">
        <v>45567</v>
      </c>
      <c r="J149" s="440">
        <f>I149+31</f>
        <v>45598</v>
      </c>
      <c r="K149" s="440">
        <f>I149+35</f>
        <v>45602</v>
      </c>
      <c r="L149" s="482"/>
      <c r="M149" s="440">
        <f>I149+40</f>
        <v>45607</v>
      </c>
      <c r="N149" s="440">
        <f>I149+42</f>
        <v>45609</v>
      </c>
      <c r="O149" s="440">
        <f>I149+47</f>
        <v>45614</v>
      </c>
      <c r="P149" s="1120">
        <v>45557</v>
      </c>
      <c r="Q149" s="1120">
        <v>45557</v>
      </c>
      <c r="R149" s="14">
        <v>38</v>
      </c>
    </row>
    <row r="150" spans="1:19" s="14" customFormat="1" ht="20.25" hidden="1" thickBot="1">
      <c r="A150" s="426"/>
      <c r="B150" s="426"/>
      <c r="C150" s="1018" t="s">
        <v>1941</v>
      </c>
      <c r="D150" s="442" t="s">
        <v>1942</v>
      </c>
      <c r="E150" s="442">
        <v>45557</v>
      </c>
      <c r="F150" s="443">
        <v>45559</v>
      </c>
      <c r="G150" s="444"/>
      <c r="H150" s="445"/>
      <c r="I150" s="442"/>
      <c r="J150" s="442"/>
      <c r="K150" s="442"/>
      <c r="L150" s="189"/>
      <c r="M150" s="442"/>
      <c r="N150" s="442"/>
      <c r="O150" s="442"/>
      <c r="P150" s="1120">
        <v>45553</v>
      </c>
      <c r="Q150" s="1120">
        <v>45554</v>
      </c>
      <c r="R150" s="14">
        <v>38</v>
      </c>
    </row>
    <row r="151" spans="1:19" s="14" customFormat="1" ht="20.25" hidden="1" thickTop="1">
      <c r="A151" s="426" t="s">
        <v>1927</v>
      </c>
      <c r="B151" s="426"/>
      <c r="C151" s="1517" t="s">
        <v>1805</v>
      </c>
      <c r="D151" s="436" t="s">
        <v>1943</v>
      </c>
      <c r="E151" s="436">
        <v>45568</v>
      </c>
      <c r="F151" s="437">
        <v>45571</v>
      </c>
      <c r="G151" s="1517" t="s">
        <v>1757</v>
      </c>
      <c r="H151" s="439" t="s">
        <v>1944</v>
      </c>
      <c r="I151" s="436">
        <v>45574</v>
      </c>
      <c r="J151" s="440">
        <f>I151+31</f>
        <v>45605</v>
      </c>
      <c r="K151" s="440">
        <f>I151+35</f>
        <v>45609</v>
      </c>
      <c r="L151" s="482"/>
      <c r="M151" s="440">
        <f>I151+40</f>
        <v>45614</v>
      </c>
      <c r="N151" s="440">
        <f>I151+42</f>
        <v>45616</v>
      </c>
      <c r="O151" s="440">
        <f>I151+47</f>
        <v>45621</v>
      </c>
      <c r="P151" s="1120">
        <v>45564</v>
      </c>
      <c r="Q151" s="1120">
        <v>45565</v>
      </c>
      <c r="R151" s="14">
        <v>40</v>
      </c>
    </row>
    <row r="152" spans="1:19" s="14" customFormat="1" ht="20.25" hidden="1" thickBot="1">
      <c r="A152" s="426" t="s">
        <v>1869</v>
      </c>
      <c r="B152" s="426"/>
      <c r="C152" s="441" t="s">
        <v>1901</v>
      </c>
      <c r="D152" s="442" t="s">
        <v>1945</v>
      </c>
      <c r="E152" s="442">
        <v>45567</v>
      </c>
      <c r="F152" s="443">
        <v>45571</v>
      </c>
      <c r="G152" s="444"/>
      <c r="H152" s="445"/>
      <c r="I152" s="442"/>
      <c r="J152" s="442"/>
      <c r="K152" s="442"/>
      <c r="L152" s="189"/>
      <c r="M152" s="442"/>
      <c r="N152" s="442"/>
      <c r="O152" s="442"/>
      <c r="P152" s="1120">
        <v>45568</v>
      </c>
      <c r="Q152" s="1120">
        <v>45569</v>
      </c>
      <c r="R152" s="14">
        <v>40</v>
      </c>
    </row>
    <row r="153" spans="1:19" s="14" customFormat="1" ht="20.25" hidden="1" thickTop="1">
      <c r="A153" s="426" t="s">
        <v>1946</v>
      </c>
      <c r="B153" s="426"/>
      <c r="C153" s="1517" t="s">
        <v>1805</v>
      </c>
      <c r="D153" s="732" t="s">
        <v>1947</v>
      </c>
      <c r="E153" s="732">
        <v>45577</v>
      </c>
      <c r="F153" s="2093">
        <v>45580</v>
      </c>
      <c r="G153" s="1517" t="s">
        <v>1895</v>
      </c>
      <c r="H153" s="439" t="s">
        <v>1948</v>
      </c>
      <c r="I153" s="436">
        <v>45581</v>
      </c>
      <c r="J153" s="440">
        <f>I153+31</f>
        <v>45612</v>
      </c>
      <c r="K153" s="440">
        <f>I153+35</f>
        <v>45616</v>
      </c>
      <c r="L153" s="482"/>
      <c r="M153" s="440">
        <f>I153+40</f>
        <v>45621</v>
      </c>
      <c r="N153" s="440">
        <f>I153+42</f>
        <v>45623</v>
      </c>
      <c r="O153" s="440">
        <f>I153+47</f>
        <v>45628</v>
      </c>
      <c r="P153" s="1120">
        <v>45574</v>
      </c>
      <c r="Q153" s="1120">
        <v>45575</v>
      </c>
      <c r="R153" s="14">
        <v>41</v>
      </c>
    </row>
    <row r="154" spans="1:19" s="14" customFormat="1" ht="20.25" hidden="1" thickBot="1">
      <c r="A154" s="426"/>
      <c r="B154" s="426"/>
      <c r="C154" s="1018"/>
      <c r="D154" s="442"/>
      <c r="E154" s="442"/>
      <c r="F154" s="443"/>
      <c r="G154" s="444"/>
      <c r="H154" s="445"/>
      <c r="I154" s="442"/>
      <c r="J154" s="442"/>
      <c r="K154" s="442"/>
      <c r="L154" s="189"/>
      <c r="M154" s="442"/>
      <c r="N154" s="442"/>
      <c r="O154" s="442"/>
      <c r="P154" s="1120"/>
      <c r="Q154" s="1120"/>
    </row>
    <row r="155" spans="1:19" s="14" customFormat="1" ht="20.25" hidden="1" thickTop="1">
      <c r="A155" s="426" t="s">
        <v>1949</v>
      </c>
      <c r="B155" s="426"/>
      <c r="C155" s="1517" t="s">
        <v>1950</v>
      </c>
      <c r="D155" s="436" t="s">
        <v>1951</v>
      </c>
      <c r="E155" s="436">
        <v>45582</v>
      </c>
      <c r="F155" s="437">
        <v>45584</v>
      </c>
      <c r="G155" s="1517" t="s">
        <v>1952</v>
      </c>
      <c r="H155" s="439" t="s">
        <v>1953</v>
      </c>
      <c r="I155" s="436">
        <v>45588</v>
      </c>
      <c r="J155" s="440">
        <f>I155+31</f>
        <v>45619</v>
      </c>
      <c r="K155" s="440">
        <f>I155+35</f>
        <v>45623</v>
      </c>
      <c r="L155" s="482"/>
      <c r="M155" s="440">
        <f>I155+40</f>
        <v>45628</v>
      </c>
      <c r="N155" s="440">
        <f>I155+42</f>
        <v>45630</v>
      </c>
      <c r="O155" s="440">
        <f>I155+47</f>
        <v>45635</v>
      </c>
      <c r="P155" s="1120">
        <v>45581</v>
      </c>
      <c r="Q155" s="1120">
        <v>45582</v>
      </c>
      <c r="R155" s="14">
        <v>42</v>
      </c>
    </row>
    <row r="156" spans="1:19" s="14" customFormat="1" ht="20.25" hidden="1" thickBot="1">
      <c r="A156" s="426"/>
      <c r="B156" s="426"/>
      <c r="C156" s="1018"/>
      <c r="D156" s="442"/>
      <c r="E156" s="442"/>
      <c r="F156" s="443"/>
      <c r="G156" s="444"/>
      <c r="H156" s="445"/>
      <c r="I156" s="442"/>
      <c r="J156" s="442"/>
      <c r="K156" s="442"/>
      <c r="L156" s="189"/>
      <c r="M156" s="442"/>
      <c r="N156" s="442"/>
      <c r="O156" s="442"/>
      <c r="P156" s="1120"/>
      <c r="Q156" s="1120"/>
    </row>
    <row r="157" spans="1:19" s="14" customFormat="1" ht="20.25" hidden="1" thickTop="1">
      <c r="A157" s="426" t="s">
        <v>1954</v>
      </c>
      <c r="B157" s="426"/>
      <c r="C157" s="1517" t="s">
        <v>1955</v>
      </c>
      <c r="D157" s="436" t="s">
        <v>1956</v>
      </c>
      <c r="E157" s="436">
        <v>45588</v>
      </c>
      <c r="F157" s="437">
        <v>45590</v>
      </c>
      <c r="G157" s="1517" t="s">
        <v>1770</v>
      </c>
      <c r="H157" s="439" t="s">
        <v>1957</v>
      </c>
      <c r="I157" s="436">
        <v>45595</v>
      </c>
      <c r="J157" s="440">
        <f>I157+31</f>
        <v>45626</v>
      </c>
      <c r="K157" s="440">
        <f>I157+35</f>
        <v>45630</v>
      </c>
      <c r="L157" s="482"/>
      <c r="M157" s="440">
        <f>I157+40</f>
        <v>45635</v>
      </c>
      <c r="N157" s="440">
        <f>I157+42</f>
        <v>45637</v>
      </c>
      <c r="O157" s="440">
        <f>I157+47</f>
        <v>45642</v>
      </c>
      <c r="P157" s="1120">
        <v>45589</v>
      </c>
      <c r="Q157" s="1120">
        <v>45590</v>
      </c>
      <c r="R157" s="14">
        <v>43</v>
      </c>
    </row>
    <row r="158" spans="1:19" s="14" customFormat="1" ht="20.25" hidden="1" thickBot="1">
      <c r="A158" s="426"/>
      <c r="B158" s="426"/>
      <c r="C158" s="1018"/>
      <c r="D158" s="442"/>
      <c r="E158" s="442"/>
      <c r="F158" s="443"/>
      <c r="G158" s="444"/>
      <c r="H158" s="445"/>
      <c r="I158" s="442"/>
      <c r="J158" s="442"/>
      <c r="K158" s="442"/>
      <c r="L158" s="189"/>
      <c r="M158" s="442"/>
      <c r="N158" s="442"/>
      <c r="O158" s="442"/>
      <c r="P158" s="1120"/>
      <c r="Q158" s="1120"/>
    </row>
    <row r="159" spans="1:19" s="14" customFormat="1" ht="20.25" hidden="1" thickTop="1">
      <c r="A159" s="426" t="s">
        <v>1958</v>
      </c>
      <c r="B159" s="426"/>
      <c r="C159" s="1517" t="s">
        <v>1959</v>
      </c>
      <c r="D159" s="436" t="s">
        <v>1960</v>
      </c>
      <c r="E159" s="436">
        <v>45596</v>
      </c>
      <c r="F159" s="437">
        <v>45598</v>
      </c>
      <c r="G159" s="1517" t="s">
        <v>1774</v>
      </c>
      <c r="H159" s="439" t="s">
        <v>1961</v>
      </c>
      <c r="I159" s="436">
        <v>45602</v>
      </c>
      <c r="J159" s="440">
        <f>I159+31</f>
        <v>45633</v>
      </c>
      <c r="K159" s="440">
        <f>I159+35</f>
        <v>45637</v>
      </c>
      <c r="L159" s="482"/>
      <c r="M159" s="440">
        <f>I159+40</f>
        <v>45642</v>
      </c>
      <c r="N159" s="440">
        <f>I159+42</f>
        <v>45644</v>
      </c>
      <c r="O159" s="440">
        <f>I159+47</f>
        <v>45649</v>
      </c>
      <c r="P159" s="1120">
        <v>45596</v>
      </c>
      <c r="Q159" s="1120">
        <v>45597</v>
      </c>
      <c r="R159" s="14">
        <v>44</v>
      </c>
    </row>
    <row r="160" spans="1:19" s="14" customFormat="1" ht="20.25" hidden="1" thickBot="1">
      <c r="A160" s="426"/>
      <c r="B160" s="426"/>
      <c r="C160" s="1018"/>
      <c r="D160" s="442"/>
      <c r="E160" s="442"/>
      <c r="F160" s="443"/>
      <c r="G160" s="444"/>
      <c r="H160" s="445"/>
      <c r="I160" s="442"/>
      <c r="J160" s="442"/>
      <c r="K160" s="442"/>
      <c r="L160" s="189"/>
      <c r="M160" s="442"/>
      <c r="N160" s="442"/>
      <c r="O160" s="442"/>
      <c r="P160" s="1120"/>
      <c r="Q160" s="1120"/>
    </row>
    <row r="161" spans="1:18" s="14" customFormat="1" ht="20.25" hidden="1" thickTop="1">
      <c r="A161" s="426" t="s">
        <v>1962</v>
      </c>
      <c r="B161" s="426"/>
      <c r="C161" s="1517" t="s">
        <v>1941</v>
      </c>
      <c r="D161" s="3043" t="s">
        <v>1963</v>
      </c>
      <c r="E161" s="436">
        <v>45605</v>
      </c>
      <c r="F161" s="437">
        <v>45607</v>
      </c>
      <c r="G161" s="1517" t="s">
        <v>444</v>
      </c>
      <c r="H161" s="439" t="s">
        <v>1964</v>
      </c>
      <c r="I161" s="436">
        <v>45609</v>
      </c>
      <c r="J161" s="440">
        <f>I161+31</f>
        <v>45640</v>
      </c>
      <c r="K161" s="440">
        <f>I161+35</f>
        <v>45644</v>
      </c>
      <c r="L161" s="482"/>
      <c r="M161" s="440">
        <f>I161+40</f>
        <v>45649</v>
      </c>
      <c r="N161" s="440">
        <f>I161+42</f>
        <v>45651</v>
      </c>
      <c r="O161" s="440">
        <f>I161+47</f>
        <v>45656</v>
      </c>
      <c r="P161" s="1120">
        <v>45602</v>
      </c>
      <c r="Q161" s="1120">
        <v>45603</v>
      </c>
      <c r="R161" s="14">
        <v>45</v>
      </c>
    </row>
    <row r="162" spans="1:18" s="14" customFormat="1" ht="20.25" hidden="1" thickBot="1">
      <c r="A162" s="426"/>
      <c r="B162" s="426"/>
      <c r="C162" s="1018"/>
      <c r="D162" s="442"/>
      <c r="E162" s="442"/>
      <c r="F162" s="443"/>
      <c r="G162" s="444"/>
      <c r="H162" s="445"/>
      <c r="I162" s="442"/>
      <c r="J162" s="442"/>
      <c r="K162" s="442"/>
      <c r="L162" s="189"/>
      <c r="M162" s="442"/>
      <c r="N162" s="442"/>
      <c r="O162" s="442"/>
      <c r="P162" s="1120"/>
      <c r="Q162" s="1120"/>
    </row>
    <row r="163" spans="1:18" s="14" customFormat="1" ht="20.25" hidden="1" thickTop="1">
      <c r="A163" s="426"/>
      <c r="B163" s="426"/>
      <c r="C163" s="1517" t="s">
        <v>1901</v>
      </c>
      <c r="D163" s="436" t="s">
        <v>1965</v>
      </c>
      <c r="E163" s="436">
        <v>45612</v>
      </c>
      <c r="F163" s="437">
        <v>45614</v>
      </c>
      <c r="G163" s="1517" t="s">
        <v>1725</v>
      </c>
      <c r="H163" s="439" t="s">
        <v>1966</v>
      </c>
      <c r="I163" s="436">
        <v>45616</v>
      </c>
      <c r="J163" s="440">
        <f>I163+31</f>
        <v>45647</v>
      </c>
      <c r="K163" s="440">
        <f>I163+35</f>
        <v>45651</v>
      </c>
      <c r="L163" s="482"/>
      <c r="M163" s="440">
        <f>I163+40</f>
        <v>45656</v>
      </c>
      <c r="N163" s="440">
        <f>I163+42</f>
        <v>45658</v>
      </c>
      <c r="O163" s="440">
        <f>I163+47</f>
        <v>45663</v>
      </c>
      <c r="P163" s="1120">
        <v>45610</v>
      </c>
      <c r="Q163" s="1120">
        <v>45611</v>
      </c>
      <c r="R163" s="14">
        <v>46</v>
      </c>
    </row>
    <row r="164" spans="1:18" s="14" customFormat="1" ht="20.25" hidden="1" thickBot="1">
      <c r="A164" s="426"/>
      <c r="B164" s="426"/>
      <c r="C164" s="1018"/>
      <c r="D164" s="442"/>
      <c r="E164" s="442"/>
      <c r="F164" s="443"/>
      <c r="G164" s="444"/>
      <c r="H164" s="445"/>
      <c r="I164" s="442"/>
      <c r="J164" s="442"/>
      <c r="K164" s="442"/>
      <c r="L164" s="189"/>
      <c r="M164" s="442"/>
      <c r="N164" s="442"/>
      <c r="O164" s="442"/>
      <c r="P164" s="1120"/>
      <c r="Q164" s="1120"/>
    </row>
    <row r="165" spans="1:18" s="14" customFormat="1" ht="20.25" hidden="1" thickTop="1">
      <c r="A165" s="426" t="s">
        <v>1967</v>
      </c>
      <c r="B165" s="426"/>
      <c r="C165" s="1517" t="s">
        <v>1968</v>
      </c>
      <c r="D165" s="3043" t="s">
        <v>1969</v>
      </c>
      <c r="E165" s="436">
        <v>45621</v>
      </c>
      <c r="F165" s="437">
        <v>45623</v>
      </c>
      <c r="G165" s="1517" t="s">
        <v>1731</v>
      </c>
      <c r="H165" s="439" t="s">
        <v>1970</v>
      </c>
      <c r="I165" s="436">
        <v>45623</v>
      </c>
      <c r="J165" s="440">
        <f>I165+31</f>
        <v>45654</v>
      </c>
      <c r="K165" s="440">
        <f>I165+35</f>
        <v>45658</v>
      </c>
      <c r="L165" s="482"/>
      <c r="M165" s="440">
        <f>I165+40</f>
        <v>45663</v>
      </c>
      <c r="N165" s="440">
        <f>I165+42</f>
        <v>45665</v>
      </c>
      <c r="O165" s="440">
        <f>I165+47</f>
        <v>45670</v>
      </c>
      <c r="P165" s="1120">
        <v>45616</v>
      </c>
      <c r="Q165" s="1120">
        <v>45617</v>
      </c>
      <c r="R165" s="14">
        <v>47</v>
      </c>
    </row>
    <row r="166" spans="1:18" s="14" customFormat="1" ht="20.25" hidden="1" thickBot="1">
      <c r="A166" s="426"/>
      <c r="B166" s="426"/>
      <c r="C166" s="1018"/>
      <c r="D166" s="442"/>
      <c r="E166" s="442"/>
      <c r="F166" s="443"/>
      <c r="G166" s="444"/>
      <c r="H166" s="445"/>
      <c r="I166" s="442"/>
      <c r="J166" s="442"/>
      <c r="K166" s="442"/>
      <c r="L166" s="189"/>
      <c r="M166" s="442"/>
      <c r="N166" s="442"/>
      <c r="O166" s="442"/>
      <c r="P166" s="1120"/>
      <c r="Q166" s="1120"/>
    </row>
    <row r="167" spans="1:18" s="14" customFormat="1" ht="20.25" hidden="1" thickTop="1">
      <c r="A167" s="426"/>
      <c r="B167" s="426"/>
      <c r="C167" s="1517" t="s">
        <v>1971</v>
      </c>
      <c r="D167" s="436" t="s">
        <v>1972</v>
      </c>
      <c r="E167" s="436">
        <v>45625</v>
      </c>
      <c r="F167" s="437">
        <v>45627</v>
      </c>
      <c r="G167" s="1517" t="s">
        <v>1752</v>
      </c>
      <c r="H167" s="439" t="s">
        <v>1973</v>
      </c>
      <c r="I167" s="436">
        <v>45630</v>
      </c>
      <c r="J167" s="440">
        <f>I167+31</f>
        <v>45661</v>
      </c>
      <c r="K167" s="440">
        <f>I167+35</f>
        <v>45665</v>
      </c>
      <c r="L167" s="482"/>
      <c r="M167" s="440">
        <f>I167+40</f>
        <v>45670</v>
      </c>
      <c r="N167" s="440">
        <f>I167+42</f>
        <v>45672</v>
      </c>
      <c r="O167" s="440">
        <f>I167+47</f>
        <v>45677</v>
      </c>
      <c r="P167" s="1120">
        <v>45624</v>
      </c>
      <c r="Q167" s="1120">
        <v>45625</v>
      </c>
      <c r="R167" s="14">
        <v>48</v>
      </c>
    </row>
    <row r="168" spans="1:18" s="14" customFormat="1" ht="20.25" hidden="1" thickBot="1">
      <c r="A168" s="426"/>
      <c r="B168" s="426"/>
      <c r="C168" s="1018"/>
      <c r="D168" s="442"/>
      <c r="E168" s="442"/>
      <c r="F168" s="443"/>
      <c r="G168" s="444"/>
      <c r="H168" s="445"/>
      <c r="I168" s="442"/>
      <c r="J168" s="442"/>
      <c r="K168" s="442"/>
      <c r="L168" s="189"/>
      <c r="M168" s="442"/>
      <c r="N168" s="442"/>
      <c r="O168" s="442"/>
      <c r="P168" s="1120"/>
      <c r="Q168" s="1120"/>
    </row>
    <row r="169" spans="1:18" s="14" customFormat="1" ht="20.25" hidden="1" thickTop="1">
      <c r="A169" s="426"/>
      <c r="B169" s="426"/>
      <c r="C169" s="1517" t="s">
        <v>1974</v>
      </c>
      <c r="D169" s="436" t="s">
        <v>1975</v>
      </c>
      <c r="E169" s="436">
        <v>45640</v>
      </c>
      <c r="F169" s="437">
        <v>45642</v>
      </c>
      <c r="G169" s="1517" t="s">
        <v>1739</v>
      </c>
      <c r="H169" s="439" t="s">
        <v>1976</v>
      </c>
      <c r="I169" s="436">
        <v>45637</v>
      </c>
      <c r="J169" s="440">
        <f>I169+31</f>
        <v>45668</v>
      </c>
      <c r="K169" s="440">
        <f>I169+35</f>
        <v>45672</v>
      </c>
      <c r="L169" s="482"/>
      <c r="M169" s="440">
        <f>I169+40</f>
        <v>45677</v>
      </c>
      <c r="N169" s="440">
        <f>I169+42</f>
        <v>45679</v>
      </c>
      <c r="O169" s="440">
        <f>I169+47</f>
        <v>45684</v>
      </c>
      <c r="P169" s="1120">
        <v>45631</v>
      </c>
      <c r="Q169" s="1120">
        <v>45632</v>
      </c>
      <c r="R169" s="14">
        <v>49</v>
      </c>
    </row>
    <row r="170" spans="1:18" s="14" customFormat="1" ht="20.25" hidden="1" thickBot="1">
      <c r="A170" s="426"/>
      <c r="B170" s="426"/>
      <c r="C170" s="1018"/>
      <c r="D170" s="442"/>
      <c r="E170" s="442"/>
      <c r="F170" s="443"/>
      <c r="G170" s="444"/>
      <c r="H170" s="445"/>
      <c r="I170" s="442"/>
      <c r="J170" s="442"/>
      <c r="K170" s="442"/>
      <c r="L170" s="189"/>
      <c r="M170" s="442"/>
      <c r="N170" s="442"/>
      <c r="O170" s="442"/>
      <c r="P170" s="1120"/>
      <c r="Q170" s="1120"/>
    </row>
    <row r="171" spans="1:18" s="14" customFormat="1" ht="20.25" hidden="1" thickTop="1">
      <c r="A171" s="426"/>
      <c r="B171" s="426"/>
      <c r="C171" s="1517" t="s">
        <v>1977</v>
      </c>
      <c r="D171" s="436" t="s">
        <v>1978</v>
      </c>
      <c r="E171" s="436">
        <v>45647</v>
      </c>
      <c r="F171" s="437">
        <v>45649</v>
      </c>
      <c r="G171" s="1517" t="s">
        <v>182</v>
      </c>
      <c r="H171" s="439" t="s">
        <v>1979</v>
      </c>
      <c r="I171" s="436">
        <v>45644</v>
      </c>
      <c r="J171" s="440">
        <f>I171+31</f>
        <v>45675</v>
      </c>
      <c r="K171" s="440">
        <f>I171+35</f>
        <v>45679</v>
      </c>
      <c r="L171" s="482"/>
      <c r="M171" s="440">
        <f>I171+40</f>
        <v>45684</v>
      </c>
      <c r="N171" s="440">
        <f>I171+42</f>
        <v>45686</v>
      </c>
      <c r="O171" s="440">
        <f>I171+47</f>
        <v>45691</v>
      </c>
      <c r="P171" s="1120">
        <v>45638</v>
      </c>
      <c r="Q171" s="1120">
        <v>45639</v>
      </c>
      <c r="R171" s="14">
        <v>50</v>
      </c>
    </row>
    <row r="172" spans="1:18" s="14" customFormat="1" ht="20.25" hidden="1" thickBot="1">
      <c r="A172" s="426"/>
      <c r="B172" s="426"/>
      <c r="C172" s="1018"/>
      <c r="D172" s="442"/>
      <c r="E172" s="442"/>
      <c r="F172" s="443"/>
      <c r="G172" s="444"/>
      <c r="H172" s="445"/>
      <c r="I172" s="442"/>
      <c r="J172" s="442"/>
      <c r="K172" s="442"/>
      <c r="L172" s="189"/>
      <c r="M172" s="442"/>
      <c r="N172" s="442"/>
      <c r="O172" s="442"/>
      <c r="P172" s="1120"/>
      <c r="Q172" s="1120"/>
    </row>
    <row r="173" spans="1:18" s="14" customFormat="1" ht="20.25" hidden="1" thickTop="1">
      <c r="A173" s="426"/>
      <c r="B173" s="426"/>
      <c r="C173" s="1517" t="s">
        <v>1867</v>
      </c>
      <c r="D173" s="436" t="s">
        <v>1980</v>
      </c>
      <c r="E173" s="436">
        <v>45649</v>
      </c>
      <c r="F173" s="437">
        <v>45651</v>
      </c>
      <c r="G173" s="1517" t="s">
        <v>166</v>
      </c>
      <c r="H173" s="439" t="s">
        <v>1981</v>
      </c>
      <c r="I173" s="436">
        <v>45653</v>
      </c>
      <c r="J173" s="440">
        <f>I173+31</f>
        <v>45684</v>
      </c>
      <c r="K173" s="440">
        <f>I173+35</f>
        <v>45688</v>
      </c>
      <c r="L173" s="482"/>
      <c r="M173" s="440">
        <f>I173+40</f>
        <v>45693</v>
      </c>
      <c r="N173" s="440">
        <f>I173+42</f>
        <v>45695</v>
      </c>
      <c r="O173" s="440">
        <f>I173+47</f>
        <v>45700</v>
      </c>
      <c r="P173" s="1120">
        <v>45645</v>
      </c>
      <c r="Q173" s="1120">
        <v>45646</v>
      </c>
      <c r="R173" s="14">
        <v>51</v>
      </c>
    </row>
    <row r="174" spans="1:18" s="14" customFormat="1" ht="20.25" hidden="1" thickBot="1">
      <c r="A174" s="426"/>
      <c r="B174" s="426"/>
      <c r="C174" s="1018"/>
      <c r="D174" s="442"/>
      <c r="E174" s="442"/>
      <c r="F174" s="443"/>
      <c r="G174" s="444"/>
      <c r="H174" s="445"/>
      <c r="I174" s="442"/>
      <c r="J174" s="442"/>
      <c r="K174" s="442"/>
      <c r="L174" s="189"/>
      <c r="M174" s="442"/>
      <c r="N174" s="442"/>
      <c r="O174" s="442"/>
      <c r="P174" s="1120"/>
      <c r="Q174" s="1120"/>
    </row>
    <row r="175" spans="1:18" s="14" customFormat="1" ht="20.25" hidden="1" thickTop="1">
      <c r="A175" s="426"/>
      <c r="B175" s="426"/>
      <c r="C175" s="1517" t="s">
        <v>1901</v>
      </c>
      <c r="D175" s="436" t="s">
        <v>1982</v>
      </c>
      <c r="E175" s="436">
        <v>45653</v>
      </c>
      <c r="F175" s="437">
        <v>45655</v>
      </c>
      <c r="G175" s="1517" t="s">
        <v>1747</v>
      </c>
      <c r="H175" s="439" t="s">
        <v>1983</v>
      </c>
      <c r="I175" s="436">
        <v>45658</v>
      </c>
      <c r="J175" s="440">
        <f>I175+31</f>
        <v>45689</v>
      </c>
      <c r="K175" s="440">
        <f>I175+35</f>
        <v>45693</v>
      </c>
      <c r="L175" s="482"/>
      <c r="M175" s="440">
        <f>I175+40</f>
        <v>45698</v>
      </c>
      <c r="N175" s="440">
        <f>I175+42</f>
        <v>45700</v>
      </c>
      <c r="O175" s="440">
        <f>I175+47</f>
        <v>45705</v>
      </c>
      <c r="P175" s="1120">
        <v>45652</v>
      </c>
      <c r="Q175" s="1120">
        <v>45653</v>
      </c>
      <c r="R175" s="14">
        <v>52</v>
      </c>
    </row>
    <row r="176" spans="1:18" s="14" customFormat="1" ht="20.25" hidden="1" thickBot="1">
      <c r="A176" s="426"/>
      <c r="B176" s="426"/>
      <c r="C176" s="1018"/>
      <c r="D176" s="442"/>
      <c r="E176" s="442"/>
      <c r="F176" s="443"/>
      <c r="G176" s="444"/>
      <c r="H176" s="445"/>
      <c r="I176" s="442"/>
      <c r="J176" s="442"/>
      <c r="K176" s="442"/>
      <c r="L176" s="189"/>
      <c r="M176" s="442"/>
      <c r="N176" s="442"/>
      <c r="O176" s="442"/>
      <c r="P176" s="1120"/>
      <c r="Q176" s="1120"/>
    </row>
    <row r="177" spans="1:18" s="14" customFormat="1" ht="20.25" hidden="1" thickTop="1">
      <c r="A177" s="426"/>
      <c r="B177" s="426"/>
      <c r="C177" s="2007" t="s">
        <v>1971</v>
      </c>
      <c r="D177" s="436" t="s">
        <v>1984</v>
      </c>
      <c r="E177" s="436">
        <v>45294</v>
      </c>
      <c r="F177" s="437">
        <v>45662</v>
      </c>
      <c r="G177" s="1517" t="s">
        <v>1728</v>
      </c>
      <c r="H177" s="439" t="s">
        <v>1985</v>
      </c>
      <c r="I177" s="436">
        <v>45665</v>
      </c>
      <c r="J177" s="440">
        <f>I177+31</f>
        <v>45696</v>
      </c>
      <c r="K177" s="440">
        <f>I177+35</f>
        <v>45700</v>
      </c>
      <c r="L177" s="482"/>
      <c r="M177" s="440">
        <f>I177+40</f>
        <v>45705</v>
      </c>
      <c r="N177" s="440">
        <f>I177+42</f>
        <v>45707</v>
      </c>
      <c r="O177" s="440">
        <f>I177+47</f>
        <v>45712</v>
      </c>
      <c r="P177" s="1120">
        <v>45659</v>
      </c>
      <c r="Q177" s="1120">
        <v>45660</v>
      </c>
      <c r="R177" s="14">
        <v>1</v>
      </c>
    </row>
    <row r="178" spans="1:18" s="14" customFormat="1" ht="20.25" hidden="1" thickBot="1">
      <c r="A178" s="426"/>
      <c r="B178" s="426"/>
      <c r="C178" s="1018"/>
      <c r="D178" s="442"/>
      <c r="E178" s="442"/>
      <c r="F178" s="443"/>
      <c r="G178" s="444"/>
      <c r="H178" s="445"/>
      <c r="I178" s="442"/>
      <c r="J178" s="442"/>
      <c r="K178" s="442"/>
      <c r="L178" s="189"/>
      <c r="M178" s="442"/>
      <c r="N178" s="442"/>
      <c r="O178" s="442"/>
      <c r="P178" s="1120"/>
      <c r="Q178" s="1120"/>
    </row>
    <row r="179" spans="1:18" s="14" customFormat="1" ht="20.25" hidden="1" thickTop="1">
      <c r="A179" s="426" t="s">
        <v>1869</v>
      </c>
      <c r="B179" s="426"/>
      <c r="C179" s="1517" t="s">
        <v>1968</v>
      </c>
      <c r="D179" s="436" t="s">
        <v>1986</v>
      </c>
      <c r="E179" s="436">
        <v>45669</v>
      </c>
      <c r="F179" s="437">
        <v>45671</v>
      </c>
      <c r="G179" s="1517" t="s">
        <v>1886</v>
      </c>
      <c r="H179" s="439" t="s">
        <v>1987</v>
      </c>
      <c r="I179" s="436">
        <v>45672</v>
      </c>
      <c r="J179" s="440">
        <f>I179+31</f>
        <v>45703</v>
      </c>
      <c r="K179" s="440">
        <f>I179+35</f>
        <v>45707</v>
      </c>
      <c r="L179" s="482"/>
      <c r="M179" s="440">
        <f>I179+40</f>
        <v>45712</v>
      </c>
      <c r="N179" s="440">
        <f>I179+42</f>
        <v>45714</v>
      </c>
      <c r="O179" s="440">
        <f>I179+47</f>
        <v>45719</v>
      </c>
      <c r="P179" s="1120">
        <v>45292</v>
      </c>
      <c r="Q179" s="1120">
        <v>45293</v>
      </c>
      <c r="R179" s="14">
        <v>2</v>
      </c>
    </row>
    <row r="180" spans="1:18" s="14" customFormat="1" ht="20.25" hidden="1" thickBot="1">
      <c r="A180" s="426"/>
      <c r="B180" s="426"/>
      <c r="C180" s="1018"/>
      <c r="D180" s="442"/>
      <c r="E180" s="442"/>
      <c r="F180" s="443"/>
      <c r="G180" s="444"/>
      <c r="H180" s="445"/>
      <c r="I180" s="442"/>
      <c r="J180" s="442"/>
      <c r="K180" s="442"/>
      <c r="L180" s="189"/>
      <c r="M180" s="442"/>
      <c r="N180" s="442"/>
      <c r="O180" s="442"/>
      <c r="P180" s="1120"/>
      <c r="Q180" s="1120"/>
    </row>
    <row r="181" spans="1:18" s="14" customFormat="1" ht="20.25" hidden="1" thickTop="1">
      <c r="A181" s="426" t="s">
        <v>1974</v>
      </c>
      <c r="B181" s="426"/>
      <c r="C181" s="1517" t="s">
        <v>1805</v>
      </c>
      <c r="D181" s="436" t="s">
        <v>1988</v>
      </c>
      <c r="E181" s="436">
        <v>45673</v>
      </c>
      <c r="F181" s="437">
        <v>45676</v>
      </c>
      <c r="G181" s="1517" t="s">
        <v>1848</v>
      </c>
      <c r="H181" s="439" t="s">
        <v>1989</v>
      </c>
      <c r="I181" s="436">
        <v>45679</v>
      </c>
      <c r="J181" s="440">
        <f>I181+31</f>
        <v>45710</v>
      </c>
      <c r="K181" s="440">
        <f>I181+35</f>
        <v>45714</v>
      </c>
      <c r="L181" s="482"/>
      <c r="M181" s="440">
        <f>I181+40</f>
        <v>45719</v>
      </c>
      <c r="N181" s="440">
        <f>I181+42</f>
        <v>45721</v>
      </c>
      <c r="O181" s="440">
        <f>I181+47</f>
        <v>45726</v>
      </c>
      <c r="P181" s="1120">
        <v>45665</v>
      </c>
      <c r="Q181" s="1120">
        <v>45666</v>
      </c>
      <c r="R181" s="14">
        <v>3</v>
      </c>
    </row>
    <row r="182" spans="1:18" s="14" customFormat="1" ht="20.25" hidden="1" thickBot="1">
      <c r="A182" s="426" t="s">
        <v>1974</v>
      </c>
      <c r="B182" s="426"/>
      <c r="C182" s="1018" t="s">
        <v>1990</v>
      </c>
      <c r="D182" s="442" t="s">
        <v>1991</v>
      </c>
      <c r="E182" s="442">
        <v>45678</v>
      </c>
      <c r="F182" s="443">
        <v>45681</v>
      </c>
      <c r="G182" s="444"/>
      <c r="H182" s="445"/>
      <c r="I182" s="442"/>
      <c r="J182" s="442"/>
      <c r="K182" s="442"/>
      <c r="L182" s="189"/>
      <c r="M182" s="442"/>
      <c r="N182" s="442"/>
      <c r="O182" s="442"/>
      <c r="P182" s="1120">
        <v>45672</v>
      </c>
      <c r="Q182" s="1120">
        <v>45673</v>
      </c>
    </row>
    <row r="183" spans="1:18" s="14" customFormat="1" ht="20.25" hidden="1" thickTop="1">
      <c r="A183" s="426" t="s">
        <v>1977</v>
      </c>
      <c r="B183" s="426"/>
      <c r="C183" s="3102" t="s">
        <v>1974</v>
      </c>
      <c r="D183" s="1093" t="s">
        <v>1992</v>
      </c>
      <c r="E183" s="1093">
        <v>45680</v>
      </c>
      <c r="F183" s="1094">
        <v>45683</v>
      </c>
      <c r="G183" s="1517" t="s">
        <v>1757</v>
      </c>
      <c r="H183" s="439" t="s">
        <v>1993</v>
      </c>
      <c r="I183" s="436">
        <v>45686</v>
      </c>
      <c r="J183" s="440">
        <f>I183+31</f>
        <v>45717</v>
      </c>
      <c r="K183" s="440">
        <f>I183+35</f>
        <v>45721</v>
      </c>
      <c r="L183" s="482"/>
      <c r="M183" s="440">
        <f>I183+40</f>
        <v>45726</v>
      </c>
      <c r="N183" s="440">
        <f>I183+42</f>
        <v>45728</v>
      </c>
      <c r="O183" s="440">
        <f>I183+47</f>
        <v>45733</v>
      </c>
      <c r="P183" s="1120">
        <v>45680</v>
      </c>
      <c r="Q183" s="1120">
        <v>45681</v>
      </c>
      <c r="R183" s="14">
        <v>4</v>
      </c>
    </row>
    <row r="184" spans="1:18" s="14" customFormat="1" ht="20.25" hidden="1" thickBot="1">
      <c r="A184" s="426" t="s">
        <v>1867</v>
      </c>
      <c r="B184" s="426"/>
      <c r="C184" s="1018" t="s">
        <v>1994</v>
      </c>
      <c r="D184" s="442" t="s">
        <v>1995</v>
      </c>
      <c r="E184" s="442">
        <v>45682</v>
      </c>
      <c r="F184" s="443">
        <v>45684</v>
      </c>
      <c r="G184" s="444"/>
      <c r="H184" s="445"/>
      <c r="I184" s="442"/>
      <c r="J184" s="442"/>
      <c r="K184" s="442"/>
      <c r="L184" s="189"/>
      <c r="M184" s="442"/>
      <c r="N184" s="442"/>
      <c r="O184" s="442"/>
      <c r="P184" s="1120">
        <v>45679</v>
      </c>
      <c r="Q184" s="1120">
        <v>45680</v>
      </c>
    </row>
    <row r="185" spans="1:18" s="14" customFormat="1" ht="20.25" hidden="1" thickTop="1">
      <c r="A185" s="426"/>
      <c r="B185" s="426"/>
      <c r="C185" s="3102" t="s">
        <v>1867</v>
      </c>
      <c r="D185" s="1093" t="s">
        <v>1996</v>
      </c>
      <c r="E185" s="1093">
        <v>45687</v>
      </c>
      <c r="F185" s="1094">
        <v>45690</v>
      </c>
      <c r="G185" s="1517" t="s">
        <v>1895</v>
      </c>
      <c r="H185" s="439" t="s">
        <v>1997</v>
      </c>
      <c r="I185" s="436">
        <v>45693</v>
      </c>
      <c r="J185" s="440">
        <f>I185+31</f>
        <v>45724</v>
      </c>
      <c r="K185" s="440">
        <f>I185+35</f>
        <v>45728</v>
      </c>
      <c r="L185" s="482"/>
      <c r="M185" s="440">
        <f>I185+40</f>
        <v>45733</v>
      </c>
      <c r="N185" s="440">
        <f>I185+42</f>
        <v>45735</v>
      </c>
      <c r="O185" s="440">
        <f>I185+47</f>
        <v>45740</v>
      </c>
      <c r="P185" s="1120">
        <v>45687</v>
      </c>
      <c r="Q185" s="1120">
        <v>45688</v>
      </c>
      <c r="R185" s="14">
        <v>5</v>
      </c>
    </row>
    <row r="186" spans="1:18" s="14" customFormat="1" ht="20.25" hidden="1" thickBot="1">
      <c r="A186" s="426" t="s">
        <v>1901</v>
      </c>
      <c r="B186" s="426"/>
      <c r="C186" s="1018" t="s">
        <v>1968</v>
      </c>
      <c r="D186" s="442" t="s">
        <v>1998</v>
      </c>
      <c r="E186" s="442">
        <v>45690</v>
      </c>
      <c r="F186" s="443">
        <v>45692</v>
      </c>
      <c r="G186" s="444"/>
      <c r="H186" s="445"/>
      <c r="I186" s="442"/>
      <c r="J186" s="442"/>
      <c r="K186" s="442"/>
      <c r="L186" s="189"/>
      <c r="M186" s="442"/>
      <c r="N186" s="442"/>
      <c r="O186" s="442"/>
      <c r="P186" s="1120">
        <v>45686</v>
      </c>
      <c r="Q186" s="1120">
        <v>45687</v>
      </c>
    </row>
    <row r="187" spans="1:18" s="14" customFormat="1" ht="20.25" hidden="1" thickTop="1">
      <c r="A187" s="426" t="s">
        <v>1869</v>
      </c>
      <c r="B187" s="426"/>
      <c r="C187" s="1517" t="s">
        <v>1941</v>
      </c>
      <c r="D187" s="436" t="s">
        <v>1999</v>
      </c>
      <c r="E187" s="436">
        <v>45693</v>
      </c>
      <c r="F187" s="437">
        <v>45696</v>
      </c>
      <c r="G187" s="1517" t="s">
        <v>1952</v>
      </c>
      <c r="H187" s="439" t="s">
        <v>2000</v>
      </c>
      <c r="I187" s="436">
        <v>45334</v>
      </c>
      <c r="J187" s="440">
        <f>I187+31</f>
        <v>45365</v>
      </c>
      <c r="K187" s="440">
        <f>I187+35</f>
        <v>45369</v>
      </c>
      <c r="L187" s="482"/>
      <c r="M187" s="440">
        <f>I187+40</f>
        <v>45374</v>
      </c>
      <c r="N187" s="440">
        <f>I187+42</f>
        <v>45376</v>
      </c>
      <c r="O187" s="440">
        <f>I187+47</f>
        <v>45381</v>
      </c>
      <c r="P187" s="1120">
        <v>45693</v>
      </c>
      <c r="Q187" s="1120">
        <v>45694</v>
      </c>
      <c r="R187" s="14">
        <v>6</v>
      </c>
    </row>
    <row r="188" spans="1:18" s="14" customFormat="1" ht="20.25" hidden="1" thickBot="1">
      <c r="A188" s="426"/>
      <c r="B188" s="426"/>
      <c r="C188" s="1018"/>
      <c r="D188" s="442"/>
      <c r="E188" s="442"/>
      <c r="F188" s="443"/>
      <c r="G188" s="444"/>
      <c r="H188" s="445"/>
      <c r="I188" s="442"/>
      <c r="J188" s="442"/>
      <c r="K188" s="442"/>
      <c r="L188" s="189"/>
      <c r="M188" s="442"/>
      <c r="N188" s="442"/>
      <c r="O188" s="442"/>
      <c r="P188" s="1120"/>
      <c r="Q188" s="1120"/>
    </row>
    <row r="189" spans="1:18" s="14" customFormat="1" ht="20.25" hidden="1" thickTop="1">
      <c r="A189" s="426"/>
      <c r="B189" s="426"/>
      <c r="C189" s="18"/>
      <c r="D189" s="428"/>
      <c r="E189" s="428"/>
      <c r="F189" s="428"/>
      <c r="G189" s="458"/>
      <c r="H189" s="457"/>
      <c r="I189" s="428"/>
      <c r="J189" s="428"/>
      <c r="K189" s="428"/>
      <c r="L189" s="428"/>
      <c r="M189" s="428"/>
      <c r="N189" s="428"/>
      <c r="O189" s="428"/>
      <c r="P189" s="1120"/>
      <c r="Q189" s="1120"/>
    </row>
    <row r="190" spans="1:18" s="14" customFormat="1" ht="19.5">
      <c r="A190" s="426"/>
      <c r="B190" s="426"/>
      <c r="C190" s="18" t="s">
        <v>2001</v>
      </c>
      <c r="D190" s="428"/>
      <c r="E190" s="428"/>
      <c r="F190" s="428"/>
      <c r="G190" s="458"/>
      <c r="H190" s="457"/>
      <c r="I190" s="428"/>
      <c r="J190" s="428"/>
      <c r="K190" s="428"/>
      <c r="L190" s="428"/>
      <c r="M190" s="428"/>
      <c r="N190" s="428"/>
      <c r="O190" s="428"/>
      <c r="P190" s="1120"/>
      <c r="Q190" s="1120"/>
    </row>
    <row r="191" spans="1:18" s="14" customFormat="1" ht="25.5">
      <c r="A191" s="426"/>
      <c r="B191" s="734" t="s">
        <v>1722</v>
      </c>
      <c r="C191" s="427" t="s">
        <v>692</v>
      </c>
      <c r="D191" s="428"/>
      <c r="E191" s="429" t="s">
        <v>98</v>
      </c>
      <c r="F191" s="432" t="s">
        <v>104</v>
      </c>
      <c r="G191" s="432" t="s">
        <v>1233</v>
      </c>
      <c r="H191" s="432" t="s">
        <v>106</v>
      </c>
      <c r="I191" s="432" t="s">
        <v>1033</v>
      </c>
      <c r="J191" s="1117" t="s">
        <v>2002</v>
      </c>
      <c r="K191" s="1117" t="s">
        <v>1721</v>
      </c>
      <c r="N191" s="1120"/>
      <c r="O191" s="1120"/>
      <c r="Q191" s="1120"/>
    </row>
    <row r="192" spans="1:18" s="14" customFormat="1" ht="20.25" thickBot="1">
      <c r="A192" s="426"/>
      <c r="C192" s="852" t="s">
        <v>2003</v>
      </c>
      <c r="D192" s="3107" t="s">
        <v>2004</v>
      </c>
      <c r="E192" s="15"/>
      <c r="F192" s="434" t="s">
        <v>2005</v>
      </c>
      <c r="G192" s="434" t="s">
        <v>2006</v>
      </c>
      <c r="H192" s="434" t="s">
        <v>2007</v>
      </c>
      <c r="I192" s="434" t="s">
        <v>2008</v>
      </c>
      <c r="J192" s="1120"/>
      <c r="K192" s="1120"/>
      <c r="N192" s="1120"/>
      <c r="O192" s="1120"/>
      <c r="Q192" s="1120"/>
    </row>
    <row r="193" spans="1:17" s="14" customFormat="1" ht="20.25" hidden="1" thickTop="1">
      <c r="A193" s="426"/>
      <c r="B193" s="14">
        <v>8</v>
      </c>
      <c r="C193" s="1978" t="s">
        <v>406</v>
      </c>
      <c r="D193" s="440" t="s">
        <v>2009</v>
      </c>
      <c r="E193" s="440">
        <v>45708</v>
      </c>
      <c r="F193" s="3534" t="s">
        <v>2010</v>
      </c>
      <c r="G193" s="3535"/>
      <c r="H193" s="3535"/>
      <c r="I193" s="3536"/>
      <c r="J193" s="1120">
        <v>45708</v>
      </c>
      <c r="K193" s="1120">
        <v>45710</v>
      </c>
      <c r="N193" s="1120"/>
      <c r="O193" s="1120"/>
      <c r="Q193" s="1120"/>
    </row>
    <row r="194" spans="1:17" s="14" customFormat="1" ht="20.25" hidden="1" thickTop="1">
      <c r="A194" s="426"/>
      <c r="B194" s="14">
        <v>9</v>
      </c>
      <c r="C194" s="1978" t="s">
        <v>406</v>
      </c>
      <c r="D194" s="826" t="s">
        <v>2011</v>
      </c>
      <c r="E194" s="826">
        <v>45715</v>
      </c>
      <c r="F194" s="3534" t="s">
        <v>2012</v>
      </c>
      <c r="G194" s="3535"/>
      <c r="H194" s="3535"/>
      <c r="I194" s="3536"/>
      <c r="J194" s="1120">
        <v>45715</v>
      </c>
      <c r="K194" s="1120">
        <v>45717</v>
      </c>
      <c r="N194" s="1120"/>
      <c r="O194" s="1120"/>
      <c r="Q194" s="1120"/>
    </row>
    <row r="195" spans="1:17" s="14" customFormat="1" ht="20.25" hidden="1" thickTop="1">
      <c r="A195" s="426" t="s">
        <v>2013</v>
      </c>
      <c r="B195" s="14">
        <v>10</v>
      </c>
      <c r="C195" s="1517" t="s">
        <v>2014</v>
      </c>
      <c r="D195" s="440" t="s">
        <v>2015</v>
      </c>
      <c r="E195" s="440">
        <v>45724</v>
      </c>
      <c r="F195" s="440">
        <f t="shared" ref="F195:F198" si="138">E195+31</f>
        <v>45755</v>
      </c>
      <c r="G195" s="440">
        <f t="shared" ref="G195:G198" si="139">E195+35</f>
        <v>45759</v>
      </c>
      <c r="H195" s="440">
        <f t="shared" ref="H195:H198" si="140">E195+36</f>
        <v>45760</v>
      </c>
      <c r="I195" s="440">
        <f t="shared" ref="I195:I198" si="141">E195+41</f>
        <v>45765</v>
      </c>
      <c r="J195" s="1120">
        <v>45722</v>
      </c>
      <c r="K195" s="1120">
        <v>45724</v>
      </c>
      <c r="N195" s="1120"/>
      <c r="O195" s="1120"/>
      <c r="Q195" s="1120"/>
    </row>
    <row r="196" spans="1:17" s="14" customFormat="1" ht="51.75" hidden="1" thickTop="1">
      <c r="A196" s="426" t="s">
        <v>2016</v>
      </c>
      <c r="B196" s="14">
        <v>11</v>
      </c>
      <c r="C196" s="1909" t="s">
        <v>406</v>
      </c>
      <c r="D196" s="826" t="s">
        <v>2017</v>
      </c>
      <c r="E196" s="826">
        <v>45364</v>
      </c>
      <c r="F196" s="3461" t="s">
        <v>2018</v>
      </c>
      <c r="G196" s="3462"/>
      <c r="H196" s="3463"/>
      <c r="I196" s="3461" t="s">
        <v>2018</v>
      </c>
      <c r="J196" s="1120">
        <v>45729</v>
      </c>
      <c r="K196" s="1120">
        <v>45731</v>
      </c>
      <c r="N196" s="1120"/>
      <c r="O196" s="1120"/>
      <c r="Q196" s="1120"/>
    </row>
    <row r="197" spans="1:17" s="14" customFormat="1" ht="20.25" hidden="1" thickTop="1">
      <c r="A197" s="426" t="s">
        <v>267</v>
      </c>
      <c r="B197" s="14">
        <v>12</v>
      </c>
      <c r="C197" s="1705" t="s">
        <v>2019</v>
      </c>
      <c r="D197" s="826" t="s">
        <v>2020</v>
      </c>
      <c r="E197" s="826">
        <v>45739</v>
      </c>
      <c r="F197" s="826">
        <f t="shared" si="138"/>
        <v>45770</v>
      </c>
      <c r="G197" s="826">
        <f t="shared" si="139"/>
        <v>45774</v>
      </c>
      <c r="H197" s="826">
        <f t="shared" si="140"/>
        <v>45775</v>
      </c>
      <c r="I197" s="826">
        <f t="shared" si="141"/>
        <v>45780</v>
      </c>
      <c r="J197" s="1120">
        <v>45736</v>
      </c>
      <c r="K197" s="1120">
        <v>45738</v>
      </c>
      <c r="N197" s="1120"/>
      <c r="O197" s="1120"/>
      <c r="Q197" s="1120"/>
    </row>
    <row r="198" spans="1:17" s="14" customFormat="1" ht="20.25" hidden="1" thickTop="1">
      <c r="A198" s="426" t="s">
        <v>2021</v>
      </c>
      <c r="B198" s="14">
        <v>13</v>
      </c>
      <c r="C198" s="1705" t="s">
        <v>2022</v>
      </c>
      <c r="D198" s="826" t="s">
        <v>2023</v>
      </c>
      <c r="E198" s="826">
        <v>45746</v>
      </c>
      <c r="F198" s="826">
        <f t="shared" si="138"/>
        <v>45777</v>
      </c>
      <c r="G198" s="826">
        <f t="shared" si="139"/>
        <v>45781</v>
      </c>
      <c r="H198" s="826">
        <f t="shared" si="140"/>
        <v>45782</v>
      </c>
      <c r="I198" s="826">
        <f t="shared" si="141"/>
        <v>45787</v>
      </c>
      <c r="J198" s="1120">
        <v>45743</v>
      </c>
      <c r="K198" s="1120">
        <v>45745</v>
      </c>
      <c r="N198" s="1120"/>
      <c r="O198" s="1120"/>
      <c r="Q198" s="1120"/>
    </row>
    <row r="199" spans="1:17" s="14" customFormat="1" ht="20.25" hidden="1" thickTop="1">
      <c r="A199" s="426"/>
      <c r="B199" s="14">
        <v>14</v>
      </c>
      <c r="C199" s="1705" t="s">
        <v>2024</v>
      </c>
      <c r="D199" s="826" t="s">
        <v>2025</v>
      </c>
      <c r="E199" s="826">
        <v>45753</v>
      </c>
      <c r="F199" s="826">
        <f t="shared" ref="F199:F202" si="142">E199+31</f>
        <v>45784</v>
      </c>
      <c r="G199" s="826">
        <f t="shared" ref="G199:G202" si="143">E199+35</f>
        <v>45788</v>
      </c>
      <c r="H199" s="826">
        <f t="shared" ref="H199:H202" si="144">E199+36</f>
        <v>45789</v>
      </c>
      <c r="I199" s="826">
        <f t="shared" ref="I199:I202" si="145">E199+41</f>
        <v>45794</v>
      </c>
      <c r="J199" s="1120">
        <v>45750</v>
      </c>
      <c r="K199" s="1120">
        <v>45752</v>
      </c>
      <c r="N199" s="1120"/>
      <c r="O199" s="1120"/>
      <c r="Q199" s="1120"/>
    </row>
    <row r="200" spans="1:17" s="14" customFormat="1" ht="20.25" hidden="1" thickTop="1">
      <c r="A200" s="426" t="s">
        <v>2026</v>
      </c>
      <c r="B200" s="14">
        <v>15</v>
      </c>
      <c r="C200" s="1517" t="s">
        <v>2027</v>
      </c>
      <c r="D200" s="826" t="s">
        <v>2028</v>
      </c>
      <c r="E200" s="826">
        <v>45759</v>
      </c>
      <c r="F200" s="826">
        <f t="shared" si="142"/>
        <v>45790</v>
      </c>
      <c r="G200" s="826">
        <f t="shared" si="143"/>
        <v>45794</v>
      </c>
      <c r="H200" s="826">
        <f t="shared" si="144"/>
        <v>45795</v>
      </c>
      <c r="I200" s="826">
        <f t="shared" si="145"/>
        <v>45800</v>
      </c>
      <c r="J200" s="1120">
        <v>45757</v>
      </c>
      <c r="K200" s="1120">
        <v>45759</v>
      </c>
      <c r="N200" s="1120"/>
      <c r="O200" s="1120"/>
      <c r="Q200" s="1120"/>
    </row>
    <row r="201" spans="1:17" s="14" customFormat="1" ht="20.25" hidden="1" thickTop="1">
      <c r="A201" s="426" t="s">
        <v>2029</v>
      </c>
      <c r="B201" s="14">
        <v>16</v>
      </c>
      <c r="C201" s="1705" t="s">
        <v>2030</v>
      </c>
      <c r="D201" s="826" t="s">
        <v>2031</v>
      </c>
      <c r="E201" s="826">
        <v>45774</v>
      </c>
      <c r="F201" s="826">
        <f t="shared" si="142"/>
        <v>45805</v>
      </c>
      <c r="G201" s="826">
        <f t="shared" si="143"/>
        <v>45809</v>
      </c>
      <c r="H201" s="826">
        <f t="shared" si="144"/>
        <v>45810</v>
      </c>
      <c r="I201" s="826">
        <f t="shared" si="145"/>
        <v>45815</v>
      </c>
      <c r="J201" s="1120">
        <v>45764</v>
      </c>
      <c r="K201" s="1120">
        <v>45766</v>
      </c>
      <c r="N201" s="1120"/>
      <c r="O201" s="1120"/>
      <c r="Q201" s="1120"/>
    </row>
    <row r="202" spans="1:17" s="14" customFormat="1" ht="20.25" hidden="1" thickTop="1">
      <c r="A202" s="426"/>
      <c r="B202" s="14">
        <v>17</v>
      </c>
      <c r="C202" s="4001" t="s">
        <v>2032</v>
      </c>
      <c r="D202" s="3996" t="s">
        <v>2033</v>
      </c>
      <c r="E202" s="3996">
        <v>45781</v>
      </c>
      <c r="F202" s="3996">
        <f t="shared" si="142"/>
        <v>45812</v>
      </c>
      <c r="G202" s="3996">
        <f t="shared" si="143"/>
        <v>45816</v>
      </c>
      <c r="H202" s="3996">
        <f t="shared" si="144"/>
        <v>45817</v>
      </c>
      <c r="I202" s="3996">
        <f t="shared" si="145"/>
        <v>45822</v>
      </c>
      <c r="J202" s="1120">
        <v>45771</v>
      </c>
      <c r="K202" s="1120">
        <v>45773</v>
      </c>
      <c r="N202" s="1120"/>
      <c r="O202" s="1120"/>
      <c r="Q202" s="1120"/>
    </row>
    <row r="203" spans="1:17" s="14" customFormat="1" ht="19.5" hidden="1">
      <c r="A203" s="426" t="s">
        <v>2034</v>
      </c>
      <c r="B203" s="14">
        <v>18</v>
      </c>
      <c r="C203" s="1531" t="s">
        <v>2035</v>
      </c>
      <c r="D203" s="826" t="s">
        <v>2036</v>
      </c>
      <c r="E203" s="826">
        <v>45788</v>
      </c>
      <c r="F203" s="826">
        <f t="shared" ref="F203:F204" si="146">E203+31</f>
        <v>45819</v>
      </c>
      <c r="G203" s="826">
        <f t="shared" ref="G203:G204" si="147">E203+35</f>
        <v>45823</v>
      </c>
      <c r="H203" s="826">
        <f t="shared" ref="H203:H204" si="148">E203+36</f>
        <v>45824</v>
      </c>
      <c r="I203" s="826">
        <f t="shared" ref="I203:I204" si="149">E203+41</f>
        <v>45829</v>
      </c>
      <c r="J203" s="1120">
        <v>45778</v>
      </c>
      <c r="K203" s="1120">
        <v>45780</v>
      </c>
      <c r="M203" s="428"/>
      <c r="N203" s="428"/>
      <c r="O203" s="428"/>
      <c r="P203" s="1120"/>
      <c r="Q203" s="1120"/>
    </row>
    <row r="204" spans="1:17" s="14" customFormat="1" ht="19.5" hidden="1">
      <c r="A204" s="426"/>
      <c r="B204" s="14">
        <v>19</v>
      </c>
      <c r="C204" s="1531" t="s">
        <v>2037</v>
      </c>
      <c r="D204" s="826" t="s">
        <v>2038</v>
      </c>
      <c r="E204" s="826">
        <v>45789</v>
      </c>
      <c r="F204" s="826">
        <f t="shared" si="146"/>
        <v>45820</v>
      </c>
      <c r="G204" s="826">
        <f t="shared" si="147"/>
        <v>45824</v>
      </c>
      <c r="H204" s="826">
        <f t="shared" si="148"/>
        <v>45825</v>
      </c>
      <c r="I204" s="826">
        <f t="shared" si="149"/>
        <v>45830</v>
      </c>
      <c r="J204" s="1120">
        <v>45785</v>
      </c>
      <c r="K204" s="1120">
        <v>45787</v>
      </c>
      <c r="M204" s="428"/>
      <c r="N204" s="428"/>
      <c r="O204" s="428"/>
      <c r="P204" s="1120"/>
      <c r="Q204" s="1120"/>
    </row>
    <row r="205" spans="1:17" s="14" customFormat="1" ht="19.5" hidden="1">
      <c r="A205" s="426"/>
      <c r="B205" s="14">
        <v>20</v>
      </c>
      <c r="C205" s="1531" t="s">
        <v>2039</v>
      </c>
      <c r="D205" s="826" t="s">
        <v>2040</v>
      </c>
      <c r="E205" s="826">
        <v>45796</v>
      </c>
      <c r="F205" s="826">
        <f t="shared" ref="F205:F207" si="150">E205+31</f>
        <v>45827</v>
      </c>
      <c r="G205" s="826">
        <f t="shared" ref="G205" si="151">E205+35</f>
        <v>45831</v>
      </c>
      <c r="H205" s="826">
        <f t="shared" ref="H205:H207" si="152">E205+36</f>
        <v>45832</v>
      </c>
      <c r="I205" s="826">
        <f t="shared" ref="I205:I207" si="153">E205+41</f>
        <v>45837</v>
      </c>
      <c r="J205" s="1120">
        <v>45792</v>
      </c>
      <c r="K205" s="1120">
        <v>45794</v>
      </c>
      <c r="M205" s="428"/>
      <c r="N205" s="428"/>
      <c r="O205" s="428"/>
      <c r="P205" s="1120"/>
      <c r="Q205" s="1120"/>
    </row>
    <row r="206" spans="1:17" s="14" customFormat="1" ht="19.5" hidden="1">
      <c r="A206" s="426"/>
      <c r="B206" s="14">
        <v>21</v>
      </c>
      <c r="C206" s="1815" t="s">
        <v>406</v>
      </c>
      <c r="D206" s="826" t="s">
        <v>2041</v>
      </c>
      <c r="E206" s="826">
        <v>45434</v>
      </c>
      <c r="F206" s="3130"/>
      <c r="G206" s="3130"/>
      <c r="H206" s="3130"/>
      <c r="I206" s="3130"/>
      <c r="J206" s="1120">
        <v>45799</v>
      </c>
      <c r="K206" s="1120">
        <v>45801</v>
      </c>
      <c r="M206" s="428"/>
      <c r="N206" s="428"/>
      <c r="O206" s="428"/>
      <c r="P206" s="1120"/>
      <c r="Q206" s="1120"/>
    </row>
    <row r="207" spans="1:17" s="14" customFormat="1" ht="19.5" hidden="1">
      <c r="A207" s="426" t="s">
        <v>2042</v>
      </c>
      <c r="B207" s="14">
        <v>22</v>
      </c>
      <c r="C207" s="1531" t="s">
        <v>2043</v>
      </c>
      <c r="D207" s="826" t="s">
        <v>2044</v>
      </c>
      <c r="E207" s="826">
        <v>45812</v>
      </c>
      <c r="F207" s="826">
        <f t="shared" si="150"/>
        <v>45843</v>
      </c>
      <c r="G207" s="3895" t="s">
        <v>393</v>
      </c>
      <c r="H207" s="826">
        <f t="shared" si="152"/>
        <v>45848</v>
      </c>
      <c r="I207" s="826">
        <f t="shared" si="153"/>
        <v>45853</v>
      </c>
      <c r="J207" s="1120">
        <v>45806</v>
      </c>
      <c r="K207" s="1120">
        <v>45808</v>
      </c>
      <c r="M207" s="428"/>
      <c r="N207" s="428"/>
      <c r="O207" s="428"/>
      <c r="P207" s="1120"/>
      <c r="Q207" s="1120"/>
    </row>
    <row r="208" spans="1:17" s="14" customFormat="1" ht="20.25" thickTop="1">
      <c r="A208" s="426" t="s">
        <v>2043</v>
      </c>
      <c r="B208" s="14">
        <v>23</v>
      </c>
      <c r="C208" s="3998" t="s">
        <v>2042</v>
      </c>
      <c r="D208" s="3996" t="s">
        <v>2045</v>
      </c>
      <c r="E208" s="3996">
        <v>45816</v>
      </c>
      <c r="F208" s="3996">
        <f t="shared" ref="F208:F211" si="154">E208+31</f>
        <v>45847</v>
      </c>
      <c r="G208" s="3996">
        <f t="shared" ref="G208:G211" si="155">E208+35</f>
        <v>45851</v>
      </c>
      <c r="H208" s="3996">
        <f t="shared" ref="H208:H211" si="156">E208+36</f>
        <v>45852</v>
      </c>
      <c r="I208" s="3996">
        <f t="shared" ref="I208:I211" si="157">E208+41</f>
        <v>45857</v>
      </c>
      <c r="J208" s="1120">
        <v>45813</v>
      </c>
      <c r="K208" s="1120">
        <v>45815</v>
      </c>
      <c r="M208" s="428"/>
      <c r="N208" s="428"/>
      <c r="O208" s="428"/>
      <c r="P208" s="1120"/>
      <c r="Q208" s="1120"/>
    </row>
    <row r="209" spans="1:17" s="14" customFormat="1" ht="19.5">
      <c r="A209" s="426"/>
      <c r="B209" s="4002" t="s">
        <v>8031</v>
      </c>
      <c r="C209" s="3998" t="s">
        <v>2046</v>
      </c>
      <c r="D209" s="3996" t="s">
        <v>2047</v>
      </c>
      <c r="E209" s="3996">
        <v>45824</v>
      </c>
      <c r="F209" s="3996">
        <f t="shared" si="154"/>
        <v>45855</v>
      </c>
      <c r="G209" s="3996">
        <f t="shared" si="155"/>
        <v>45859</v>
      </c>
      <c r="H209" s="3996">
        <f t="shared" si="156"/>
        <v>45860</v>
      </c>
      <c r="I209" s="3996">
        <f t="shared" si="157"/>
        <v>45865</v>
      </c>
      <c r="J209" s="1120">
        <v>45820</v>
      </c>
      <c r="K209" s="1120">
        <v>45822</v>
      </c>
      <c r="M209" s="428"/>
      <c r="N209" s="428"/>
      <c r="O209" s="428"/>
      <c r="P209" s="1120"/>
      <c r="Q209" s="1120"/>
    </row>
    <row r="210" spans="1:17" s="14" customFormat="1" ht="19.5">
      <c r="A210" s="426"/>
      <c r="B210" s="4002" t="s">
        <v>8032</v>
      </c>
      <c r="C210" s="3998" t="s">
        <v>2048</v>
      </c>
      <c r="D210" s="3996" t="s">
        <v>2049</v>
      </c>
      <c r="E210" s="3996">
        <v>45831</v>
      </c>
      <c r="F210" s="3996">
        <f t="shared" si="154"/>
        <v>45862</v>
      </c>
      <c r="G210" s="3996">
        <f t="shared" si="155"/>
        <v>45866</v>
      </c>
      <c r="H210" s="3996">
        <f t="shared" si="156"/>
        <v>45867</v>
      </c>
      <c r="I210" s="3996">
        <f t="shared" si="157"/>
        <v>45872</v>
      </c>
      <c r="J210" s="1120">
        <v>45827</v>
      </c>
      <c r="K210" s="1120">
        <v>45829</v>
      </c>
      <c r="M210" s="428"/>
      <c r="N210" s="428"/>
      <c r="O210" s="428"/>
      <c r="P210" s="1120"/>
      <c r="Q210" s="1120"/>
    </row>
    <row r="211" spans="1:17" s="14" customFormat="1" ht="19.5">
      <c r="A211" s="426"/>
      <c r="B211" s="734">
        <v>26</v>
      </c>
      <c r="C211" s="3998" t="s">
        <v>2405</v>
      </c>
      <c r="D211" s="3996" t="s">
        <v>2051</v>
      </c>
      <c r="E211" s="3996">
        <v>45469</v>
      </c>
      <c r="F211" s="3996">
        <f t="shared" si="154"/>
        <v>45500</v>
      </c>
      <c r="G211" s="3996">
        <f t="shared" si="155"/>
        <v>45504</v>
      </c>
      <c r="H211" s="3996">
        <f t="shared" si="156"/>
        <v>45505</v>
      </c>
      <c r="I211" s="3996">
        <f t="shared" si="157"/>
        <v>45510</v>
      </c>
      <c r="J211" s="1120">
        <v>45834</v>
      </c>
      <c r="K211" s="1120">
        <v>45836</v>
      </c>
      <c r="M211" s="428"/>
      <c r="N211" s="428"/>
      <c r="O211" s="428"/>
      <c r="P211" s="1120"/>
      <c r="Q211" s="1120"/>
    </row>
    <row r="212" spans="1:17" s="14" customFormat="1" ht="19.5">
      <c r="A212" s="426"/>
      <c r="B212" s="734">
        <v>27</v>
      </c>
      <c r="C212" s="1531" t="s">
        <v>2052</v>
      </c>
      <c r="D212" s="826" t="s">
        <v>2053</v>
      </c>
      <c r="E212" s="826">
        <v>45476</v>
      </c>
      <c r="F212" s="826">
        <f t="shared" ref="F212:F213" si="158">E212+31</f>
        <v>45507</v>
      </c>
      <c r="G212" s="826">
        <f t="shared" ref="G212:G213" si="159">E212+35</f>
        <v>45511</v>
      </c>
      <c r="H212" s="826">
        <f t="shared" ref="H212:H213" si="160">E212+36</f>
        <v>45512</v>
      </c>
      <c r="I212" s="826">
        <f t="shared" ref="I212:I213" si="161">E212+41</f>
        <v>45517</v>
      </c>
      <c r="J212" s="1120">
        <v>45841</v>
      </c>
      <c r="K212" s="1120">
        <v>45843</v>
      </c>
      <c r="M212" s="428"/>
      <c r="N212" s="428"/>
      <c r="O212" s="428"/>
      <c r="P212" s="1120"/>
      <c r="Q212" s="1120"/>
    </row>
    <row r="213" spans="1:17" s="14" customFormat="1" ht="19.5">
      <c r="A213" s="426"/>
      <c r="B213" s="734">
        <v>28</v>
      </c>
      <c r="C213" s="1531" t="s">
        <v>8028</v>
      </c>
      <c r="D213" s="826" t="s">
        <v>2055</v>
      </c>
      <c r="E213" s="826">
        <v>45483</v>
      </c>
      <c r="F213" s="826">
        <f t="shared" si="158"/>
        <v>45514</v>
      </c>
      <c r="G213" s="826">
        <f t="shared" si="159"/>
        <v>45518</v>
      </c>
      <c r="H213" s="826">
        <f t="shared" si="160"/>
        <v>45519</v>
      </c>
      <c r="I213" s="826">
        <f t="shared" si="161"/>
        <v>45524</v>
      </c>
      <c r="J213" s="1120">
        <v>45848</v>
      </c>
      <c r="K213" s="1120">
        <v>45850</v>
      </c>
      <c r="M213" s="428"/>
      <c r="N213" s="428"/>
      <c r="O213" s="428"/>
      <c r="P213" s="1120"/>
      <c r="Q213" s="1120"/>
    </row>
    <row r="214" spans="1:17" s="14" customFormat="1" ht="19.5">
      <c r="A214" s="426"/>
      <c r="B214" s="734">
        <v>29</v>
      </c>
      <c r="C214" s="1531" t="s">
        <v>2050</v>
      </c>
      <c r="D214" s="826" t="s">
        <v>2056</v>
      </c>
      <c r="E214" s="826">
        <v>45490</v>
      </c>
      <c r="F214" s="826">
        <f t="shared" ref="F214:F216" si="162">E214+31</f>
        <v>45521</v>
      </c>
      <c r="G214" s="826">
        <f t="shared" ref="G214:G216" si="163">E214+35</f>
        <v>45525</v>
      </c>
      <c r="H214" s="826">
        <f t="shared" ref="H214:H216" si="164">E214+36</f>
        <v>45526</v>
      </c>
      <c r="I214" s="826">
        <f t="shared" ref="I214:I216" si="165">E214+41</f>
        <v>45531</v>
      </c>
      <c r="J214" s="1120">
        <v>45855</v>
      </c>
      <c r="K214" s="1120">
        <v>45857</v>
      </c>
      <c r="M214" s="428"/>
      <c r="N214" s="428"/>
      <c r="O214" s="428"/>
      <c r="P214" s="1120"/>
      <c r="Q214" s="1120"/>
    </row>
    <row r="215" spans="1:17" s="14" customFormat="1" ht="19.5">
      <c r="A215" s="426"/>
      <c r="B215" s="734">
        <v>30</v>
      </c>
      <c r="C215" s="1531" t="s">
        <v>2057</v>
      </c>
      <c r="D215" s="826" t="s">
        <v>2058</v>
      </c>
      <c r="E215" s="826">
        <v>45497</v>
      </c>
      <c r="F215" s="826">
        <f t="shared" si="162"/>
        <v>45528</v>
      </c>
      <c r="G215" s="826">
        <f t="shared" si="163"/>
        <v>45532</v>
      </c>
      <c r="H215" s="826">
        <f t="shared" si="164"/>
        <v>45533</v>
      </c>
      <c r="I215" s="826">
        <f t="shared" si="165"/>
        <v>45538</v>
      </c>
      <c r="J215" s="1120">
        <v>45862</v>
      </c>
      <c r="K215" s="1120">
        <v>45864</v>
      </c>
      <c r="M215" s="428"/>
      <c r="N215" s="428"/>
      <c r="O215" s="428"/>
      <c r="P215" s="1120"/>
      <c r="Q215" s="1120"/>
    </row>
    <row r="216" spans="1:17" s="14" customFormat="1" ht="19.5">
      <c r="A216" s="426"/>
      <c r="B216" s="734">
        <v>31</v>
      </c>
      <c r="C216" s="1531" t="s">
        <v>2024</v>
      </c>
      <c r="D216" s="826" t="s">
        <v>2059</v>
      </c>
      <c r="E216" s="826">
        <v>45504</v>
      </c>
      <c r="F216" s="826">
        <f t="shared" si="162"/>
        <v>45535</v>
      </c>
      <c r="G216" s="826">
        <f t="shared" si="163"/>
        <v>45539</v>
      </c>
      <c r="H216" s="826">
        <f t="shared" si="164"/>
        <v>45540</v>
      </c>
      <c r="I216" s="826">
        <f t="shared" si="165"/>
        <v>45545</v>
      </c>
      <c r="J216" s="1120">
        <v>45869</v>
      </c>
      <c r="K216" s="1120">
        <v>45871</v>
      </c>
      <c r="M216" s="428"/>
      <c r="N216" s="428"/>
      <c r="O216" s="428"/>
      <c r="P216" s="1120"/>
      <c r="Q216" s="1120"/>
    </row>
    <row r="217" spans="1:17" s="14" customFormat="1" ht="19.5">
      <c r="A217" s="426"/>
      <c r="B217" s="734">
        <v>32</v>
      </c>
      <c r="C217" s="3997" t="s">
        <v>8022</v>
      </c>
      <c r="D217" s="3996" t="s">
        <v>2061</v>
      </c>
      <c r="E217" s="3996">
        <v>45511</v>
      </c>
      <c r="F217" s="3996">
        <f t="shared" ref="F217" si="166">E217+31</f>
        <v>45542</v>
      </c>
      <c r="G217" s="3996">
        <f t="shared" ref="G217" si="167">E217+35</f>
        <v>45546</v>
      </c>
      <c r="H217" s="3996">
        <f t="shared" ref="H217" si="168">E217+36</f>
        <v>45547</v>
      </c>
      <c r="I217" s="3996">
        <f t="shared" ref="I217" si="169">E217+41</f>
        <v>45552</v>
      </c>
      <c r="J217" s="1120">
        <v>45876</v>
      </c>
      <c r="K217" s="1120">
        <v>45878</v>
      </c>
      <c r="M217" s="428"/>
      <c r="N217" s="428"/>
      <c r="O217" s="428"/>
      <c r="P217" s="1120"/>
      <c r="Q217" s="1120"/>
    </row>
    <row r="218" spans="1:17" s="14" customFormat="1" ht="19.5">
      <c r="A218" s="426"/>
      <c r="B218" s="426"/>
      <c r="C218" s="18"/>
      <c r="D218" s="428"/>
      <c r="E218" s="428"/>
      <c r="F218" s="428"/>
      <c r="G218" s="458"/>
      <c r="H218" s="457"/>
      <c r="I218" s="428"/>
      <c r="J218" s="428"/>
      <c r="K218" s="428"/>
      <c r="L218" s="428"/>
      <c r="M218" s="428"/>
      <c r="N218" s="428"/>
      <c r="O218" s="428"/>
      <c r="P218" s="1120"/>
      <c r="Q218" s="1120"/>
    </row>
    <row r="219" spans="1:17" s="14" customFormat="1" ht="19.5">
      <c r="A219" s="426"/>
      <c r="B219" s="426"/>
      <c r="C219" s="18"/>
      <c r="D219" s="428"/>
      <c r="E219" s="428"/>
      <c r="F219" s="428"/>
      <c r="G219" s="458"/>
      <c r="H219" s="457"/>
      <c r="I219" s="428"/>
      <c r="J219" s="428"/>
      <c r="K219" s="428"/>
      <c r="L219" s="428"/>
      <c r="M219" s="428"/>
      <c r="N219" s="428"/>
      <c r="O219" s="428"/>
      <c r="P219" s="1120"/>
      <c r="Q219" s="1120"/>
    </row>
    <row r="220" spans="1:17" s="14" customFormat="1" ht="19.5">
      <c r="C220" s="427"/>
      <c r="D220" s="428"/>
      <c r="E220" s="428"/>
      <c r="F220" s="428"/>
      <c r="G220" s="458"/>
      <c r="H220" s="457"/>
      <c r="I220" s="428"/>
      <c r="J220" s="428"/>
      <c r="K220" s="428"/>
      <c r="L220" s="428"/>
      <c r="M220" s="428"/>
      <c r="N220" s="428"/>
      <c r="O220" s="428"/>
    </row>
    <row r="221" spans="1:17" s="14" customFormat="1" ht="19.5">
      <c r="C221" s="17" t="s">
        <v>611</v>
      </c>
      <c r="D221" s="428"/>
      <c r="E221" s="428"/>
      <c r="F221"/>
      <c r="G221" s="18"/>
      <c r="H221" s="19"/>
      <c r="I221" s="428"/>
      <c r="J221" s="428"/>
      <c r="K221" s="428"/>
      <c r="L221" s="428"/>
      <c r="M221" s="428"/>
      <c r="N221" s="20"/>
      <c r="O221" s="21"/>
    </row>
    <row r="222" spans="1:17" s="14" customFormat="1" ht="20.25" customHeight="1">
      <c r="C222" s="23"/>
      <c r="D222"/>
      <c r="E222"/>
      <c r="F222" s="28"/>
      <c r="G222"/>
      <c r="H222"/>
      <c r="I222" s="20"/>
      <c r="J222"/>
      <c r="K222"/>
      <c r="L222" s="24"/>
      <c r="M222"/>
      <c r="N222"/>
      <c r="O222"/>
      <c r="P222" s="5"/>
      <c r="Q222" s="5"/>
    </row>
    <row r="223" spans="1:17" s="30" customFormat="1" ht="14.25">
      <c r="C223" s="26" t="s">
        <v>0</v>
      </c>
      <c r="D223" s="27"/>
      <c r="E223" s="1130" t="s">
        <v>2062</v>
      </c>
      <c r="F223" s="23"/>
      <c r="G223" s="23" t="s">
        <v>36</v>
      </c>
      <c r="H223" s="23"/>
      <c r="I223" s="27"/>
      <c r="J223" s="27"/>
      <c r="K223" s="23" t="s">
        <v>61</v>
      </c>
      <c r="L223" s="23" t="str">
        <f>'HOW TO-&gt;'!$B$134</f>
        <v>6011 2413</v>
      </c>
      <c r="M223" s="23"/>
      <c r="N223"/>
      <c r="O223"/>
      <c r="P223" s="29"/>
    </row>
    <row r="224" spans="1:17" s="30" customFormat="1" ht="14.25">
      <c r="C224" s="31" t="s">
        <v>1</v>
      </c>
      <c r="D224" s="27"/>
      <c r="E224" s="249" t="s">
        <v>612</v>
      </c>
      <c r="F224" s="23"/>
      <c r="G224" s="27" t="s">
        <v>613</v>
      </c>
      <c r="H224" s="27"/>
      <c r="I224" s="249" t="s">
        <v>39</v>
      </c>
      <c r="J224" s="27"/>
      <c r="K224" s="27" t="s">
        <v>63</v>
      </c>
      <c r="L224" s="27"/>
      <c r="M224" s="250" t="s">
        <v>64</v>
      </c>
      <c r="N224"/>
      <c r="O224"/>
      <c r="P224" s="29"/>
    </row>
    <row r="225" spans="3:16" s="30" customFormat="1" ht="14.25">
      <c r="C225" s="31"/>
      <c r="D225" s="27"/>
      <c r="E225" s="249"/>
      <c r="F225" s="5"/>
      <c r="G225" s="27"/>
      <c r="H225" s="27"/>
      <c r="I225" s="249"/>
      <c r="J225" s="27"/>
      <c r="K225" s="27" t="str">
        <f>'HOW TO-&gt;'!$A$136</f>
        <v>PERMIT</v>
      </c>
      <c r="L225" s="27"/>
      <c r="M225" s="3323" t="str">
        <f>'HOW TO-&gt;'!$C$136</f>
        <v>SG094-SinPermit@msc.com</v>
      </c>
      <c r="N225"/>
      <c r="O225"/>
      <c r="P225" s="29"/>
    </row>
    <row r="226" spans="3:16">
      <c r="C226" s="347" t="str">
        <f>'HOW TO-&gt;'!$A$105</f>
        <v>ZANT CHONG</v>
      </c>
      <c r="D226" s="347" t="str">
        <f>'HOW TO-&gt;'!$B$105</f>
        <v>6011 2429</v>
      </c>
      <c r="E226" s="4" t="str">
        <f>'HOW TO-&gt;'!$C$105</f>
        <v>zant.chong@msc.com</v>
      </c>
      <c r="F226" s="5"/>
      <c r="G226" s="347" t="str">
        <f>'HOW TO-&gt;'!$A$122</f>
        <v>ROBERT CHIA</v>
      </c>
      <c r="H226" s="347" t="str">
        <f>'HOW TO-&gt;'!$B$122</f>
        <v>6011 0564</v>
      </c>
      <c r="I226" s="4" t="str">
        <f>'HOW TO-&gt;'!$C$122</f>
        <v>robert.chia@msc.com</v>
      </c>
      <c r="J226" s="5"/>
      <c r="K226" s="347" t="str">
        <f>'HOW TO-&gt;'!$A$137</f>
        <v>RAYNAR ANG</v>
      </c>
      <c r="L226" s="347" t="str">
        <f>'HOW TO-&gt;'!$B$137</f>
        <v>6011 2358</v>
      </c>
      <c r="M226" s="4" t="str">
        <f>'HOW TO-&gt;'!$C$137</f>
        <v>raynar.ang@msc.com</v>
      </c>
      <c r="N226" s="5"/>
      <c r="O226" s="5"/>
    </row>
    <row r="227" spans="3:16">
      <c r="C227" s="347" t="str">
        <f>'HOW TO-&gt;'!$A$106</f>
        <v>PHOEBE HUANG</v>
      </c>
      <c r="D227" s="347" t="str">
        <f>'HOW TO-&gt;'!$B$106</f>
        <v>6011 0562</v>
      </c>
      <c r="E227" s="4" t="str">
        <f>'HOW TO-&gt;'!$C$106</f>
        <v>phoebe.huang@msc.com</v>
      </c>
      <c r="F227" s="5"/>
      <c r="G227" s="347" t="str">
        <f>'HOW TO-&gt;'!$A$123</f>
        <v>S. Y. LIEW</v>
      </c>
      <c r="H227" s="347" t="str">
        <f>'HOW TO-&gt;'!$B$123</f>
        <v>6011 2348</v>
      </c>
      <c r="I227" s="4" t="str">
        <f>'HOW TO-&gt;'!$C$123</f>
        <v>seoyi.liew@msc.com</v>
      </c>
      <c r="J227" s="5"/>
      <c r="K227" s="347" t="str">
        <f>'HOW TO-&gt;'!$A$138</f>
        <v>KAI SIANG</v>
      </c>
      <c r="L227" s="347" t="str">
        <f>'HOW TO-&gt;'!$B$138</f>
        <v>6011 2356</v>
      </c>
      <c r="M227" s="4" t="str">
        <f>'HOW TO-&gt;'!$C$138</f>
        <v>kaisiang.lim@msc.com</v>
      </c>
      <c r="N227" s="5"/>
      <c r="O227" s="5"/>
    </row>
    <row r="228" spans="3:16">
      <c r="C228" s="347" t="str">
        <f>'HOW TO-&gt;'!$A$107</f>
        <v>SHERWIN LIM</v>
      </c>
      <c r="D228" s="347" t="str">
        <f>'HOW TO-&gt;'!$B$107</f>
        <v>6011 2395</v>
      </c>
      <c r="E228" s="4" t="str">
        <f>'HOW TO-&gt;'!$C$107</f>
        <v>sherwin.lim@msc.com</v>
      </c>
      <c r="F228" s="5"/>
      <c r="G228" s="347" t="str">
        <f>'HOW TO-&gt;'!$A$124</f>
        <v>SHARON KOH</v>
      </c>
      <c r="H228" s="347" t="str">
        <f>'HOW TO-&gt;'!$B$124</f>
        <v>6011 2349</v>
      </c>
      <c r="I228" s="4" t="str">
        <f>'HOW TO-&gt;'!$C$124</f>
        <v>sharon.koh@msc.com</v>
      </c>
      <c r="J228" s="5"/>
      <c r="K228" s="347" t="str">
        <f>'HOW TO-&gt;'!$A$139</f>
        <v>DEWI</v>
      </c>
      <c r="L228" s="347" t="str">
        <f>'HOW TO-&gt;'!$B$139</f>
        <v>6011 2354</v>
      </c>
      <c r="M228" s="4" t="str">
        <f>'HOW TO-&gt;'!$C$139</f>
        <v>dewi.ratnah@msc.com</v>
      </c>
      <c r="N228" s="5"/>
      <c r="O228" s="36"/>
    </row>
    <row r="229" spans="3:16">
      <c r="C229" s="347" t="str">
        <f>'HOW TO-&gt;'!$A$108</f>
        <v>NATALIE LEW</v>
      </c>
      <c r="D229" s="347" t="str">
        <f>'HOW TO-&gt;'!$B$108</f>
        <v>6011 2399</v>
      </c>
      <c r="E229" s="4" t="str">
        <f>'HOW TO-&gt;'!$C$108</f>
        <v>natalie.lew@msc.com</v>
      </c>
      <c r="F229" s="5"/>
      <c r="G229" s="347" t="str">
        <f>'HOW TO-&gt;'!$A$125</f>
        <v>ANGELIA LAU</v>
      </c>
      <c r="H229" s="347" t="str">
        <f>'HOW TO-&gt;'!$B$125</f>
        <v>6011 2346</v>
      </c>
      <c r="I229" s="4" t="str">
        <f>'HOW TO-&gt;'!$C$125</f>
        <v>angelia.lau@msc.com</v>
      </c>
      <c r="J229" s="5"/>
      <c r="K229" s="347" t="str">
        <f>'HOW TO-&gt;'!$A$140</f>
        <v>YU TING</v>
      </c>
      <c r="L229" s="347" t="str">
        <f>'HOW TO-&gt;'!$B$140</f>
        <v>6011 2359</v>
      </c>
      <c r="M229" s="4" t="str">
        <f>'HOW TO-&gt;'!$C$140</f>
        <v>yuting.luo@msc.com</v>
      </c>
      <c r="N229" s="5"/>
      <c r="O229" s="36"/>
    </row>
    <row r="230" spans="3:16">
      <c r="C230" s="347">
        <f>'HOW TO-&gt;'!$A$109</f>
        <v>0</v>
      </c>
      <c r="D230" s="347" t="str">
        <f>'HOW TO-&gt;'!$B$109</f>
        <v>6011 2352</v>
      </c>
      <c r="E230" s="4">
        <f>'HOW TO-&gt;'!$C$109</f>
        <v>0</v>
      </c>
      <c r="F230" s="5"/>
      <c r="G230" s="347" t="str">
        <f>'HOW TO-&gt;'!$A$126</f>
        <v>NOOR AFNINDAH</v>
      </c>
      <c r="H230" s="347" t="str">
        <f>'HOW TO-&gt;'!$B$126</f>
        <v>6011 2347</v>
      </c>
      <c r="I230" s="4" t="str">
        <f>'HOW TO-&gt;'!$C$126</f>
        <v>noor.afnindah@msc.com</v>
      </c>
      <c r="J230" s="5"/>
      <c r="K230" s="347" t="str">
        <f>'HOW TO-&gt;'!$A$141</f>
        <v>-</v>
      </c>
      <c r="L230" s="347" t="str">
        <f>'HOW TO-&gt;'!$B$141</f>
        <v>6011 0567</v>
      </c>
      <c r="M230" s="4" t="str">
        <f>'HOW TO-&gt;'!$C$141</f>
        <v>-</v>
      </c>
    </row>
    <row r="231" spans="3:16">
      <c r="C231" s="347" t="str">
        <f>'HOW TO-&gt;'!$A$110</f>
        <v>LIM AI PHEN</v>
      </c>
      <c r="D231" s="347" t="str">
        <f>'HOW TO-&gt;'!$B$110</f>
        <v>6011 9646</v>
      </c>
      <c r="E231" s="4" t="str">
        <f>'HOW TO-&gt;'!$C$110</f>
        <v>aiphen.lim@msc.com</v>
      </c>
      <c r="F231" s="5"/>
      <c r="G231" s="347" t="str">
        <f>'HOW TO-&gt;'!$A$127</f>
        <v>NG CHING WEI</v>
      </c>
      <c r="H231" s="347" t="str">
        <f>'HOW TO-&gt;'!$B$127</f>
        <v>6011 2404</v>
      </c>
      <c r="I231" s="4" t="str">
        <f>'HOW TO-&gt;'!$C$127</f>
        <v>chingwei.ng@msc.com</v>
      </c>
      <c r="J231" s="5"/>
      <c r="K231" s="347" t="str">
        <f>'HOW TO-&gt;'!$A$142</f>
        <v>SHAN SHAN</v>
      </c>
      <c r="L231" s="347" t="str">
        <f>'HOW TO-&gt;'!$B$142</f>
        <v>6011 2353</v>
      </c>
      <c r="M231" s="4" t="str">
        <f>'HOW TO-&gt;'!$C$142</f>
        <v>shanshan.chin@msc.com</v>
      </c>
    </row>
    <row r="232" spans="3:16">
      <c r="C232" s="347" t="str">
        <f>'HOW TO-&gt;'!$A$111</f>
        <v>DARIUS ONG</v>
      </c>
      <c r="D232" s="347" t="str">
        <f>'HOW TO-&gt;'!$B$111</f>
        <v>6011 2396</v>
      </c>
      <c r="E232" s="4" t="str">
        <f>'HOW TO-&gt;'!$C$111</f>
        <v>darius.ong@msc.com</v>
      </c>
      <c r="F232" s="5"/>
      <c r="G232" s="347">
        <f>'HOW TO-&gt;'!$A$128</f>
        <v>0</v>
      </c>
      <c r="H232" s="347">
        <f>'HOW TO-&gt;'!$B$128</f>
        <v>0</v>
      </c>
      <c r="I232" s="4">
        <f>'HOW TO-&gt;'!$C$128</f>
        <v>0</v>
      </c>
      <c r="J232" s="5"/>
      <c r="K232" s="347" t="str">
        <f>'HOW TO-&gt;'!$A$143</f>
        <v>EUNICE</v>
      </c>
      <c r="L232" s="347" t="str">
        <f>'HOW TO-&gt;'!$B$143</f>
        <v>6011 2355</v>
      </c>
      <c r="M232" s="4" t="str">
        <f>'HOW TO-&gt;'!$C$143</f>
        <v>eunice.chan@msc.com</v>
      </c>
    </row>
    <row r="233" spans="3:16">
      <c r="C233" s="347" t="str">
        <f>'HOW TO-&gt;'!$A$112</f>
        <v>LAWRENCE ANG (CROSS-TRADE)</v>
      </c>
      <c r="D233" s="347" t="str">
        <f>'HOW TO-&gt;'!$B$112</f>
        <v>6011 2400</v>
      </c>
      <c r="E233" s="4" t="str">
        <f>'HOW TO-&gt;'!$C$112</f>
        <v>lawrence.ang@msc.com</v>
      </c>
      <c r="F233" s="5"/>
      <c r="G233" s="347" t="str">
        <f>'HOW TO-&gt;'!$A$129</f>
        <v>.</v>
      </c>
      <c r="H233" s="347" t="str">
        <f>'HOW TO-&gt;'!$B$129</f>
        <v>.</v>
      </c>
      <c r="I233" s="4" t="str">
        <f>'HOW TO-&gt;'!$C$129</f>
        <v>.</v>
      </c>
      <c r="J233" s="5"/>
      <c r="K233" s="347" t="str">
        <f>'HOW TO-&gt;'!$A$144</f>
        <v>HAZEL</v>
      </c>
      <c r="L233" s="347" t="str">
        <f>'HOW TO-&gt;'!$B$144</f>
        <v>6011 2435</v>
      </c>
      <c r="M233" s="4" t="str">
        <f>'HOW TO-&gt;'!$C$144</f>
        <v>hazel.toh@msc.com</v>
      </c>
    </row>
    <row r="234" spans="3:16">
      <c r="C234" s="347" t="str">
        <f>'HOW TO-&gt;'!$A$113</f>
        <v>ASHTON YAN</v>
      </c>
      <c r="D234" s="347" t="str">
        <f>'HOW TO-&gt;'!$B$113</f>
        <v>6011 2398</v>
      </c>
      <c r="E234" s="4" t="str">
        <f>'HOW TO-&gt;'!$C$113</f>
        <v>ashton.yan@msc.com</v>
      </c>
      <c r="G234" s="347">
        <f>'HOW TO-&gt;'!$A$130</f>
        <v>0</v>
      </c>
      <c r="H234" s="347">
        <f>'HOW TO-&gt;'!$B$130</f>
        <v>0</v>
      </c>
      <c r="I234" s="4">
        <f>'HOW TO-&gt;'!$C$130</f>
        <v>0</v>
      </c>
      <c r="J234" s="5"/>
      <c r="K234" s="347">
        <f>'HOW TO-&gt;'!$A$145</f>
        <v>0</v>
      </c>
      <c r="L234" s="347">
        <f>'HOW TO-&gt;'!$B$145</f>
        <v>0</v>
      </c>
      <c r="M234" s="4">
        <f>'HOW TO-&gt;'!$C$145</f>
        <v>0</v>
      </c>
    </row>
    <row r="235" spans="3:16" s="29" customFormat="1" ht="14.25">
      <c r="C235" s="347" t="str">
        <f>'HOW TO-&gt;'!$A$114</f>
        <v>LUIS LIM</v>
      </c>
      <c r="D235" s="347" t="str">
        <f>'HOW TO-&gt;'!$B$114</f>
        <v>6011 7900</v>
      </c>
      <c r="E235" s="4" t="str">
        <f>'HOW TO-&gt;'!$C$114</f>
        <v>luis.lim@msc.com</v>
      </c>
      <c r="F235"/>
      <c r="G235"/>
      <c r="H235" s="11"/>
      <c r="I235" s="250"/>
      <c r="J235"/>
      <c r="K235" s="347">
        <f>'HOW TO-&gt;'!A146</f>
        <v>0</v>
      </c>
      <c r="L235" s="347">
        <f>'HOW TO-&gt;'!B146</f>
        <v>0</v>
      </c>
      <c r="M235" s="4">
        <f>'HOW TO-&gt;'!C146</f>
        <v>0</v>
      </c>
    </row>
    <row r="236" spans="3:16" s="29" customFormat="1" ht="14.25">
      <c r="C236" s="347" t="str">
        <f>'HOW TO-&gt;'!$A$115</f>
        <v>CHARMAINE LIM</v>
      </c>
      <c r="D236" s="347" t="str">
        <f>'HOW TO-&gt;'!$B$115</f>
        <v>6011 0561</v>
      </c>
      <c r="E236" s="4" t="str">
        <f>'HOW TO-&gt;'!$C$115</f>
        <v>charmaine.lim@msc.com</v>
      </c>
      <c r="F236"/>
      <c r="G236"/>
      <c r="H236" s="11"/>
      <c r="I236" s="11"/>
      <c r="J236" s="250"/>
      <c r="K236" s="347" t="str">
        <f>'HOW TO-&gt;'!A147</f>
        <v xml:space="preserve">FAX NO : </v>
      </c>
      <c r="L236" s="4" t="str">
        <f>'HOW TO-&gt;'!B147</f>
        <v>6327 7040</v>
      </c>
      <c r="M236" s="4">
        <f>'HOW TO-&gt;'!C147</f>
        <v>0</v>
      </c>
    </row>
    <row r="237" spans="3:16">
      <c r="C237" s="347">
        <f>'HOW TO-&gt;'!$A$116</f>
        <v>0</v>
      </c>
      <c r="D237" s="347">
        <f>'HOW TO-&gt;'!$B$116</f>
        <v>0</v>
      </c>
      <c r="E237" s="4">
        <f>'HOW TO-&gt;'!$C$116</f>
        <v>0</v>
      </c>
      <c r="K237" s="34">
        <f>'HOW TO-&gt;'!A148</f>
        <v>0</v>
      </c>
      <c r="L237" s="24">
        <f>'HOW TO-&gt;'!B148</f>
        <v>0</v>
      </c>
      <c r="M237" s="24">
        <f>'HOW TO-&gt;'!C148</f>
        <v>0</v>
      </c>
    </row>
    <row r="238" spans="3:16">
      <c r="C238" s="347" t="str">
        <f>'HOW TO-&gt;'!$A$117</f>
        <v xml:space="preserve">MAIN LINE  </v>
      </c>
      <c r="D238" s="347" t="str">
        <f>'HOW TO-&gt;'!$B$117</f>
        <v>6011 2424</v>
      </c>
      <c r="E238" s="4">
        <f>'HOW TO-&gt;'!$C$117</f>
        <v>0</v>
      </c>
      <c r="K238" s="34" t="str">
        <f>'HOW TO-&gt;'!A149</f>
        <v xml:space="preserve">IN SSC </v>
      </c>
      <c r="L238" s="24" t="str">
        <f>'HOW TO-&gt;'!B149</f>
        <v>IN912-sgex.doc@msc.com</v>
      </c>
      <c r="M238" s="24"/>
    </row>
    <row r="239" spans="3:16">
      <c r="C239" s="347">
        <f>'HOW TO-&gt;'!$A$118</f>
        <v>0</v>
      </c>
      <c r="D239" s="347">
        <f>'HOW TO-&gt;'!$B$118</f>
        <v>0</v>
      </c>
      <c r="E239" s="4">
        <f>'HOW TO-&gt;'!$C$118</f>
        <v>0</v>
      </c>
      <c r="K239" s="34" t="str">
        <f>'HOW TO-&gt;'!A150</f>
        <v xml:space="preserve">LOG </v>
      </c>
      <c r="L239" s="24" t="str">
        <f>'HOW TO-&gt;'!B150</f>
        <v>SG094-sglogs@msc.com</v>
      </c>
      <c r="M239" s="24"/>
    </row>
  </sheetData>
  <customSheetViews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3"/>
      <headerFooter>
        <oddFooter>&amp;RLast update  : &amp;D  &amp;T&amp;L&amp;1#&amp;"Calibri"&amp;10 Sensitivity: Internal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4"/>
      <headerFooter>
        <oddFooter>&amp;RLast update  : &amp;D  &amp;T&amp;L&amp;1#&amp;"Calibri"&amp;10 Sensitivity: Internal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5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6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7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8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9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1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12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13"/>
      <headerFooter>
        <oddFooter>&amp;RLast update  : &amp;D  &amp;T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14"/>
      <headerFooter>
        <oddFooter>&amp;RLast update  : &amp;D  &amp;T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16"/>
      <headerFooter>
        <oddFooter>&amp;RLast update  : &amp;D  &amp;T&amp;L&amp;1#&amp;"Calibri"&amp;10 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17"/>
      <headerFooter>
        <oddFooter>&amp;RLast update  : &amp;D  &amp;T&amp;L&amp;1#&amp;"Calibri"&amp;10 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18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phoneticPr fontId="30" type="noConversion"/>
  <hyperlinks>
    <hyperlink ref="I224" display="custsvc@msca.com.sg" xr:uid="{00000000-0004-0000-0300-000000000000}"/>
    <hyperlink ref="M224" display="sinexp@msca.com.sg" xr:uid="{00000000-0004-0000-0300-000001000000}"/>
    <hyperlink ref="E223" r:id="rId21" xr:uid="{BFB53593-0B53-444B-9086-6CD78CC58F5A}"/>
    <hyperlink ref="E224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 codeName="Sheet53">
    <tabColor rgb="FFFFFF00"/>
    <pageSetUpPr fitToPage="1"/>
  </sheetPr>
  <dimension ref="A1:W85"/>
  <sheetViews>
    <sheetView zoomScaleNormal="100" workbookViewId="0"/>
  </sheetViews>
  <sheetFormatPr defaultColWidth="9.42578125" defaultRowHeight="12.75"/>
  <cols>
    <col min="1" max="1" width="16.28515625" style="471" customWidth="1"/>
    <col min="2" max="2" width="8.28515625" style="3284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6" customWidth="1"/>
    <col min="20" max="20" width="13" style="5" customWidth="1"/>
    <col min="21" max="21" width="14.85546875" style="5" customWidth="1"/>
    <col min="22" max="16384" width="9.42578125" style="5"/>
  </cols>
  <sheetData>
    <row r="1" spans="1:21" ht="8.25" customHeight="1">
      <c r="A1" s="2643"/>
      <c r="B1" s="3282"/>
      <c r="C1" s="2644"/>
      <c r="D1" s="2644"/>
      <c r="E1" s="2505"/>
      <c r="F1" s="2505"/>
      <c r="G1" s="2505"/>
      <c r="H1" s="2505"/>
      <c r="I1" s="2505"/>
      <c r="J1" s="2645"/>
      <c r="K1" s="2645"/>
      <c r="L1" s="2645"/>
      <c r="M1" s="2644"/>
      <c r="N1" s="2644"/>
      <c r="O1" s="2644"/>
      <c r="P1" s="2646"/>
    </row>
    <row r="2" spans="1:21" s="6" customFormat="1" ht="33.75">
      <c r="A2" s="807"/>
      <c r="B2" s="3283"/>
      <c r="C2" s="44" t="s">
        <v>95</v>
      </c>
      <c r="D2" s="45"/>
    </row>
    <row r="3" spans="1:21" ht="18">
      <c r="C3" s="119"/>
      <c r="D3" s="119"/>
      <c r="E3" s="119" t="s">
        <v>6639</v>
      </c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37"/>
    </row>
    <row r="4" spans="1:21" ht="15.75" hidden="1">
      <c r="C4" s="47"/>
      <c r="D4" s="47"/>
      <c r="E4" s="47"/>
      <c r="F4" s="47"/>
      <c r="G4" s="47"/>
      <c r="H4" s="47"/>
      <c r="I4" s="47"/>
      <c r="J4" s="47"/>
      <c r="K4" s="47"/>
      <c r="L4" s="47"/>
      <c r="M4" s="132"/>
      <c r="N4" s="132"/>
      <c r="O4" s="132"/>
      <c r="P4" s="37"/>
    </row>
    <row r="5" spans="1:21" s="201" customFormat="1" ht="32.25" hidden="1" customHeight="1">
      <c r="A5" s="815"/>
      <c r="B5" s="3285"/>
      <c r="C5" s="3066" t="s">
        <v>6640</v>
      </c>
      <c r="D5" s="1440"/>
      <c r="E5" s="1518" t="s">
        <v>98</v>
      </c>
      <c r="F5" s="406" t="s">
        <v>103</v>
      </c>
      <c r="G5" s="406" t="s">
        <v>1129</v>
      </c>
      <c r="H5" s="406" t="s">
        <v>1568</v>
      </c>
      <c r="I5" s="406" t="s">
        <v>1406</v>
      </c>
      <c r="J5" s="406" t="s">
        <v>1125</v>
      </c>
      <c r="K5" s="406" t="s">
        <v>866</v>
      </c>
      <c r="L5" s="406" t="s">
        <v>1515</v>
      </c>
      <c r="M5" s="406" t="s">
        <v>1106</v>
      </c>
      <c r="N5" s="406" t="s">
        <v>1338</v>
      </c>
      <c r="O5" s="406" t="s">
        <v>1123</v>
      </c>
      <c r="P5" s="5"/>
      <c r="R5" s="1627"/>
      <c r="S5" s="1627"/>
      <c r="T5" s="2107"/>
      <c r="U5" s="2107"/>
    </row>
    <row r="6" spans="1:21" s="201" customFormat="1" ht="30" hidden="1" customHeight="1" thickBot="1">
      <c r="A6" s="815"/>
      <c r="B6" s="3285"/>
      <c r="C6" s="817" t="s">
        <v>5430</v>
      </c>
      <c r="D6" s="1522" t="s">
        <v>2834</v>
      </c>
      <c r="E6" s="2229"/>
      <c r="F6" s="819" t="s">
        <v>3117</v>
      </c>
      <c r="G6" s="819" t="s">
        <v>3031</v>
      </c>
      <c r="H6" s="819" t="s">
        <v>6641</v>
      </c>
      <c r="I6" s="819" t="s">
        <v>2907</v>
      </c>
      <c r="J6" s="819" t="s">
        <v>2780</v>
      </c>
      <c r="K6" s="819" t="s">
        <v>3118</v>
      </c>
      <c r="L6" s="819" t="s">
        <v>3251</v>
      </c>
      <c r="M6" s="819" t="s">
        <v>4327</v>
      </c>
      <c r="N6" s="819" t="s">
        <v>2737</v>
      </c>
      <c r="O6" s="819" t="s">
        <v>4040</v>
      </c>
      <c r="P6" s="5"/>
      <c r="Q6" s="1627" t="s">
        <v>3805</v>
      </c>
      <c r="R6" s="1117" t="s">
        <v>1721</v>
      </c>
      <c r="S6" s="2107" t="s">
        <v>3807</v>
      </c>
      <c r="T6" s="2107" t="s">
        <v>3808</v>
      </c>
      <c r="U6" s="2107"/>
    </row>
    <row r="7" spans="1:21" s="201" customFormat="1" ht="20.100000000000001" hidden="1" customHeight="1" thickTop="1">
      <c r="A7" s="1410"/>
      <c r="B7" s="3286" t="s">
        <v>6642</v>
      </c>
      <c r="C7" s="2227" t="s">
        <v>6643</v>
      </c>
      <c r="D7" s="1734" t="s">
        <v>6644</v>
      </c>
      <c r="E7" s="2228">
        <v>45511</v>
      </c>
      <c r="F7" s="3042"/>
      <c r="G7" s="1735">
        <f t="shared" ref="G7:G28" si="0">E7+27</f>
        <v>45538</v>
      </c>
      <c r="H7" s="1735">
        <f t="shared" ref="H7:H17" si="1">E7+30</f>
        <v>45541</v>
      </c>
      <c r="I7" s="2002">
        <f t="shared" ref="I7:I17" si="2">E7+33</f>
        <v>45544</v>
      </c>
      <c r="J7" s="1735" t="e">
        <f t="shared" ref="J7:J17" si="3">C7+35</f>
        <v>#VALUE!</v>
      </c>
      <c r="K7" s="1735" t="e">
        <f t="shared" ref="K7:K17" si="4">D7+35</f>
        <v>#VALUE!</v>
      </c>
      <c r="L7" s="1735">
        <f t="shared" ref="L7:L17" si="5">E7+35</f>
        <v>45546</v>
      </c>
      <c r="M7" s="1735" t="e">
        <f t="shared" ref="M7:N17" si="6">D7+37</f>
        <v>#VALUE!</v>
      </c>
      <c r="N7" s="1735">
        <f t="shared" si="6"/>
        <v>45548</v>
      </c>
      <c r="O7" s="1735">
        <f t="shared" ref="O7:O17" si="7">E7+40</f>
        <v>45551</v>
      </c>
      <c r="P7" s="5"/>
      <c r="Q7" s="2225">
        <v>45504</v>
      </c>
      <c r="R7" s="2226">
        <f>Q7+1</f>
        <v>45505</v>
      </c>
      <c r="S7" s="1627">
        <f t="shared" ref="S7" si="8">R7-7</f>
        <v>45498</v>
      </c>
      <c r="T7" s="1627">
        <f t="shared" ref="T7" si="9">S7</f>
        <v>45498</v>
      </c>
    </row>
    <row r="8" spans="1:21" s="201" customFormat="1" ht="20.100000000000001" hidden="1" customHeight="1">
      <c r="A8" s="1410"/>
      <c r="B8" s="3286" t="s">
        <v>6645</v>
      </c>
      <c r="C8" s="1733" t="s">
        <v>6646</v>
      </c>
      <c r="D8" s="1734" t="s">
        <v>6647</v>
      </c>
      <c r="E8" s="2634">
        <v>45524</v>
      </c>
      <c r="F8" s="2147"/>
      <c r="G8" s="1735">
        <f t="shared" si="0"/>
        <v>45551</v>
      </c>
      <c r="H8" s="1735">
        <f t="shared" si="1"/>
        <v>45554</v>
      </c>
      <c r="I8" s="2002">
        <f t="shared" si="2"/>
        <v>45557</v>
      </c>
      <c r="J8" s="1735" t="e">
        <f t="shared" si="3"/>
        <v>#VALUE!</v>
      </c>
      <c r="K8" s="1735" t="e">
        <f t="shared" si="4"/>
        <v>#VALUE!</v>
      </c>
      <c r="L8" s="1735">
        <f t="shared" si="5"/>
        <v>45559</v>
      </c>
      <c r="M8" s="1735" t="e">
        <f t="shared" si="6"/>
        <v>#VALUE!</v>
      </c>
      <c r="N8" s="1735">
        <f t="shared" si="6"/>
        <v>45561</v>
      </c>
      <c r="O8" s="1735">
        <f t="shared" si="7"/>
        <v>45564</v>
      </c>
      <c r="P8" s="5"/>
      <c r="Q8" s="2225">
        <f>Q7+7</f>
        <v>45511</v>
      </c>
      <c r="R8" s="2226">
        <f>Q8+1</f>
        <v>45512</v>
      </c>
      <c r="S8" s="1627">
        <f>R8-7</f>
        <v>45505</v>
      </c>
      <c r="T8" s="1627">
        <f>S8</f>
        <v>45505</v>
      </c>
    </row>
    <row r="9" spans="1:21" s="201" customFormat="1" ht="20.100000000000001" hidden="1" customHeight="1">
      <c r="A9" s="1410"/>
      <c r="B9" s="3286" t="s">
        <v>6648</v>
      </c>
      <c r="C9" s="1733" t="s">
        <v>5835</v>
      </c>
      <c r="D9" s="1734" t="s">
        <v>6649</v>
      </c>
      <c r="E9" s="2634">
        <v>45526</v>
      </c>
      <c r="F9" s="2147"/>
      <c r="G9" s="1735">
        <f t="shared" si="0"/>
        <v>45553</v>
      </c>
      <c r="H9" s="1735">
        <f t="shared" si="1"/>
        <v>45556</v>
      </c>
      <c r="I9" s="2002">
        <f t="shared" si="2"/>
        <v>45559</v>
      </c>
      <c r="J9" s="1735" t="e">
        <f t="shared" si="3"/>
        <v>#VALUE!</v>
      </c>
      <c r="K9" s="1735" t="e">
        <f t="shared" si="4"/>
        <v>#VALUE!</v>
      </c>
      <c r="L9" s="1735">
        <f t="shared" si="5"/>
        <v>45561</v>
      </c>
      <c r="M9" s="1735" t="e">
        <f t="shared" si="6"/>
        <v>#VALUE!</v>
      </c>
      <c r="N9" s="1735">
        <f t="shared" si="6"/>
        <v>45563</v>
      </c>
      <c r="O9" s="1735">
        <f t="shared" si="7"/>
        <v>45566</v>
      </c>
      <c r="P9" s="5"/>
      <c r="Q9" s="2225">
        <f t="shared" ref="Q9:Q11" si="10">Q8+7</f>
        <v>45518</v>
      </c>
      <c r="R9" s="2226">
        <f t="shared" ref="R9:R13" si="11">Q9+1</f>
        <v>45519</v>
      </c>
      <c r="S9" s="1627">
        <f t="shared" ref="S9:S13" si="12">R9-7</f>
        <v>45512</v>
      </c>
      <c r="T9" s="1627">
        <f t="shared" ref="T9:T13" si="13">S9</f>
        <v>45512</v>
      </c>
    </row>
    <row r="10" spans="1:21" s="201" customFormat="1" ht="20.100000000000001" hidden="1" customHeight="1">
      <c r="A10" s="1410"/>
      <c r="B10" s="3286" t="s">
        <v>6650</v>
      </c>
      <c r="C10" s="1733" t="s">
        <v>5603</v>
      </c>
      <c r="D10" s="1734" t="s">
        <v>6651</v>
      </c>
      <c r="E10" s="2634">
        <v>45534</v>
      </c>
      <c r="F10" s="2147"/>
      <c r="G10" s="1735">
        <f t="shared" si="0"/>
        <v>45561</v>
      </c>
      <c r="H10" s="1735">
        <f t="shared" si="1"/>
        <v>45564</v>
      </c>
      <c r="I10" s="2002">
        <f t="shared" si="2"/>
        <v>45567</v>
      </c>
      <c r="J10" s="1735" t="e">
        <f t="shared" si="3"/>
        <v>#VALUE!</v>
      </c>
      <c r="K10" s="1735" t="e">
        <f t="shared" si="4"/>
        <v>#VALUE!</v>
      </c>
      <c r="L10" s="1735">
        <f t="shared" si="5"/>
        <v>45569</v>
      </c>
      <c r="M10" s="1735" t="e">
        <f t="shared" si="6"/>
        <v>#VALUE!</v>
      </c>
      <c r="N10" s="1735">
        <f t="shared" si="6"/>
        <v>45571</v>
      </c>
      <c r="O10" s="1735">
        <f t="shared" si="7"/>
        <v>45574</v>
      </c>
      <c r="P10" s="5"/>
      <c r="Q10" s="2225">
        <f t="shared" si="10"/>
        <v>45525</v>
      </c>
      <c r="R10" s="2226">
        <f t="shared" si="11"/>
        <v>45526</v>
      </c>
      <c r="S10" s="1627">
        <f t="shared" si="12"/>
        <v>45519</v>
      </c>
      <c r="T10" s="1627">
        <f t="shared" si="13"/>
        <v>45519</v>
      </c>
    </row>
    <row r="11" spans="1:21" s="201" customFormat="1" ht="20.100000000000001" hidden="1" customHeight="1">
      <c r="A11" s="1410"/>
      <c r="B11" s="3286" t="s">
        <v>6652</v>
      </c>
      <c r="C11" s="1733" t="s">
        <v>4801</v>
      </c>
      <c r="D11" s="1734" t="s">
        <v>6653</v>
      </c>
      <c r="E11" s="1735">
        <v>45539</v>
      </c>
      <c r="F11" s="2147"/>
      <c r="G11" s="1735">
        <f t="shared" si="0"/>
        <v>45566</v>
      </c>
      <c r="H11" s="1735">
        <f t="shared" si="1"/>
        <v>45569</v>
      </c>
      <c r="I11" s="2002">
        <f t="shared" si="2"/>
        <v>45572</v>
      </c>
      <c r="J11" s="1735" t="e">
        <f t="shared" si="3"/>
        <v>#VALUE!</v>
      </c>
      <c r="K11" s="1735" t="e">
        <f t="shared" si="4"/>
        <v>#VALUE!</v>
      </c>
      <c r="L11" s="1735">
        <f t="shared" si="5"/>
        <v>45574</v>
      </c>
      <c r="M11" s="1735" t="e">
        <f t="shared" si="6"/>
        <v>#VALUE!</v>
      </c>
      <c r="N11" s="1735">
        <f t="shared" si="6"/>
        <v>45576</v>
      </c>
      <c r="O11" s="1735">
        <f t="shared" si="7"/>
        <v>45579</v>
      </c>
      <c r="P11" s="5"/>
      <c r="Q11" s="2225">
        <f t="shared" si="10"/>
        <v>45532</v>
      </c>
      <c r="R11" s="2226">
        <f t="shared" si="11"/>
        <v>45533</v>
      </c>
      <c r="S11" s="1627">
        <f t="shared" si="12"/>
        <v>45526</v>
      </c>
      <c r="T11" s="1627">
        <f t="shared" si="13"/>
        <v>45526</v>
      </c>
    </row>
    <row r="12" spans="1:21" s="201" customFormat="1" ht="20.100000000000001" hidden="1" customHeight="1">
      <c r="A12" s="2087"/>
      <c r="B12" s="3286" t="s">
        <v>6654</v>
      </c>
      <c r="C12" s="2079" t="s">
        <v>5334</v>
      </c>
      <c r="D12" s="2080" t="s">
        <v>6655</v>
      </c>
      <c r="E12" s="2081">
        <v>45550</v>
      </c>
      <c r="F12" s="2147"/>
      <c r="G12" s="2081">
        <f t="shared" si="0"/>
        <v>45577</v>
      </c>
      <c r="H12" s="2081">
        <f t="shared" si="1"/>
        <v>45580</v>
      </c>
      <c r="I12" s="2085">
        <f t="shared" si="2"/>
        <v>45583</v>
      </c>
      <c r="J12" s="2081" t="e">
        <f t="shared" si="3"/>
        <v>#VALUE!</v>
      </c>
      <c r="K12" s="2081" t="e">
        <f t="shared" si="4"/>
        <v>#VALUE!</v>
      </c>
      <c r="L12" s="2081">
        <f t="shared" si="5"/>
        <v>45585</v>
      </c>
      <c r="M12" s="2081" t="e">
        <f t="shared" si="6"/>
        <v>#VALUE!</v>
      </c>
      <c r="N12" s="2081">
        <f t="shared" si="6"/>
        <v>45587</v>
      </c>
      <c r="O12" s="2081">
        <f t="shared" si="7"/>
        <v>45590</v>
      </c>
      <c r="P12" s="5"/>
      <c r="Q12" s="2225">
        <v>45540</v>
      </c>
      <c r="R12" s="2226">
        <f t="shared" si="11"/>
        <v>45541</v>
      </c>
      <c r="S12" s="1627">
        <f t="shared" si="12"/>
        <v>45534</v>
      </c>
      <c r="T12" s="1627">
        <f t="shared" si="13"/>
        <v>45534</v>
      </c>
    </row>
    <row r="13" spans="1:21" s="201" customFormat="1" ht="20.100000000000001" hidden="1" customHeight="1">
      <c r="A13" s="2087" t="s">
        <v>6656</v>
      </c>
      <c r="B13" s="3286" t="s">
        <v>6657</v>
      </c>
      <c r="C13" s="2079" t="s">
        <v>6658</v>
      </c>
      <c r="D13" s="2080" t="s">
        <v>6659</v>
      </c>
      <c r="E13" s="2081">
        <v>45553</v>
      </c>
      <c r="F13" s="2147"/>
      <c r="G13" s="2081">
        <f t="shared" si="0"/>
        <v>45580</v>
      </c>
      <c r="H13" s="2081">
        <f t="shared" si="1"/>
        <v>45583</v>
      </c>
      <c r="I13" s="2085">
        <f t="shared" si="2"/>
        <v>45586</v>
      </c>
      <c r="J13" s="2081" t="e">
        <f t="shared" si="3"/>
        <v>#VALUE!</v>
      </c>
      <c r="K13" s="2081" t="e">
        <f t="shared" si="4"/>
        <v>#VALUE!</v>
      </c>
      <c r="L13" s="2081">
        <f t="shared" si="5"/>
        <v>45588</v>
      </c>
      <c r="M13" s="2081" t="e">
        <f t="shared" si="6"/>
        <v>#VALUE!</v>
      </c>
      <c r="N13" s="2081">
        <f t="shared" si="6"/>
        <v>45590</v>
      </c>
      <c r="O13" s="2081">
        <f t="shared" si="7"/>
        <v>45593</v>
      </c>
      <c r="P13" s="5"/>
      <c r="Q13" s="2225">
        <f t="shared" ref="Q13:Q19" si="14">Q12+7</f>
        <v>45547</v>
      </c>
      <c r="R13" s="2226">
        <f t="shared" si="11"/>
        <v>45548</v>
      </c>
      <c r="S13" s="1627">
        <f t="shared" si="12"/>
        <v>45541</v>
      </c>
      <c r="T13" s="1627">
        <f t="shared" si="13"/>
        <v>45541</v>
      </c>
    </row>
    <row r="14" spans="1:21" s="201" customFormat="1" ht="20.100000000000001" hidden="1" customHeight="1">
      <c r="A14" s="2087" t="s">
        <v>6660</v>
      </c>
      <c r="B14" s="3286" t="s">
        <v>6661</v>
      </c>
      <c r="C14" s="2079" t="s">
        <v>6662</v>
      </c>
      <c r="D14" s="2080" t="s">
        <v>6663</v>
      </c>
      <c r="E14" s="2081">
        <v>45570</v>
      </c>
      <c r="F14" s="2147"/>
      <c r="G14" s="2081">
        <f t="shared" si="0"/>
        <v>45597</v>
      </c>
      <c r="H14" s="2081">
        <f t="shared" si="1"/>
        <v>45600</v>
      </c>
      <c r="I14" s="2085">
        <f t="shared" si="2"/>
        <v>45603</v>
      </c>
      <c r="J14" s="2081" t="e">
        <f t="shared" si="3"/>
        <v>#VALUE!</v>
      </c>
      <c r="K14" s="2081" t="e">
        <f t="shared" si="4"/>
        <v>#VALUE!</v>
      </c>
      <c r="L14" s="2081">
        <f t="shared" si="5"/>
        <v>45605</v>
      </c>
      <c r="M14" s="2081" t="e">
        <f t="shared" si="6"/>
        <v>#VALUE!</v>
      </c>
      <c r="N14" s="2081">
        <f t="shared" si="6"/>
        <v>45607</v>
      </c>
      <c r="O14" s="2081">
        <f t="shared" si="7"/>
        <v>45610</v>
      </c>
      <c r="P14"/>
      <c r="Q14" s="2225">
        <f t="shared" si="14"/>
        <v>45554</v>
      </c>
      <c r="R14" s="2226">
        <f t="shared" ref="R14:R19" si="15">Q14+1</f>
        <v>45555</v>
      </c>
      <c r="S14" s="1627">
        <f t="shared" ref="S14:S19" si="16">R14-7</f>
        <v>45548</v>
      </c>
      <c r="T14" s="1627">
        <f t="shared" ref="T14:T19" si="17">S14</f>
        <v>45548</v>
      </c>
    </row>
    <row r="15" spans="1:21" s="201" customFormat="1" ht="20.100000000000001" hidden="1" customHeight="1">
      <c r="A15" s="2087"/>
      <c r="B15" s="3286" t="s">
        <v>6664</v>
      </c>
      <c r="C15" s="2079" t="s">
        <v>3831</v>
      </c>
      <c r="D15" s="2080" t="s">
        <v>6665</v>
      </c>
      <c r="E15" s="2081">
        <v>45574</v>
      </c>
      <c r="F15" s="2147"/>
      <c r="G15" s="2081">
        <f t="shared" si="0"/>
        <v>45601</v>
      </c>
      <c r="H15" s="2081">
        <f t="shared" si="1"/>
        <v>45604</v>
      </c>
      <c r="I15" s="2085">
        <f t="shared" si="2"/>
        <v>45607</v>
      </c>
      <c r="J15" s="2081" t="e">
        <f t="shared" si="3"/>
        <v>#VALUE!</v>
      </c>
      <c r="K15" s="2081" t="e">
        <f t="shared" si="4"/>
        <v>#VALUE!</v>
      </c>
      <c r="L15" s="2081">
        <f t="shared" si="5"/>
        <v>45609</v>
      </c>
      <c r="M15" s="2081" t="e">
        <f t="shared" si="6"/>
        <v>#VALUE!</v>
      </c>
      <c r="N15" s="2081">
        <f t="shared" si="6"/>
        <v>45611</v>
      </c>
      <c r="O15" s="2081">
        <f t="shared" si="7"/>
        <v>45614</v>
      </c>
      <c r="P15"/>
      <c r="Q15" s="2225">
        <f t="shared" si="14"/>
        <v>45561</v>
      </c>
      <c r="R15" s="2226">
        <f t="shared" si="15"/>
        <v>45562</v>
      </c>
      <c r="S15" s="1627">
        <f t="shared" si="16"/>
        <v>45555</v>
      </c>
      <c r="T15" s="1627">
        <f t="shared" si="17"/>
        <v>45555</v>
      </c>
    </row>
    <row r="16" spans="1:21" s="201" customFormat="1" ht="20.100000000000001" hidden="1" customHeight="1">
      <c r="A16" s="2087"/>
      <c r="B16" s="3286" t="s">
        <v>6666</v>
      </c>
      <c r="C16" s="1733" t="s">
        <v>6667</v>
      </c>
      <c r="D16" s="1734" t="s">
        <v>6668</v>
      </c>
      <c r="E16" s="1735">
        <v>45577</v>
      </c>
      <c r="F16" s="2147"/>
      <c r="G16" s="1735">
        <f t="shared" si="0"/>
        <v>45604</v>
      </c>
      <c r="H16" s="1735">
        <f t="shared" si="1"/>
        <v>45607</v>
      </c>
      <c r="I16" s="2002">
        <f t="shared" si="2"/>
        <v>45610</v>
      </c>
      <c r="J16" s="1735" t="e">
        <f t="shared" si="3"/>
        <v>#VALUE!</v>
      </c>
      <c r="K16" s="1735" t="e">
        <f t="shared" si="4"/>
        <v>#VALUE!</v>
      </c>
      <c r="L16" s="1735">
        <f t="shared" si="5"/>
        <v>45612</v>
      </c>
      <c r="M16" s="1735" t="e">
        <f t="shared" si="6"/>
        <v>#VALUE!</v>
      </c>
      <c r="N16" s="1735">
        <f t="shared" si="6"/>
        <v>45614</v>
      </c>
      <c r="O16" s="1735">
        <f t="shared" si="7"/>
        <v>45617</v>
      </c>
      <c r="P16"/>
      <c r="Q16" s="2225">
        <f t="shared" si="14"/>
        <v>45568</v>
      </c>
      <c r="R16" s="2226">
        <f t="shared" si="15"/>
        <v>45569</v>
      </c>
      <c r="S16" s="1627">
        <f t="shared" si="16"/>
        <v>45562</v>
      </c>
      <c r="T16" s="1627">
        <f t="shared" si="17"/>
        <v>45562</v>
      </c>
    </row>
    <row r="17" spans="1:20" s="201" customFormat="1" ht="20.100000000000001" hidden="1" customHeight="1">
      <c r="A17" s="2087"/>
      <c r="B17" s="3286" t="s">
        <v>6669</v>
      </c>
      <c r="C17" s="1733" t="s">
        <v>6670</v>
      </c>
      <c r="D17" s="1734" t="s">
        <v>6671</v>
      </c>
      <c r="E17" s="1735">
        <v>45582</v>
      </c>
      <c r="F17" s="2147"/>
      <c r="G17" s="1735">
        <f t="shared" si="0"/>
        <v>45609</v>
      </c>
      <c r="H17" s="1735">
        <f t="shared" si="1"/>
        <v>45612</v>
      </c>
      <c r="I17" s="2002">
        <f t="shared" si="2"/>
        <v>45615</v>
      </c>
      <c r="J17" s="1735" t="e">
        <f t="shared" si="3"/>
        <v>#VALUE!</v>
      </c>
      <c r="K17" s="1735" t="e">
        <f t="shared" si="4"/>
        <v>#VALUE!</v>
      </c>
      <c r="L17" s="1735">
        <f t="shared" si="5"/>
        <v>45617</v>
      </c>
      <c r="M17" s="1735" t="e">
        <f t="shared" si="6"/>
        <v>#VALUE!</v>
      </c>
      <c r="N17" s="1735">
        <f t="shared" si="6"/>
        <v>45619</v>
      </c>
      <c r="O17" s="1735">
        <f t="shared" si="7"/>
        <v>45622</v>
      </c>
      <c r="P17"/>
      <c r="Q17" s="2225">
        <f t="shared" si="14"/>
        <v>45575</v>
      </c>
      <c r="R17" s="2226">
        <f t="shared" si="15"/>
        <v>45576</v>
      </c>
      <c r="S17" s="1627">
        <f t="shared" si="16"/>
        <v>45569</v>
      </c>
      <c r="T17" s="1627">
        <f t="shared" si="17"/>
        <v>45569</v>
      </c>
    </row>
    <row r="18" spans="1:20" s="201" customFormat="1" ht="20.100000000000001" hidden="1" customHeight="1">
      <c r="A18" s="2087"/>
      <c r="B18" s="3286" t="s">
        <v>6672</v>
      </c>
      <c r="C18" s="1733" t="s">
        <v>6673</v>
      </c>
      <c r="D18" s="1734" t="s">
        <v>6674</v>
      </c>
      <c r="E18" s="1735">
        <v>45587</v>
      </c>
      <c r="F18" s="1735">
        <f t="shared" ref="F18:F19" si="18">E18+5</f>
        <v>45592</v>
      </c>
      <c r="G18" s="1735">
        <f t="shared" si="0"/>
        <v>45614</v>
      </c>
      <c r="H18" s="1735">
        <f t="shared" ref="H18:H29" si="19">E18+31</f>
        <v>45618</v>
      </c>
      <c r="I18" s="2002">
        <f t="shared" ref="I18:I29" si="20">E18+34</f>
        <v>45621</v>
      </c>
      <c r="J18" s="1735" t="e">
        <f t="shared" ref="J18:J38" si="21">C18+37</f>
        <v>#VALUE!</v>
      </c>
      <c r="K18" s="1735" t="e">
        <f t="shared" ref="K18:K38" si="22">D18+37</f>
        <v>#VALUE!</v>
      </c>
      <c r="L18" s="1735">
        <f t="shared" ref="L18:L29" si="23">E18+37</f>
        <v>45624</v>
      </c>
      <c r="M18" s="1735" t="e">
        <f t="shared" ref="M18:N29" si="24">D18+39</f>
        <v>#VALUE!</v>
      </c>
      <c r="N18" s="1735">
        <f t="shared" si="24"/>
        <v>45626</v>
      </c>
      <c r="O18" s="1735">
        <f t="shared" ref="O18:O29" si="25">E18+42</f>
        <v>45629</v>
      </c>
      <c r="P18"/>
      <c r="Q18" s="2225">
        <f t="shared" si="14"/>
        <v>45582</v>
      </c>
      <c r="R18" s="2226">
        <f t="shared" si="15"/>
        <v>45583</v>
      </c>
      <c r="S18" s="1627">
        <f t="shared" si="16"/>
        <v>45576</v>
      </c>
      <c r="T18" s="1627">
        <f t="shared" si="17"/>
        <v>45576</v>
      </c>
    </row>
    <row r="19" spans="1:20" s="201" customFormat="1" ht="20.100000000000001" hidden="1" customHeight="1">
      <c r="A19" s="2087" t="s">
        <v>6675</v>
      </c>
      <c r="B19" s="3286" t="s">
        <v>6676</v>
      </c>
      <c r="C19" s="1733" t="s">
        <v>6677</v>
      </c>
      <c r="D19" s="1734" t="s">
        <v>6678</v>
      </c>
      <c r="E19" s="1735">
        <v>45597</v>
      </c>
      <c r="F19" s="1735">
        <f t="shared" si="18"/>
        <v>45602</v>
      </c>
      <c r="G19" s="1735">
        <f t="shared" si="0"/>
        <v>45624</v>
      </c>
      <c r="H19" s="1735">
        <f t="shared" si="19"/>
        <v>45628</v>
      </c>
      <c r="I19" s="2002">
        <f t="shared" si="20"/>
        <v>45631</v>
      </c>
      <c r="J19" s="1735" t="e">
        <f t="shared" si="21"/>
        <v>#VALUE!</v>
      </c>
      <c r="K19" s="1735" t="e">
        <f t="shared" si="22"/>
        <v>#VALUE!</v>
      </c>
      <c r="L19" s="1735">
        <f t="shared" si="23"/>
        <v>45634</v>
      </c>
      <c r="M19" s="1735" t="e">
        <f t="shared" si="24"/>
        <v>#VALUE!</v>
      </c>
      <c r="N19" s="1735">
        <f t="shared" si="24"/>
        <v>45636</v>
      </c>
      <c r="O19" s="1735">
        <f t="shared" si="25"/>
        <v>45639</v>
      </c>
      <c r="Q19" s="2225">
        <f t="shared" si="14"/>
        <v>45589</v>
      </c>
      <c r="R19" s="2226">
        <f t="shared" si="15"/>
        <v>45590</v>
      </c>
      <c r="S19" s="1627">
        <f t="shared" si="16"/>
        <v>45583</v>
      </c>
      <c r="T19" s="1627">
        <f t="shared" si="17"/>
        <v>45583</v>
      </c>
    </row>
    <row r="20" spans="1:20" s="201" customFormat="1" ht="20.100000000000001" hidden="1" customHeight="1">
      <c r="A20" s="2087" t="s">
        <v>6679</v>
      </c>
      <c r="B20" s="3286" t="s">
        <v>6680</v>
      </c>
      <c r="C20" s="2079" t="s">
        <v>6681</v>
      </c>
      <c r="D20" s="2080" t="s">
        <v>6682</v>
      </c>
      <c r="E20" s="2081">
        <v>45617</v>
      </c>
      <c r="F20" s="2081">
        <f>E20+7</f>
        <v>45624</v>
      </c>
      <c r="G20" s="2081">
        <f t="shared" si="0"/>
        <v>45644</v>
      </c>
      <c r="H20" s="2081">
        <f t="shared" si="19"/>
        <v>45648</v>
      </c>
      <c r="I20" s="2085">
        <f t="shared" si="20"/>
        <v>45651</v>
      </c>
      <c r="J20" s="2081" t="e">
        <f t="shared" si="21"/>
        <v>#VALUE!</v>
      </c>
      <c r="K20" s="2081" t="e">
        <f t="shared" si="22"/>
        <v>#VALUE!</v>
      </c>
      <c r="L20" s="2081">
        <f t="shared" si="23"/>
        <v>45654</v>
      </c>
      <c r="M20" s="2081" t="e">
        <f t="shared" si="24"/>
        <v>#VALUE!</v>
      </c>
      <c r="N20" s="2081">
        <f t="shared" si="24"/>
        <v>45656</v>
      </c>
      <c r="O20" s="2081">
        <f t="shared" si="25"/>
        <v>45659</v>
      </c>
      <c r="P20"/>
      <c r="Q20" s="2225">
        <f t="shared" ref="Q20:Q24" si="26">Q19+7</f>
        <v>45596</v>
      </c>
      <c r="R20" s="2226">
        <f t="shared" ref="R20:R24" si="27">Q20+1</f>
        <v>45597</v>
      </c>
      <c r="S20" s="1627">
        <f t="shared" ref="S20:S28" si="28">R20-7</f>
        <v>45590</v>
      </c>
      <c r="T20" s="1627">
        <f t="shared" ref="T20:T28" si="29">S20</f>
        <v>45590</v>
      </c>
    </row>
    <row r="21" spans="1:20" s="201" customFormat="1" ht="20.100000000000001" hidden="1" customHeight="1">
      <c r="A21" s="2087"/>
      <c r="B21" s="3286" t="s">
        <v>6683</v>
      </c>
      <c r="C21" s="2079" t="s">
        <v>6684</v>
      </c>
      <c r="D21" s="2080" t="s">
        <v>6685</v>
      </c>
      <c r="E21" s="2081">
        <v>45612</v>
      </c>
      <c r="F21" s="2081">
        <f>E21+7</f>
        <v>45619</v>
      </c>
      <c r="G21" s="2081">
        <f t="shared" si="0"/>
        <v>45639</v>
      </c>
      <c r="H21" s="2081">
        <f t="shared" si="19"/>
        <v>45643</v>
      </c>
      <c r="I21" s="2085">
        <f t="shared" si="20"/>
        <v>45646</v>
      </c>
      <c r="J21" s="2081" t="e">
        <f t="shared" si="21"/>
        <v>#VALUE!</v>
      </c>
      <c r="K21" s="2081" t="e">
        <f t="shared" si="22"/>
        <v>#VALUE!</v>
      </c>
      <c r="L21" s="2081">
        <f t="shared" si="23"/>
        <v>45649</v>
      </c>
      <c r="M21" s="2081" t="e">
        <f t="shared" si="24"/>
        <v>#VALUE!</v>
      </c>
      <c r="N21" s="2081">
        <f t="shared" si="24"/>
        <v>45651</v>
      </c>
      <c r="O21" s="2081">
        <f t="shared" si="25"/>
        <v>45654</v>
      </c>
      <c r="P21"/>
      <c r="Q21" s="2225">
        <f t="shared" si="26"/>
        <v>45603</v>
      </c>
      <c r="R21" s="2226">
        <f t="shared" si="27"/>
        <v>45604</v>
      </c>
      <c r="S21" s="1627">
        <f t="shared" si="28"/>
        <v>45597</v>
      </c>
      <c r="T21" s="1627">
        <f t="shared" si="29"/>
        <v>45597</v>
      </c>
    </row>
    <row r="22" spans="1:20" s="201" customFormat="1" ht="20.100000000000001" hidden="1" customHeight="1">
      <c r="A22" s="2087"/>
      <c r="B22" s="3286" t="s">
        <v>6686</v>
      </c>
      <c r="C22" s="2079" t="s">
        <v>4391</v>
      </c>
      <c r="D22" s="2080" t="s">
        <v>6687</v>
      </c>
      <c r="E22" s="2081">
        <v>45618</v>
      </c>
      <c r="F22" s="2142" t="s">
        <v>5552</v>
      </c>
      <c r="G22" s="2081">
        <f t="shared" si="0"/>
        <v>45645</v>
      </c>
      <c r="H22" s="2081">
        <f t="shared" si="19"/>
        <v>45649</v>
      </c>
      <c r="I22" s="2085">
        <f t="shared" si="20"/>
        <v>45652</v>
      </c>
      <c r="J22" s="2081" t="e">
        <f t="shared" si="21"/>
        <v>#VALUE!</v>
      </c>
      <c r="K22" s="2081" t="e">
        <f t="shared" si="22"/>
        <v>#VALUE!</v>
      </c>
      <c r="L22" s="2081">
        <f t="shared" si="23"/>
        <v>45655</v>
      </c>
      <c r="M22" s="2081" t="e">
        <f t="shared" si="24"/>
        <v>#VALUE!</v>
      </c>
      <c r="N22" s="2081">
        <f t="shared" si="24"/>
        <v>45657</v>
      </c>
      <c r="O22" s="2081">
        <f t="shared" si="25"/>
        <v>45660</v>
      </c>
      <c r="P22"/>
      <c r="Q22" s="2225">
        <f t="shared" si="26"/>
        <v>45610</v>
      </c>
      <c r="R22" s="2226">
        <f t="shared" si="27"/>
        <v>45611</v>
      </c>
      <c r="S22" s="1627">
        <f t="shared" si="28"/>
        <v>45604</v>
      </c>
      <c r="T22" s="1627">
        <f t="shared" si="29"/>
        <v>45604</v>
      </c>
    </row>
    <row r="23" spans="1:20" s="201" customFormat="1" ht="20.100000000000001" hidden="1" customHeight="1">
      <c r="A23" s="2087" t="s">
        <v>6688</v>
      </c>
      <c r="B23" s="3286" t="s">
        <v>6689</v>
      </c>
      <c r="C23" s="2079" t="s">
        <v>6690</v>
      </c>
      <c r="D23" s="2080" t="s">
        <v>6691</v>
      </c>
      <c r="E23" s="2081">
        <v>45625</v>
      </c>
      <c r="F23" s="2081">
        <f t="shared" ref="F23:F28" si="30">E23+7</f>
        <v>45632</v>
      </c>
      <c r="G23" s="2081">
        <f t="shared" si="0"/>
        <v>45652</v>
      </c>
      <c r="H23" s="2081">
        <f t="shared" si="19"/>
        <v>45656</v>
      </c>
      <c r="I23" s="2085">
        <f t="shared" si="20"/>
        <v>45659</v>
      </c>
      <c r="J23" s="2081" t="e">
        <f t="shared" si="21"/>
        <v>#VALUE!</v>
      </c>
      <c r="K23" s="2081" t="e">
        <f t="shared" si="22"/>
        <v>#VALUE!</v>
      </c>
      <c r="L23" s="2081">
        <f t="shared" si="23"/>
        <v>45662</v>
      </c>
      <c r="M23" s="2081" t="e">
        <f t="shared" si="24"/>
        <v>#VALUE!</v>
      </c>
      <c r="N23" s="2081">
        <f t="shared" si="24"/>
        <v>45664</v>
      </c>
      <c r="O23" s="2081">
        <f t="shared" si="25"/>
        <v>45667</v>
      </c>
      <c r="P23"/>
      <c r="Q23" s="2225">
        <f t="shared" si="26"/>
        <v>45617</v>
      </c>
      <c r="R23" s="2226">
        <f t="shared" si="27"/>
        <v>45618</v>
      </c>
      <c r="S23" s="1627">
        <f t="shared" si="28"/>
        <v>45611</v>
      </c>
      <c r="T23" s="1627">
        <f t="shared" si="29"/>
        <v>45611</v>
      </c>
    </row>
    <row r="24" spans="1:20" s="201" customFormat="1" ht="20.100000000000001" hidden="1" customHeight="1">
      <c r="A24" s="2087"/>
      <c r="B24" s="3286" t="s">
        <v>6692</v>
      </c>
      <c r="C24" s="2079" t="s">
        <v>6693</v>
      </c>
      <c r="D24" s="2080" t="s">
        <v>6694</v>
      </c>
      <c r="E24" s="2081">
        <v>45635</v>
      </c>
      <c r="F24" s="2142" t="s">
        <v>5552</v>
      </c>
      <c r="G24" s="2081">
        <f t="shared" si="0"/>
        <v>45662</v>
      </c>
      <c r="H24" s="2081">
        <f t="shared" si="19"/>
        <v>45666</v>
      </c>
      <c r="I24" s="2085">
        <f t="shared" si="20"/>
        <v>45669</v>
      </c>
      <c r="J24" s="2081" t="e">
        <f t="shared" si="21"/>
        <v>#VALUE!</v>
      </c>
      <c r="K24" s="2081" t="e">
        <f t="shared" si="22"/>
        <v>#VALUE!</v>
      </c>
      <c r="L24" s="2081">
        <f t="shared" si="23"/>
        <v>45672</v>
      </c>
      <c r="M24" s="2081" t="e">
        <f t="shared" si="24"/>
        <v>#VALUE!</v>
      </c>
      <c r="N24" s="2081">
        <f t="shared" si="24"/>
        <v>45674</v>
      </c>
      <c r="O24" s="2081">
        <f t="shared" si="25"/>
        <v>45677</v>
      </c>
      <c r="P24"/>
      <c r="Q24" s="2225">
        <f t="shared" si="26"/>
        <v>45624</v>
      </c>
      <c r="R24" s="2226">
        <f t="shared" si="27"/>
        <v>45625</v>
      </c>
      <c r="S24" s="1627">
        <f t="shared" si="28"/>
        <v>45618</v>
      </c>
      <c r="T24" s="1627">
        <f t="shared" si="29"/>
        <v>45618</v>
      </c>
    </row>
    <row r="25" spans="1:20" s="201" customFormat="1" ht="20.100000000000001" hidden="1" customHeight="1">
      <c r="A25" s="2087"/>
      <c r="B25" s="3286" t="s">
        <v>6695</v>
      </c>
      <c r="C25" s="1733" t="s">
        <v>6405</v>
      </c>
      <c r="D25" s="1734" t="s">
        <v>6696</v>
      </c>
      <c r="E25" s="1735">
        <v>45640</v>
      </c>
      <c r="F25" s="1735">
        <f t="shared" si="30"/>
        <v>45647</v>
      </c>
      <c r="G25" s="1735">
        <f t="shared" si="0"/>
        <v>45667</v>
      </c>
      <c r="H25" s="1735">
        <f t="shared" si="19"/>
        <v>45671</v>
      </c>
      <c r="I25" s="2002">
        <f t="shared" si="20"/>
        <v>45674</v>
      </c>
      <c r="J25" s="1735" t="e">
        <f t="shared" si="21"/>
        <v>#VALUE!</v>
      </c>
      <c r="K25" s="1735" t="e">
        <f t="shared" si="22"/>
        <v>#VALUE!</v>
      </c>
      <c r="L25" s="1735">
        <f t="shared" si="23"/>
        <v>45677</v>
      </c>
      <c r="M25" s="1735" t="e">
        <f t="shared" si="24"/>
        <v>#VALUE!</v>
      </c>
      <c r="N25" s="1735">
        <f t="shared" si="24"/>
        <v>45679</v>
      </c>
      <c r="O25" s="1735">
        <f t="shared" si="25"/>
        <v>45682</v>
      </c>
      <c r="P25"/>
      <c r="Q25" s="2225">
        <f t="shared" ref="Q25:Q29" si="31">Q24+7</f>
        <v>45631</v>
      </c>
      <c r="R25" s="2226">
        <f t="shared" ref="R25:R33" si="32">Q25+1</f>
        <v>45632</v>
      </c>
      <c r="S25" s="1627">
        <f t="shared" si="28"/>
        <v>45625</v>
      </c>
      <c r="T25" s="1627">
        <f t="shared" si="29"/>
        <v>45625</v>
      </c>
    </row>
    <row r="26" spans="1:20" s="201" customFormat="1" ht="20.100000000000001" hidden="1" customHeight="1">
      <c r="A26" s="2087" t="s">
        <v>6697</v>
      </c>
      <c r="B26" s="3286" t="s">
        <v>6698</v>
      </c>
      <c r="C26" s="1733" t="s">
        <v>6699</v>
      </c>
      <c r="D26" s="1734" t="s">
        <v>6700</v>
      </c>
      <c r="E26" s="1735">
        <v>45645</v>
      </c>
      <c r="F26" s="1735">
        <f t="shared" si="30"/>
        <v>45652</v>
      </c>
      <c r="G26" s="1735">
        <f t="shared" si="0"/>
        <v>45672</v>
      </c>
      <c r="H26" s="1735">
        <f t="shared" si="19"/>
        <v>45676</v>
      </c>
      <c r="I26" s="2002">
        <f t="shared" si="20"/>
        <v>45679</v>
      </c>
      <c r="J26" s="1735" t="e">
        <f t="shared" si="21"/>
        <v>#VALUE!</v>
      </c>
      <c r="K26" s="1735" t="e">
        <f t="shared" si="22"/>
        <v>#VALUE!</v>
      </c>
      <c r="L26" s="1735">
        <f t="shared" si="23"/>
        <v>45682</v>
      </c>
      <c r="M26" s="1735" t="e">
        <f t="shared" si="24"/>
        <v>#VALUE!</v>
      </c>
      <c r="N26" s="1735">
        <f t="shared" si="24"/>
        <v>45684</v>
      </c>
      <c r="O26" s="1735">
        <f t="shared" si="25"/>
        <v>45687</v>
      </c>
      <c r="P26"/>
      <c r="Q26" s="2225">
        <f t="shared" si="31"/>
        <v>45638</v>
      </c>
      <c r="R26" s="2226">
        <f t="shared" si="32"/>
        <v>45639</v>
      </c>
      <c r="S26" s="1627">
        <f t="shared" si="28"/>
        <v>45632</v>
      </c>
      <c r="T26" s="1627">
        <f t="shared" si="29"/>
        <v>45632</v>
      </c>
    </row>
    <row r="27" spans="1:20" s="201" customFormat="1" ht="20.100000000000001" hidden="1" customHeight="1">
      <c r="A27" s="2087" t="s">
        <v>6701</v>
      </c>
      <c r="B27" s="3286" t="s">
        <v>6702</v>
      </c>
      <c r="C27" s="1733" t="s">
        <v>6703</v>
      </c>
      <c r="D27" s="1734" t="s">
        <v>6704</v>
      </c>
      <c r="E27" s="1735">
        <v>45654</v>
      </c>
      <c r="F27" s="1735">
        <f>E27+7</f>
        <v>45661</v>
      </c>
      <c r="G27" s="1735">
        <f t="shared" si="0"/>
        <v>45681</v>
      </c>
      <c r="H27" s="1735">
        <f t="shared" si="19"/>
        <v>45685</v>
      </c>
      <c r="I27" s="2002">
        <f t="shared" si="20"/>
        <v>45688</v>
      </c>
      <c r="J27" s="1735" t="e">
        <f t="shared" si="21"/>
        <v>#VALUE!</v>
      </c>
      <c r="K27" s="1735" t="e">
        <f t="shared" si="22"/>
        <v>#VALUE!</v>
      </c>
      <c r="L27" s="1735">
        <f t="shared" si="23"/>
        <v>45691</v>
      </c>
      <c r="M27" s="1735" t="e">
        <f t="shared" si="24"/>
        <v>#VALUE!</v>
      </c>
      <c r="N27" s="1735">
        <f t="shared" si="24"/>
        <v>45693</v>
      </c>
      <c r="O27" s="1735">
        <f t="shared" si="25"/>
        <v>45696</v>
      </c>
      <c r="P27"/>
      <c r="Q27" s="2225">
        <f t="shared" si="31"/>
        <v>45645</v>
      </c>
      <c r="R27" s="2226">
        <f t="shared" si="32"/>
        <v>45646</v>
      </c>
      <c r="S27" s="1627">
        <f t="shared" si="28"/>
        <v>45639</v>
      </c>
      <c r="T27" s="1627">
        <f t="shared" si="29"/>
        <v>45639</v>
      </c>
    </row>
    <row r="28" spans="1:20" s="201" customFormat="1" ht="20.100000000000001" hidden="1" customHeight="1">
      <c r="A28" s="2087"/>
      <c r="B28" s="3286" t="s">
        <v>6705</v>
      </c>
      <c r="C28" s="1733" t="s">
        <v>3108</v>
      </c>
      <c r="D28" s="1734" t="s">
        <v>6706</v>
      </c>
      <c r="E28" s="1735">
        <v>45293</v>
      </c>
      <c r="F28" s="1735">
        <f t="shared" si="30"/>
        <v>45300</v>
      </c>
      <c r="G28" s="1735">
        <f t="shared" si="0"/>
        <v>45320</v>
      </c>
      <c r="H28" s="1735">
        <f t="shared" si="19"/>
        <v>45324</v>
      </c>
      <c r="I28" s="2002">
        <f t="shared" si="20"/>
        <v>45327</v>
      </c>
      <c r="J28" s="1735" t="e">
        <f t="shared" si="21"/>
        <v>#VALUE!</v>
      </c>
      <c r="K28" s="1735" t="e">
        <f t="shared" si="22"/>
        <v>#VALUE!</v>
      </c>
      <c r="L28" s="1735">
        <f t="shared" si="23"/>
        <v>45330</v>
      </c>
      <c r="M28" s="1735" t="e">
        <f t="shared" si="24"/>
        <v>#VALUE!</v>
      </c>
      <c r="N28" s="1735">
        <f t="shared" si="24"/>
        <v>45332</v>
      </c>
      <c r="O28" s="1735">
        <f t="shared" si="25"/>
        <v>45335</v>
      </c>
      <c r="P28"/>
      <c r="Q28" s="2225">
        <f t="shared" si="31"/>
        <v>45652</v>
      </c>
      <c r="R28" s="2226">
        <f t="shared" si="32"/>
        <v>45653</v>
      </c>
      <c r="S28" s="1627">
        <f t="shared" si="28"/>
        <v>45646</v>
      </c>
      <c r="T28" s="1627">
        <f t="shared" si="29"/>
        <v>45646</v>
      </c>
    </row>
    <row r="29" spans="1:20" s="201" customFormat="1" ht="20.100000000000001" hidden="1" customHeight="1">
      <c r="A29" s="2087"/>
      <c r="B29" s="3286" t="s">
        <v>6707</v>
      </c>
      <c r="C29" s="2079" t="s">
        <v>6708</v>
      </c>
      <c r="D29" s="2080" t="s">
        <v>6709</v>
      </c>
      <c r="E29" s="2081">
        <v>45307</v>
      </c>
      <c r="F29" s="2142" t="s">
        <v>5552</v>
      </c>
      <c r="G29" s="2081">
        <f>E29+27</f>
        <v>45334</v>
      </c>
      <c r="H29" s="2081">
        <f t="shared" si="19"/>
        <v>45338</v>
      </c>
      <c r="I29" s="2085">
        <f t="shared" si="20"/>
        <v>45341</v>
      </c>
      <c r="J29" s="2081" t="e">
        <f t="shared" si="21"/>
        <v>#VALUE!</v>
      </c>
      <c r="K29" s="2081" t="e">
        <f t="shared" si="22"/>
        <v>#VALUE!</v>
      </c>
      <c r="L29" s="2081">
        <f t="shared" si="23"/>
        <v>45344</v>
      </c>
      <c r="M29" s="2081" t="e">
        <f t="shared" si="24"/>
        <v>#VALUE!</v>
      </c>
      <c r="N29" s="2081">
        <f t="shared" si="24"/>
        <v>45346</v>
      </c>
      <c r="O29" s="2081">
        <f t="shared" si="25"/>
        <v>45349</v>
      </c>
      <c r="P29"/>
      <c r="Q29" s="2225">
        <f t="shared" si="31"/>
        <v>45659</v>
      </c>
      <c r="R29" s="2226">
        <f t="shared" si="32"/>
        <v>45660</v>
      </c>
      <c r="S29" s="1627">
        <f t="shared" ref="S29:S51" si="33">R29-7</f>
        <v>45653</v>
      </c>
      <c r="T29" s="1627">
        <f t="shared" ref="T29:T51" si="34">S29</f>
        <v>45653</v>
      </c>
    </row>
    <row r="30" spans="1:20" s="201" customFormat="1" ht="20.100000000000001" hidden="1" customHeight="1">
      <c r="A30" s="2087"/>
      <c r="B30" s="3286" t="s">
        <v>6710</v>
      </c>
      <c r="C30" s="2079" t="s">
        <v>6453</v>
      </c>
      <c r="D30" s="2080" t="s">
        <v>6711</v>
      </c>
      <c r="E30" s="2081">
        <v>45308</v>
      </c>
      <c r="F30" s="2142" t="s">
        <v>5552</v>
      </c>
      <c r="G30" s="2081">
        <f t="shared" ref="G30:G38" si="35">E30+27</f>
        <v>45335</v>
      </c>
      <c r="H30" s="2081">
        <f t="shared" ref="H30:H38" si="36">E30+31</f>
        <v>45339</v>
      </c>
      <c r="I30" s="2085">
        <f t="shared" ref="I30:I38" si="37">E30+34</f>
        <v>45342</v>
      </c>
      <c r="J30" s="2081" t="e">
        <f t="shared" si="21"/>
        <v>#VALUE!</v>
      </c>
      <c r="K30" s="2081" t="e">
        <f t="shared" si="22"/>
        <v>#VALUE!</v>
      </c>
      <c r="L30" s="2081">
        <f t="shared" ref="L30:L38" si="38">E30+37</f>
        <v>45345</v>
      </c>
      <c r="M30" s="2081" t="e">
        <f t="shared" ref="M30:N38" si="39">D30+39</f>
        <v>#VALUE!</v>
      </c>
      <c r="N30" s="2081">
        <f t="shared" si="39"/>
        <v>45347</v>
      </c>
      <c r="O30" s="2081">
        <f t="shared" ref="O30:O38" si="40">E30+42</f>
        <v>45350</v>
      </c>
      <c r="P30"/>
      <c r="Q30" s="2225">
        <f t="shared" ref="Q30:Q51" si="41">Q29+7</f>
        <v>45666</v>
      </c>
      <c r="R30" s="2226">
        <f t="shared" si="32"/>
        <v>45667</v>
      </c>
      <c r="S30" s="1627">
        <f t="shared" si="33"/>
        <v>45660</v>
      </c>
      <c r="T30" s="1627">
        <f t="shared" si="34"/>
        <v>45660</v>
      </c>
    </row>
    <row r="31" spans="1:20" s="201" customFormat="1" ht="20.100000000000001" hidden="1" customHeight="1">
      <c r="A31" s="2087"/>
      <c r="B31" s="3286" t="s">
        <v>6712</v>
      </c>
      <c r="C31" s="2079" t="s">
        <v>3914</v>
      </c>
      <c r="D31" s="2080" t="s">
        <v>6713</v>
      </c>
      <c r="E31" s="2081">
        <v>45682</v>
      </c>
      <c r="F31" s="2142" t="s">
        <v>5552</v>
      </c>
      <c r="G31" s="2081">
        <f t="shared" si="35"/>
        <v>45709</v>
      </c>
      <c r="H31" s="2081">
        <f t="shared" si="36"/>
        <v>45713</v>
      </c>
      <c r="I31" s="2085">
        <f t="shared" si="37"/>
        <v>45716</v>
      </c>
      <c r="J31" s="2081" t="e">
        <f t="shared" si="21"/>
        <v>#VALUE!</v>
      </c>
      <c r="K31" s="2081" t="e">
        <f t="shared" si="22"/>
        <v>#VALUE!</v>
      </c>
      <c r="L31" s="2081">
        <f t="shared" si="38"/>
        <v>45719</v>
      </c>
      <c r="M31" s="2081" t="e">
        <f t="shared" si="39"/>
        <v>#VALUE!</v>
      </c>
      <c r="N31" s="2081">
        <f t="shared" si="39"/>
        <v>45721</v>
      </c>
      <c r="O31" s="2081">
        <f t="shared" si="40"/>
        <v>45724</v>
      </c>
      <c r="P31"/>
      <c r="Q31" s="2225">
        <f t="shared" si="41"/>
        <v>45673</v>
      </c>
      <c r="R31" s="2226">
        <f t="shared" si="32"/>
        <v>45674</v>
      </c>
      <c r="S31" s="1627">
        <f t="shared" si="33"/>
        <v>45667</v>
      </c>
      <c r="T31" s="1627">
        <f t="shared" si="34"/>
        <v>45667</v>
      </c>
    </row>
    <row r="32" spans="1:20" s="201" customFormat="1" ht="20.100000000000001" hidden="1" customHeight="1">
      <c r="A32" s="2087" t="s">
        <v>6714</v>
      </c>
      <c r="B32" s="3286" t="s">
        <v>6715</v>
      </c>
      <c r="C32" s="2079" t="s">
        <v>6716</v>
      </c>
      <c r="D32" s="2080" t="s">
        <v>6717</v>
      </c>
      <c r="E32" s="2081">
        <v>45689</v>
      </c>
      <c r="F32" s="2081">
        <f t="shared" ref="F32:F38" si="42">E32+7</f>
        <v>45696</v>
      </c>
      <c r="G32" s="2081">
        <f t="shared" si="35"/>
        <v>45716</v>
      </c>
      <c r="H32" s="2081">
        <f t="shared" si="36"/>
        <v>45720</v>
      </c>
      <c r="I32" s="2085">
        <f t="shared" si="37"/>
        <v>45723</v>
      </c>
      <c r="J32" s="2081" t="e">
        <f t="shared" si="21"/>
        <v>#VALUE!</v>
      </c>
      <c r="K32" s="2081" t="e">
        <f t="shared" si="22"/>
        <v>#VALUE!</v>
      </c>
      <c r="L32" s="2081">
        <f t="shared" si="38"/>
        <v>45726</v>
      </c>
      <c r="M32" s="2081" t="e">
        <f t="shared" si="39"/>
        <v>#VALUE!</v>
      </c>
      <c r="N32" s="2081">
        <f t="shared" si="39"/>
        <v>45728</v>
      </c>
      <c r="O32" s="2081">
        <f t="shared" si="40"/>
        <v>45731</v>
      </c>
      <c r="P32"/>
      <c r="Q32" s="2225">
        <f t="shared" si="41"/>
        <v>45680</v>
      </c>
      <c r="R32" s="2226">
        <f t="shared" si="32"/>
        <v>45681</v>
      </c>
      <c r="S32" s="1627">
        <f t="shared" si="33"/>
        <v>45674</v>
      </c>
      <c r="T32" s="1627">
        <f t="shared" si="34"/>
        <v>45674</v>
      </c>
    </row>
    <row r="33" spans="1:20" s="201" customFormat="1" ht="20.100000000000001" hidden="1" customHeight="1">
      <c r="A33" s="2087"/>
      <c r="B33" s="3286" t="s">
        <v>6718</v>
      </c>
      <c r="C33" s="2079" t="s">
        <v>6719</v>
      </c>
      <c r="D33" s="2080" t="s">
        <v>6720</v>
      </c>
      <c r="E33" s="2081">
        <v>45703</v>
      </c>
      <c r="F33" s="2147" t="s">
        <v>6721</v>
      </c>
      <c r="G33" s="2081">
        <f t="shared" si="35"/>
        <v>45730</v>
      </c>
      <c r="H33" s="2081">
        <f t="shared" si="36"/>
        <v>45734</v>
      </c>
      <c r="I33" s="2085">
        <f t="shared" si="37"/>
        <v>45737</v>
      </c>
      <c r="J33" s="2081" t="e">
        <f t="shared" si="21"/>
        <v>#VALUE!</v>
      </c>
      <c r="K33" s="2081" t="e">
        <f t="shared" si="22"/>
        <v>#VALUE!</v>
      </c>
      <c r="L33" s="2081">
        <f t="shared" si="38"/>
        <v>45740</v>
      </c>
      <c r="M33" s="2081" t="e">
        <f t="shared" si="39"/>
        <v>#VALUE!</v>
      </c>
      <c r="N33" s="2081">
        <f t="shared" si="39"/>
        <v>45742</v>
      </c>
      <c r="O33" s="2081">
        <f t="shared" si="40"/>
        <v>45745</v>
      </c>
      <c r="P33"/>
      <c r="Q33" s="2225">
        <f t="shared" si="41"/>
        <v>45687</v>
      </c>
      <c r="R33" s="2226">
        <f t="shared" si="32"/>
        <v>45688</v>
      </c>
      <c r="S33" s="1627">
        <f t="shared" si="33"/>
        <v>45681</v>
      </c>
      <c r="T33" s="1627">
        <f t="shared" si="34"/>
        <v>45681</v>
      </c>
    </row>
    <row r="34" spans="1:20" s="201" customFormat="1" ht="20.100000000000001" hidden="1" customHeight="1">
      <c r="A34" s="2087" t="s">
        <v>6722</v>
      </c>
      <c r="B34" s="3286" t="s">
        <v>6723</v>
      </c>
      <c r="C34" s="1733" t="s">
        <v>6724</v>
      </c>
      <c r="D34" s="1734" t="s">
        <v>6725</v>
      </c>
      <c r="E34" s="1735">
        <v>45703</v>
      </c>
      <c r="F34" s="1735">
        <f t="shared" si="42"/>
        <v>45710</v>
      </c>
      <c r="G34" s="1735">
        <f t="shared" si="35"/>
        <v>45730</v>
      </c>
      <c r="H34" s="1735">
        <f t="shared" si="36"/>
        <v>45734</v>
      </c>
      <c r="I34" s="2002">
        <f t="shared" si="37"/>
        <v>45737</v>
      </c>
      <c r="J34" s="1735" t="e">
        <f t="shared" si="21"/>
        <v>#VALUE!</v>
      </c>
      <c r="K34" s="1735" t="e">
        <f t="shared" si="22"/>
        <v>#VALUE!</v>
      </c>
      <c r="L34" s="1735">
        <f t="shared" si="38"/>
        <v>45740</v>
      </c>
      <c r="M34" s="1735" t="e">
        <f t="shared" si="39"/>
        <v>#VALUE!</v>
      </c>
      <c r="N34" s="1735">
        <f t="shared" si="39"/>
        <v>45742</v>
      </c>
      <c r="O34" s="1735">
        <f t="shared" si="40"/>
        <v>45745</v>
      </c>
      <c r="P34"/>
      <c r="Q34" s="2225">
        <f t="shared" si="41"/>
        <v>45694</v>
      </c>
      <c r="R34" s="2226">
        <f>Q34+1</f>
        <v>45695</v>
      </c>
      <c r="S34" s="1627">
        <f t="shared" si="33"/>
        <v>45688</v>
      </c>
      <c r="T34" s="1627">
        <f t="shared" si="34"/>
        <v>45688</v>
      </c>
    </row>
    <row r="35" spans="1:20" s="201" customFormat="1" ht="20.100000000000001" hidden="1" customHeight="1">
      <c r="A35" s="2087"/>
      <c r="B35" s="3286" t="s">
        <v>6726</v>
      </c>
      <c r="C35" s="3104" t="s">
        <v>406</v>
      </c>
      <c r="D35" s="2615" t="s">
        <v>6727</v>
      </c>
      <c r="E35" s="2147">
        <v>45701</v>
      </c>
      <c r="F35" s="2147">
        <f t="shared" si="42"/>
        <v>45708</v>
      </c>
      <c r="G35" s="2147">
        <f t="shared" si="35"/>
        <v>45728</v>
      </c>
      <c r="H35" s="2147">
        <f t="shared" si="36"/>
        <v>45732</v>
      </c>
      <c r="I35" s="2148">
        <f t="shared" si="37"/>
        <v>45735</v>
      </c>
      <c r="J35" s="2147" t="e">
        <f t="shared" si="21"/>
        <v>#VALUE!</v>
      </c>
      <c r="K35" s="2147" t="e">
        <f t="shared" si="22"/>
        <v>#VALUE!</v>
      </c>
      <c r="L35" s="2147">
        <f t="shared" si="38"/>
        <v>45738</v>
      </c>
      <c r="M35" s="2147" t="e">
        <f t="shared" si="39"/>
        <v>#VALUE!</v>
      </c>
      <c r="N35" s="2147">
        <f t="shared" si="39"/>
        <v>45740</v>
      </c>
      <c r="O35" s="2147">
        <f t="shared" si="40"/>
        <v>45743</v>
      </c>
      <c r="P35"/>
      <c r="Q35" s="2225">
        <f t="shared" si="41"/>
        <v>45701</v>
      </c>
      <c r="R35" s="2226">
        <f>Q35+1</f>
        <v>45702</v>
      </c>
      <c r="S35" s="1627">
        <f t="shared" si="33"/>
        <v>45695</v>
      </c>
      <c r="T35" s="1627">
        <f t="shared" si="34"/>
        <v>45695</v>
      </c>
    </row>
    <row r="36" spans="1:20" s="201" customFormat="1" ht="20.100000000000001" hidden="1" customHeight="1">
      <c r="A36" s="2087" t="s">
        <v>6728</v>
      </c>
      <c r="B36" s="3286" t="s">
        <v>6729</v>
      </c>
      <c r="C36" s="1733" t="s">
        <v>6730</v>
      </c>
      <c r="D36" s="1734" t="s">
        <v>6731</v>
      </c>
      <c r="E36" s="1735">
        <v>45716</v>
      </c>
      <c r="F36" s="1735">
        <f>E36+5</f>
        <v>45721</v>
      </c>
      <c r="G36" s="1735">
        <f t="shared" ref="G36:G37" si="43">E36+23</f>
        <v>45739</v>
      </c>
      <c r="H36" s="1735">
        <f>E36+28</f>
        <v>45744</v>
      </c>
      <c r="I36" s="2002">
        <f>E36+32</f>
        <v>45748</v>
      </c>
      <c r="J36" s="2002">
        <f>E36+34</f>
        <v>45750</v>
      </c>
      <c r="K36" s="2002">
        <f>E36+42</f>
        <v>45758</v>
      </c>
      <c r="L36" s="1735">
        <f>E36+45</f>
        <v>45761</v>
      </c>
      <c r="M36" s="1735">
        <f>E36+49</f>
        <v>45765</v>
      </c>
      <c r="N36" s="1735">
        <f>E36+52</f>
        <v>45768</v>
      </c>
      <c r="O36" s="1735">
        <f>E36+55</f>
        <v>45771</v>
      </c>
      <c r="P36"/>
      <c r="Q36" s="2225">
        <f t="shared" si="41"/>
        <v>45708</v>
      </c>
      <c r="R36" s="2226">
        <f>Q36+1</f>
        <v>45709</v>
      </c>
      <c r="S36" s="1627">
        <f t="shared" si="33"/>
        <v>45702</v>
      </c>
      <c r="T36" s="1627">
        <f t="shared" si="34"/>
        <v>45702</v>
      </c>
    </row>
    <row r="37" spans="1:20" s="201" customFormat="1" ht="20.100000000000001" hidden="1" customHeight="1">
      <c r="A37" s="2087"/>
      <c r="B37" s="3286" t="s">
        <v>6732</v>
      </c>
      <c r="C37" s="1733" t="s">
        <v>3970</v>
      </c>
      <c r="D37" s="1734" t="s">
        <v>6733</v>
      </c>
      <c r="E37" s="1735">
        <v>45723</v>
      </c>
      <c r="F37" s="1735">
        <f>E37+5</f>
        <v>45728</v>
      </c>
      <c r="G37" s="1735">
        <f t="shared" si="43"/>
        <v>45746</v>
      </c>
      <c r="H37" s="1735">
        <f>E37+28</f>
        <v>45751</v>
      </c>
      <c r="I37" s="2002">
        <f>E37+32</f>
        <v>45755</v>
      </c>
      <c r="J37" s="2002">
        <f>E37+34</f>
        <v>45757</v>
      </c>
      <c r="K37" s="2002">
        <f>E37+42</f>
        <v>45765</v>
      </c>
      <c r="L37" s="1735">
        <f>E37+45</f>
        <v>45768</v>
      </c>
      <c r="M37" s="1735">
        <f>E37+49</f>
        <v>45772</v>
      </c>
      <c r="N37" s="1735">
        <f>E37+52</f>
        <v>45775</v>
      </c>
      <c r="O37" s="1735">
        <f>E37+55</f>
        <v>45778</v>
      </c>
      <c r="P37"/>
      <c r="Q37" s="2225">
        <f t="shared" si="41"/>
        <v>45715</v>
      </c>
      <c r="R37" s="2226">
        <f>Q37+1</f>
        <v>45716</v>
      </c>
      <c r="S37" s="1627">
        <f t="shared" si="33"/>
        <v>45709</v>
      </c>
      <c r="T37" s="1627">
        <f t="shared" si="34"/>
        <v>45709</v>
      </c>
    </row>
    <row r="38" spans="1:20" s="201" customFormat="1" ht="20.100000000000001" hidden="1" customHeight="1">
      <c r="A38" s="2087" t="s">
        <v>6734</v>
      </c>
      <c r="B38" s="3286" t="s">
        <v>6735</v>
      </c>
      <c r="C38" s="2145" t="s">
        <v>406</v>
      </c>
      <c r="D38" s="2080" t="s">
        <v>6736</v>
      </c>
      <c r="E38" s="2147">
        <v>45722</v>
      </c>
      <c r="F38" s="2147">
        <f t="shared" si="42"/>
        <v>45729</v>
      </c>
      <c r="G38" s="2147">
        <f t="shared" si="35"/>
        <v>45749</v>
      </c>
      <c r="H38" s="2147">
        <f t="shared" si="36"/>
        <v>45753</v>
      </c>
      <c r="I38" s="2148">
        <f t="shared" si="37"/>
        <v>45756</v>
      </c>
      <c r="J38" s="2147" t="e">
        <f t="shared" si="21"/>
        <v>#VALUE!</v>
      </c>
      <c r="K38" s="2147" t="e">
        <f t="shared" si="22"/>
        <v>#VALUE!</v>
      </c>
      <c r="L38" s="2147">
        <f t="shared" si="38"/>
        <v>45759</v>
      </c>
      <c r="M38" s="2147" t="e">
        <f t="shared" si="39"/>
        <v>#VALUE!</v>
      </c>
      <c r="N38" s="2147">
        <f t="shared" si="39"/>
        <v>45761</v>
      </c>
      <c r="O38" s="2147">
        <f t="shared" si="40"/>
        <v>45764</v>
      </c>
      <c r="P38"/>
      <c r="Q38" s="2225">
        <f t="shared" si="41"/>
        <v>45722</v>
      </c>
      <c r="R38" s="2226">
        <f>Q38+1</f>
        <v>45723</v>
      </c>
      <c r="S38" s="1627">
        <f t="shared" si="33"/>
        <v>45716</v>
      </c>
      <c r="T38" s="1627">
        <f t="shared" si="34"/>
        <v>45716</v>
      </c>
    </row>
    <row r="39" spans="1:20" s="201" customFormat="1" ht="20.100000000000001" hidden="1" customHeight="1">
      <c r="A39" s="2087" t="s">
        <v>6737</v>
      </c>
      <c r="B39" s="3286" t="s">
        <v>6738</v>
      </c>
      <c r="C39" s="2079" t="s">
        <v>6646</v>
      </c>
      <c r="D39" s="2080" t="s">
        <v>6739</v>
      </c>
      <c r="E39" s="2081">
        <v>45739</v>
      </c>
      <c r="F39" s="2081">
        <f>E39+5</f>
        <v>45744</v>
      </c>
      <c r="G39" s="2081">
        <f>E39+23</f>
        <v>45762</v>
      </c>
      <c r="H39" s="2081">
        <f t="shared" ref="H39:H40" si="44">E39+28</f>
        <v>45767</v>
      </c>
      <c r="I39" s="2085">
        <f>E39+32</f>
        <v>45771</v>
      </c>
      <c r="J39" s="2085">
        <f t="shared" ref="J39:J40" si="45">E39+34</f>
        <v>45773</v>
      </c>
      <c r="K39" s="2085">
        <f t="shared" ref="K39:K40" si="46">E39+42</f>
        <v>45781</v>
      </c>
      <c r="L39" s="2081">
        <f t="shared" ref="L39:L40" si="47">E39+45</f>
        <v>45784</v>
      </c>
      <c r="M39" s="2081">
        <f t="shared" ref="M39:M40" si="48">E39+49</f>
        <v>45788</v>
      </c>
      <c r="N39" s="2081">
        <f t="shared" ref="N39:N40" si="49">E39+52</f>
        <v>45791</v>
      </c>
      <c r="O39" s="2081">
        <f t="shared" ref="O39:O40" si="50">E39+55</f>
        <v>45794</v>
      </c>
      <c r="P39" s="5"/>
      <c r="Q39" s="2225">
        <f t="shared" si="41"/>
        <v>45729</v>
      </c>
      <c r="R39" s="2226">
        <f t="shared" ref="R39:R51" si="51">Q39+1</f>
        <v>45730</v>
      </c>
      <c r="S39" s="1627">
        <f t="shared" si="33"/>
        <v>45723</v>
      </c>
      <c r="T39" s="1627">
        <f t="shared" si="34"/>
        <v>45723</v>
      </c>
    </row>
    <row r="40" spans="1:20" s="201" customFormat="1" ht="20.100000000000001" hidden="1" customHeight="1">
      <c r="A40" s="2087" t="s">
        <v>6740</v>
      </c>
      <c r="B40" s="3286" t="s">
        <v>6741</v>
      </c>
      <c r="C40" s="2079" t="s">
        <v>6742</v>
      </c>
      <c r="D40" s="2080" t="s">
        <v>6743</v>
      </c>
      <c r="E40" s="2081">
        <v>45745</v>
      </c>
      <c r="F40" s="2081">
        <f t="shared" ref="F40" si="52">E40+5</f>
        <v>45750</v>
      </c>
      <c r="G40" s="2081">
        <f t="shared" ref="G40" si="53">E40+23</f>
        <v>45768</v>
      </c>
      <c r="H40" s="2081">
        <f t="shared" si="44"/>
        <v>45773</v>
      </c>
      <c r="I40" s="2085">
        <f t="shared" ref="I40" si="54">E40+32</f>
        <v>45777</v>
      </c>
      <c r="J40" s="2085">
        <f t="shared" si="45"/>
        <v>45779</v>
      </c>
      <c r="K40" s="2085">
        <f t="shared" si="46"/>
        <v>45787</v>
      </c>
      <c r="L40" s="2081">
        <f t="shared" si="47"/>
        <v>45790</v>
      </c>
      <c r="M40" s="2081">
        <f t="shared" si="48"/>
        <v>45794</v>
      </c>
      <c r="N40" s="2081">
        <f t="shared" si="49"/>
        <v>45797</v>
      </c>
      <c r="O40" s="2081">
        <f t="shared" si="50"/>
        <v>45800</v>
      </c>
      <c r="P40" s="5"/>
      <c r="Q40" s="2225">
        <f>Q39+7</f>
        <v>45736</v>
      </c>
      <c r="R40" s="2226">
        <f>Q40+1</f>
        <v>45737</v>
      </c>
      <c r="S40" s="1627">
        <f>R40-7</f>
        <v>45730</v>
      </c>
      <c r="T40" s="1627">
        <f>S40</f>
        <v>45730</v>
      </c>
    </row>
    <row r="41" spans="1:20" s="201" customFormat="1" ht="20.100000000000001" hidden="1" customHeight="1">
      <c r="A41" s="2087" t="s">
        <v>6394</v>
      </c>
      <c r="B41" s="3286" t="s">
        <v>6744</v>
      </c>
      <c r="C41" s="2079" t="s">
        <v>6745</v>
      </c>
      <c r="D41" s="2080" t="s">
        <v>6746</v>
      </c>
      <c r="E41" s="2081">
        <v>45752</v>
      </c>
      <c r="F41" s="2081">
        <f t="shared" ref="F41:F62" si="55">E41+5</f>
        <v>45757</v>
      </c>
      <c r="G41" s="2081">
        <f t="shared" ref="G41:G51" si="56">E41+23</f>
        <v>45775</v>
      </c>
      <c r="H41" s="2081">
        <f t="shared" ref="H41:H51" si="57">E41+28</f>
        <v>45780</v>
      </c>
      <c r="I41" s="2085">
        <f t="shared" ref="I41:I51" si="58">E41+32</f>
        <v>45784</v>
      </c>
      <c r="J41" s="2085">
        <f t="shared" ref="J41:J51" si="59">E41+34</f>
        <v>45786</v>
      </c>
      <c r="K41" s="2085">
        <f t="shared" ref="K41:K51" si="60">E41+42</f>
        <v>45794</v>
      </c>
      <c r="L41" s="2081">
        <f t="shared" ref="L41:L51" si="61">E41+45</f>
        <v>45797</v>
      </c>
      <c r="M41" s="2081">
        <f t="shared" ref="M41:M51" si="62">E41+49</f>
        <v>45801</v>
      </c>
      <c r="N41" s="2081">
        <f t="shared" ref="N41:N51" si="63">E41+52</f>
        <v>45804</v>
      </c>
      <c r="O41" s="2081">
        <f t="shared" ref="O41:O51" si="64">E41+55</f>
        <v>45807</v>
      </c>
      <c r="P41" s="5"/>
      <c r="Q41" s="2225">
        <f t="shared" si="41"/>
        <v>45743</v>
      </c>
      <c r="R41" s="2226">
        <f t="shared" si="51"/>
        <v>45744</v>
      </c>
      <c r="S41" s="1627">
        <f t="shared" si="33"/>
        <v>45737</v>
      </c>
      <c r="T41" s="1627">
        <f t="shared" si="34"/>
        <v>45737</v>
      </c>
    </row>
    <row r="42" spans="1:20" s="201" customFormat="1" ht="20.100000000000001" hidden="1" customHeight="1">
      <c r="A42" s="2087" t="s">
        <v>6527</v>
      </c>
      <c r="B42" s="3286" t="s">
        <v>6747</v>
      </c>
      <c r="C42" s="1733" t="s">
        <v>5407</v>
      </c>
      <c r="D42" s="1734" t="s">
        <v>6748</v>
      </c>
      <c r="E42" s="1735">
        <v>45759</v>
      </c>
      <c r="F42" s="2147">
        <f t="shared" si="55"/>
        <v>45764</v>
      </c>
      <c r="G42" s="1735">
        <f t="shared" si="56"/>
        <v>45782</v>
      </c>
      <c r="H42" s="1735">
        <f t="shared" si="57"/>
        <v>45787</v>
      </c>
      <c r="I42" s="2002">
        <f t="shared" si="58"/>
        <v>45791</v>
      </c>
      <c r="J42" s="2002">
        <f t="shared" si="59"/>
        <v>45793</v>
      </c>
      <c r="K42" s="3541">
        <f t="shared" si="60"/>
        <v>45801</v>
      </c>
      <c r="L42" s="1735">
        <f t="shared" si="61"/>
        <v>45804</v>
      </c>
      <c r="M42" s="1735">
        <f t="shared" si="62"/>
        <v>45808</v>
      </c>
      <c r="N42" s="1735">
        <f t="shared" si="63"/>
        <v>45811</v>
      </c>
      <c r="O42" s="1735">
        <f t="shared" si="64"/>
        <v>45814</v>
      </c>
      <c r="P42" s="5"/>
      <c r="Q42" s="2225">
        <f t="shared" si="41"/>
        <v>45750</v>
      </c>
      <c r="R42" s="2226">
        <f t="shared" si="51"/>
        <v>45751</v>
      </c>
      <c r="S42" s="1627">
        <f t="shared" si="33"/>
        <v>45744</v>
      </c>
      <c r="T42" s="1627">
        <f t="shared" si="34"/>
        <v>45744</v>
      </c>
    </row>
    <row r="43" spans="1:20" s="201" customFormat="1" ht="20.100000000000001" hidden="1" customHeight="1">
      <c r="A43" s="2087" t="s">
        <v>6749</v>
      </c>
      <c r="B43" s="3286" t="s">
        <v>6750</v>
      </c>
      <c r="C43" s="1733" t="s">
        <v>6751</v>
      </c>
      <c r="D43" s="1734" t="s">
        <v>6752</v>
      </c>
      <c r="E43" s="1735">
        <v>45763</v>
      </c>
      <c r="F43" s="2147">
        <f t="shared" si="55"/>
        <v>45768</v>
      </c>
      <c r="G43" s="1735">
        <f t="shared" si="56"/>
        <v>45786</v>
      </c>
      <c r="H43" s="1735">
        <f t="shared" si="57"/>
        <v>45791</v>
      </c>
      <c r="I43" s="2002">
        <f t="shared" si="58"/>
        <v>45795</v>
      </c>
      <c r="J43" s="2002">
        <f t="shared" si="59"/>
        <v>45797</v>
      </c>
      <c r="K43" s="2002">
        <f t="shared" si="60"/>
        <v>45805</v>
      </c>
      <c r="L43" s="1735">
        <f t="shared" si="61"/>
        <v>45808</v>
      </c>
      <c r="M43" s="1735">
        <f t="shared" si="62"/>
        <v>45812</v>
      </c>
      <c r="N43" s="1735">
        <f t="shared" si="63"/>
        <v>45815</v>
      </c>
      <c r="O43" s="1735">
        <f t="shared" si="64"/>
        <v>45818</v>
      </c>
      <c r="P43" s="5"/>
      <c r="Q43" s="2225">
        <f t="shared" si="41"/>
        <v>45757</v>
      </c>
      <c r="R43" s="2226">
        <f t="shared" si="51"/>
        <v>45758</v>
      </c>
      <c r="S43" s="1627">
        <f t="shared" si="33"/>
        <v>45751</v>
      </c>
      <c r="T43" s="1627">
        <f t="shared" si="34"/>
        <v>45751</v>
      </c>
    </row>
    <row r="44" spans="1:20" s="201" customFormat="1" ht="20.100000000000001" hidden="1" customHeight="1">
      <c r="A44" s="2087" t="s">
        <v>6753</v>
      </c>
      <c r="B44" s="3286" t="s">
        <v>6754</v>
      </c>
      <c r="C44" s="1733" t="s">
        <v>6755</v>
      </c>
      <c r="D44" s="1734" t="s">
        <v>6756</v>
      </c>
      <c r="E44" s="1735">
        <v>45767</v>
      </c>
      <c r="F44" s="2147">
        <f t="shared" si="55"/>
        <v>45772</v>
      </c>
      <c r="G44" s="1735">
        <f t="shared" si="56"/>
        <v>45790</v>
      </c>
      <c r="H44" s="1735">
        <f t="shared" si="57"/>
        <v>45795</v>
      </c>
      <c r="I44" s="2002">
        <f t="shared" si="58"/>
        <v>45799</v>
      </c>
      <c r="J44" s="2002">
        <f t="shared" si="59"/>
        <v>45801</v>
      </c>
      <c r="K44" s="2002">
        <f t="shared" si="60"/>
        <v>45809</v>
      </c>
      <c r="L44" s="1735">
        <f t="shared" si="61"/>
        <v>45812</v>
      </c>
      <c r="M44" s="1735">
        <f t="shared" si="62"/>
        <v>45816</v>
      </c>
      <c r="N44" s="1735">
        <f t="shared" si="63"/>
        <v>45819</v>
      </c>
      <c r="O44" s="1735">
        <f t="shared" si="64"/>
        <v>45822</v>
      </c>
      <c r="P44" s="5"/>
      <c r="Q44" s="2225">
        <f t="shared" si="41"/>
        <v>45764</v>
      </c>
      <c r="R44" s="2226">
        <f t="shared" si="51"/>
        <v>45765</v>
      </c>
      <c r="S44" s="1627">
        <f t="shared" si="33"/>
        <v>45758</v>
      </c>
      <c r="T44" s="1627">
        <f t="shared" si="34"/>
        <v>45758</v>
      </c>
    </row>
    <row r="45" spans="1:20" s="201" customFormat="1" ht="20.100000000000001" hidden="1" customHeight="1">
      <c r="A45" s="2087" t="s">
        <v>6757</v>
      </c>
      <c r="B45" s="3286" t="s">
        <v>6758</v>
      </c>
      <c r="C45" s="1733" t="s">
        <v>6759</v>
      </c>
      <c r="D45" s="1734" t="s">
        <v>6760</v>
      </c>
      <c r="E45" s="1735">
        <v>45779</v>
      </c>
      <c r="F45" s="2147">
        <f t="shared" si="55"/>
        <v>45784</v>
      </c>
      <c r="G45" s="1735">
        <f t="shared" si="56"/>
        <v>45802</v>
      </c>
      <c r="H45" s="1735">
        <f t="shared" si="57"/>
        <v>45807</v>
      </c>
      <c r="I45" s="2002">
        <f t="shared" si="58"/>
        <v>45811</v>
      </c>
      <c r="J45" s="2002">
        <f t="shared" si="59"/>
        <v>45813</v>
      </c>
      <c r="K45" s="2002">
        <f t="shared" si="60"/>
        <v>45821</v>
      </c>
      <c r="L45" s="1735">
        <f t="shared" si="61"/>
        <v>45824</v>
      </c>
      <c r="M45" s="1735">
        <f t="shared" si="62"/>
        <v>45828</v>
      </c>
      <c r="N45" s="1735">
        <f t="shared" si="63"/>
        <v>45831</v>
      </c>
      <c r="O45" s="1735">
        <f t="shared" si="64"/>
        <v>45834</v>
      </c>
      <c r="P45" s="5"/>
      <c r="Q45" s="2225">
        <f t="shared" si="41"/>
        <v>45771</v>
      </c>
      <c r="R45" s="2226">
        <f t="shared" si="51"/>
        <v>45772</v>
      </c>
      <c r="S45" s="1627">
        <f t="shared" si="33"/>
        <v>45765</v>
      </c>
      <c r="T45" s="1627">
        <f t="shared" si="34"/>
        <v>45765</v>
      </c>
    </row>
    <row r="46" spans="1:20" s="201" customFormat="1" ht="20.100000000000001" hidden="1" customHeight="1" thickTop="1">
      <c r="A46" s="2087"/>
      <c r="B46" s="3286" t="s">
        <v>6761</v>
      </c>
      <c r="C46" s="2079" t="s">
        <v>6762</v>
      </c>
      <c r="D46" s="2080" t="s">
        <v>6763</v>
      </c>
      <c r="E46" s="2081">
        <v>45789</v>
      </c>
      <c r="F46" s="2147">
        <f t="shared" si="55"/>
        <v>45794</v>
      </c>
      <c r="G46" s="2081">
        <f t="shared" si="56"/>
        <v>45812</v>
      </c>
      <c r="H46" s="2081">
        <f t="shared" si="57"/>
        <v>45817</v>
      </c>
      <c r="I46" s="2085">
        <f t="shared" si="58"/>
        <v>45821</v>
      </c>
      <c r="J46" s="2085">
        <f t="shared" si="59"/>
        <v>45823</v>
      </c>
      <c r="K46" s="2085">
        <f t="shared" si="60"/>
        <v>45831</v>
      </c>
      <c r="L46" s="2081">
        <f t="shared" si="61"/>
        <v>45834</v>
      </c>
      <c r="M46" s="2081">
        <f t="shared" si="62"/>
        <v>45838</v>
      </c>
      <c r="N46" s="2081">
        <f t="shared" si="63"/>
        <v>45841</v>
      </c>
      <c r="O46" s="2081">
        <f t="shared" si="64"/>
        <v>45844</v>
      </c>
      <c r="P46" s="5"/>
      <c r="Q46" s="2225">
        <f t="shared" si="41"/>
        <v>45778</v>
      </c>
      <c r="R46" s="2226">
        <f t="shared" si="51"/>
        <v>45779</v>
      </c>
      <c r="S46" s="1627">
        <f t="shared" si="33"/>
        <v>45772</v>
      </c>
      <c r="T46" s="1627">
        <f t="shared" si="34"/>
        <v>45772</v>
      </c>
    </row>
    <row r="47" spans="1:20" s="201" customFormat="1" ht="20.100000000000001" hidden="1" customHeight="1">
      <c r="A47" s="2087"/>
      <c r="B47" s="3286" t="s">
        <v>6764</v>
      </c>
      <c r="C47" s="2079" t="s">
        <v>6708</v>
      </c>
      <c r="D47" s="2080" t="s">
        <v>6765</v>
      </c>
      <c r="E47" s="2081">
        <v>45793</v>
      </c>
      <c r="F47" s="2147">
        <f t="shared" si="55"/>
        <v>45798</v>
      </c>
      <c r="G47" s="2081">
        <f t="shared" si="56"/>
        <v>45816</v>
      </c>
      <c r="H47" s="2081">
        <f t="shared" si="57"/>
        <v>45821</v>
      </c>
      <c r="I47" s="2085">
        <f t="shared" si="58"/>
        <v>45825</v>
      </c>
      <c r="J47" s="2085">
        <f t="shared" si="59"/>
        <v>45827</v>
      </c>
      <c r="K47" s="2085">
        <f t="shared" si="60"/>
        <v>45835</v>
      </c>
      <c r="L47" s="2081">
        <f t="shared" si="61"/>
        <v>45838</v>
      </c>
      <c r="M47" s="2081">
        <f t="shared" si="62"/>
        <v>45842</v>
      </c>
      <c r="N47" s="2081">
        <f t="shared" si="63"/>
        <v>45845</v>
      </c>
      <c r="O47" s="2081">
        <f t="shared" si="64"/>
        <v>45848</v>
      </c>
      <c r="P47" s="5"/>
      <c r="Q47" s="2225">
        <f t="shared" si="41"/>
        <v>45785</v>
      </c>
      <c r="R47" s="2226">
        <f t="shared" si="51"/>
        <v>45786</v>
      </c>
      <c r="S47" s="1627">
        <f t="shared" si="33"/>
        <v>45779</v>
      </c>
      <c r="T47" s="1627">
        <f t="shared" si="34"/>
        <v>45779</v>
      </c>
    </row>
    <row r="48" spans="1:20" s="201" customFormat="1" ht="20.100000000000001" hidden="1" customHeight="1" thickTop="1">
      <c r="A48" s="2087"/>
      <c r="B48" s="3286" t="s">
        <v>6766</v>
      </c>
      <c r="C48" s="2079" t="s">
        <v>6767</v>
      </c>
      <c r="D48" s="2080" t="s">
        <v>6768</v>
      </c>
      <c r="E48" s="2081">
        <v>45798</v>
      </c>
      <c r="F48" s="2147">
        <f t="shared" si="55"/>
        <v>45803</v>
      </c>
      <c r="G48" s="2081">
        <f t="shared" si="56"/>
        <v>45821</v>
      </c>
      <c r="H48" s="2081">
        <f t="shared" si="57"/>
        <v>45826</v>
      </c>
      <c r="I48" s="2085">
        <f t="shared" si="58"/>
        <v>45830</v>
      </c>
      <c r="J48" s="2085">
        <f t="shared" si="59"/>
        <v>45832</v>
      </c>
      <c r="K48" s="2085">
        <f t="shared" si="60"/>
        <v>45840</v>
      </c>
      <c r="L48" s="2081">
        <f t="shared" si="61"/>
        <v>45843</v>
      </c>
      <c r="M48" s="2081">
        <f t="shared" si="62"/>
        <v>45847</v>
      </c>
      <c r="N48" s="2081">
        <f t="shared" si="63"/>
        <v>45850</v>
      </c>
      <c r="O48" s="2081">
        <f t="shared" si="64"/>
        <v>45853</v>
      </c>
      <c r="P48" s="5"/>
      <c r="Q48" s="2225">
        <f t="shared" si="41"/>
        <v>45792</v>
      </c>
      <c r="R48" s="2226">
        <f t="shared" si="51"/>
        <v>45793</v>
      </c>
      <c r="S48" s="1627">
        <f t="shared" si="33"/>
        <v>45786</v>
      </c>
      <c r="T48" s="1627">
        <f t="shared" si="34"/>
        <v>45786</v>
      </c>
    </row>
    <row r="49" spans="1:23" s="201" customFormat="1" ht="20.100000000000001" hidden="1" customHeight="1">
      <c r="A49" s="2087" t="s">
        <v>6769</v>
      </c>
      <c r="B49" s="3286" t="s">
        <v>6770</v>
      </c>
      <c r="C49" s="2079" t="s">
        <v>6771</v>
      </c>
      <c r="D49" s="2080" t="s">
        <v>6772</v>
      </c>
      <c r="E49" s="2081">
        <v>45802</v>
      </c>
      <c r="F49" s="2147">
        <f t="shared" si="55"/>
        <v>45807</v>
      </c>
      <c r="G49" s="2081">
        <f t="shared" si="56"/>
        <v>45825</v>
      </c>
      <c r="H49" s="2081">
        <f t="shared" si="57"/>
        <v>45830</v>
      </c>
      <c r="I49" s="2085">
        <f t="shared" si="58"/>
        <v>45834</v>
      </c>
      <c r="J49" s="2085">
        <f t="shared" si="59"/>
        <v>45836</v>
      </c>
      <c r="K49" s="2085">
        <f t="shared" si="60"/>
        <v>45844</v>
      </c>
      <c r="L49" s="2081">
        <f t="shared" si="61"/>
        <v>45847</v>
      </c>
      <c r="M49" s="2081">
        <f t="shared" si="62"/>
        <v>45851</v>
      </c>
      <c r="N49" s="2081">
        <f t="shared" si="63"/>
        <v>45854</v>
      </c>
      <c r="O49" s="2081">
        <f t="shared" si="64"/>
        <v>45857</v>
      </c>
      <c r="P49" s="5"/>
      <c r="Q49" s="2225">
        <f t="shared" si="41"/>
        <v>45799</v>
      </c>
      <c r="R49" s="2226">
        <f t="shared" si="51"/>
        <v>45800</v>
      </c>
      <c r="S49" s="1627">
        <f t="shared" si="33"/>
        <v>45793</v>
      </c>
      <c r="T49" s="1627">
        <f t="shared" si="34"/>
        <v>45793</v>
      </c>
    </row>
    <row r="50" spans="1:23" s="201" customFormat="1" ht="20.100000000000001" hidden="1" customHeight="1">
      <c r="A50" s="2087" t="s">
        <v>6773</v>
      </c>
      <c r="B50" s="3286" t="s">
        <v>6774</v>
      </c>
      <c r="C50" s="2082" t="s">
        <v>6775</v>
      </c>
      <c r="D50" s="2083" t="s">
        <v>6776</v>
      </c>
      <c r="E50" s="2084">
        <v>45811</v>
      </c>
      <c r="F50" s="3042">
        <f t="shared" si="55"/>
        <v>45816</v>
      </c>
      <c r="G50" s="2084">
        <f t="shared" si="56"/>
        <v>45834</v>
      </c>
      <c r="H50" s="2084">
        <f t="shared" si="57"/>
        <v>45839</v>
      </c>
      <c r="I50" s="3832">
        <f t="shared" si="58"/>
        <v>45843</v>
      </c>
      <c r="J50" s="3832">
        <f t="shared" si="59"/>
        <v>45845</v>
      </c>
      <c r="K50" s="3832">
        <f t="shared" si="60"/>
        <v>45853</v>
      </c>
      <c r="L50" s="2084">
        <f t="shared" si="61"/>
        <v>45856</v>
      </c>
      <c r="M50" s="2084">
        <f t="shared" si="62"/>
        <v>45860</v>
      </c>
      <c r="N50" s="2084">
        <f t="shared" si="63"/>
        <v>45863</v>
      </c>
      <c r="O50" s="2084">
        <f t="shared" si="64"/>
        <v>45866</v>
      </c>
      <c r="P50" s="5"/>
      <c r="Q50" s="2225">
        <f t="shared" si="41"/>
        <v>45806</v>
      </c>
      <c r="R50" s="2226">
        <f t="shared" si="51"/>
        <v>45807</v>
      </c>
      <c r="S50" s="1627">
        <f t="shared" si="33"/>
        <v>45800</v>
      </c>
      <c r="T50" s="1627">
        <f t="shared" si="34"/>
        <v>45800</v>
      </c>
    </row>
    <row r="51" spans="1:23" s="201" customFormat="1" ht="20.100000000000001" hidden="1" customHeight="1">
      <c r="A51" s="2087"/>
      <c r="B51" s="3286" t="s">
        <v>6777</v>
      </c>
      <c r="C51" s="1403" t="s">
        <v>6778</v>
      </c>
      <c r="D51" s="1394" t="s">
        <v>6779</v>
      </c>
      <c r="E51" s="1397">
        <v>45814</v>
      </c>
      <c r="F51" s="1434">
        <f t="shared" si="55"/>
        <v>45819</v>
      </c>
      <c r="G51" s="1397">
        <f t="shared" si="56"/>
        <v>45837</v>
      </c>
      <c r="H51" s="1397">
        <f t="shared" si="57"/>
        <v>45842</v>
      </c>
      <c r="I51" s="1397">
        <f t="shared" si="58"/>
        <v>45846</v>
      </c>
      <c r="J51" s="1397">
        <f t="shared" si="59"/>
        <v>45848</v>
      </c>
      <c r="K51" s="1397">
        <f t="shared" si="60"/>
        <v>45856</v>
      </c>
      <c r="L51" s="1397">
        <f t="shared" si="61"/>
        <v>45859</v>
      </c>
      <c r="M51" s="1397">
        <f t="shared" si="62"/>
        <v>45863</v>
      </c>
      <c r="N51" s="1397">
        <f t="shared" si="63"/>
        <v>45866</v>
      </c>
      <c r="O51" s="1397">
        <f t="shared" si="64"/>
        <v>45869</v>
      </c>
      <c r="P51" s="5"/>
      <c r="Q51" s="2225">
        <f t="shared" si="41"/>
        <v>45813</v>
      </c>
      <c r="R51" s="2226">
        <f t="shared" si="51"/>
        <v>45814</v>
      </c>
      <c r="S51" s="1627">
        <f t="shared" si="33"/>
        <v>45807</v>
      </c>
      <c r="T51" s="1627">
        <f t="shared" si="34"/>
        <v>45807</v>
      </c>
    </row>
    <row r="52" spans="1:23" s="201" customFormat="1" ht="20.100000000000001" customHeight="1">
      <c r="A52" s="2087"/>
      <c r="B52" s="3286"/>
      <c r="C52" s="1414"/>
      <c r="D52" s="1415"/>
      <c r="E52" s="1416"/>
      <c r="F52" s="1416"/>
      <c r="G52" s="1416"/>
      <c r="H52" s="1416"/>
      <c r="I52" s="1416"/>
      <c r="J52" s="1416"/>
      <c r="K52" s="1416"/>
      <c r="L52" s="1416"/>
      <c r="M52" s="1416"/>
      <c r="N52" s="1416"/>
      <c r="O52" s="1416"/>
      <c r="P52" s="5"/>
      <c r="Q52" s="2225"/>
      <c r="R52" s="2226"/>
      <c r="S52" s="1627"/>
      <c r="T52" s="1627"/>
    </row>
    <row r="53" spans="1:23" s="201" customFormat="1" ht="37.5" customHeight="1">
      <c r="A53" s="2087"/>
      <c r="B53" s="3286"/>
      <c r="C53" s="3066" t="s">
        <v>6640</v>
      </c>
      <c r="D53" s="1440"/>
      <c r="E53" s="1518" t="s">
        <v>98</v>
      </c>
      <c r="F53" s="406" t="s">
        <v>103</v>
      </c>
      <c r="G53" s="406" t="s">
        <v>1129</v>
      </c>
      <c r="H53" s="406" t="s">
        <v>1568</v>
      </c>
      <c r="I53" s="406" t="s">
        <v>1406</v>
      </c>
      <c r="J53" s="406" t="s">
        <v>1127</v>
      </c>
      <c r="K53" s="406" t="s">
        <v>1125</v>
      </c>
      <c r="L53" s="406" t="s">
        <v>866</v>
      </c>
      <c r="M53" s="406" t="s">
        <v>1515</v>
      </c>
      <c r="N53" s="406" t="s">
        <v>1106</v>
      </c>
      <c r="O53" s="406" t="s">
        <v>1338</v>
      </c>
      <c r="P53" s="406" t="s">
        <v>1123</v>
      </c>
      <c r="Q53" s="2225"/>
      <c r="R53" s="1627" t="s">
        <v>3805</v>
      </c>
      <c r="S53" s="1117" t="s">
        <v>1721</v>
      </c>
      <c r="T53" s="2107" t="s">
        <v>3807</v>
      </c>
      <c r="U53" s="2107" t="s">
        <v>3808</v>
      </c>
    </row>
    <row r="54" spans="1:23" s="201" customFormat="1" ht="37.5" customHeight="1" thickBot="1">
      <c r="A54" s="2087"/>
      <c r="B54" s="3286"/>
      <c r="C54" s="3066"/>
      <c r="D54" s="1522" t="s">
        <v>4380</v>
      </c>
      <c r="E54" s="2229"/>
      <c r="F54" s="819" t="s">
        <v>3117</v>
      </c>
      <c r="G54" s="819" t="s">
        <v>6780</v>
      </c>
      <c r="H54" s="819" t="s">
        <v>2845</v>
      </c>
      <c r="I54" s="819" t="s">
        <v>3507</v>
      </c>
      <c r="J54" s="819" t="s">
        <v>2780</v>
      </c>
      <c r="K54" s="819" t="s">
        <v>2007</v>
      </c>
      <c r="L54" s="819" t="s">
        <v>2781</v>
      </c>
      <c r="M54" s="819" t="s">
        <v>3265</v>
      </c>
      <c r="N54" s="819" t="s">
        <v>4327</v>
      </c>
      <c r="O54" s="819" t="s">
        <v>2737</v>
      </c>
      <c r="P54" s="819" t="s">
        <v>4040</v>
      </c>
      <c r="Q54" s="2225"/>
      <c r="R54" s="1627"/>
      <c r="S54" s="1117"/>
      <c r="T54" s="2107"/>
      <c r="U54" s="2107"/>
    </row>
    <row r="55" spans="1:23" s="201" customFormat="1" ht="20.100000000000001" customHeight="1" thickTop="1">
      <c r="A55" s="2087"/>
      <c r="B55" s="3286" t="s">
        <v>6781</v>
      </c>
      <c r="C55" s="1403" t="s">
        <v>6782</v>
      </c>
      <c r="D55" s="3833" t="s">
        <v>6783</v>
      </c>
      <c r="E55" s="3831">
        <v>45823</v>
      </c>
      <c r="F55" s="3831">
        <f t="shared" si="55"/>
        <v>45828</v>
      </c>
      <c r="G55" s="1735">
        <f>E55+26</f>
        <v>45849</v>
      </c>
      <c r="H55" s="1735">
        <f>E55+30</f>
        <v>45853</v>
      </c>
      <c r="I55" s="2002">
        <f>E55+31</f>
        <v>45854</v>
      </c>
      <c r="J55" s="2148">
        <f t="shared" ref="J55:J57" si="65">E55+34</f>
        <v>45857</v>
      </c>
      <c r="K55" s="2002">
        <f t="shared" ref="K55:K57" si="66">E55+36</f>
        <v>45859</v>
      </c>
      <c r="L55" s="2002">
        <f t="shared" ref="L55:L57" si="67">E55+40</f>
        <v>45863</v>
      </c>
      <c r="M55" s="1735">
        <f t="shared" ref="M55:M56" si="68">E55+43</f>
        <v>45866</v>
      </c>
      <c r="N55" s="3831">
        <f t="shared" ref="N55:N62" si="69">E55+49</f>
        <v>45872</v>
      </c>
      <c r="O55" s="3831">
        <f t="shared" ref="O55:O62" si="70">E55+52</f>
        <v>45875</v>
      </c>
      <c r="P55" s="3831">
        <f t="shared" ref="P55:P62" si="71">E55+55</f>
        <v>45878</v>
      </c>
      <c r="R55" s="3827">
        <v>45823</v>
      </c>
      <c r="S55" s="3828">
        <f>R55+2</f>
        <v>45825</v>
      </c>
      <c r="T55" s="1627">
        <f t="shared" ref="T55:T62" si="72">S55-7</f>
        <v>45818</v>
      </c>
      <c r="U55" s="1627">
        <f t="shared" ref="U55:U62" si="73">T55</f>
        <v>45818</v>
      </c>
      <c r="V55" s="3396" t="s">
        <v>6784</v>
      </c>
      <c r="W55" s="3829"/>
    </row>
    <row r="56" spans="1:23" s="201" customFormat="1" ht="20.100000000000001" customHeight="1">
      <c r="A56" s="2087" t="s">
        <v>6785</v>
      </c>
      <c r="B56" s="3286" t="s">
        <v>6786</v>
      </c>
      <c r="C56" s="3830" t="s">
        <v>6787</v>
      </c>
      <c r="D56" s="1734" t="s">
        <v>6788</v>
      </c>
      <c r="E56" s="1735">
        <v>45830</v>
      </c>
      <c r="F56" s="1735">
        <f t="shared" si="55"/>
        <v>45835</v>
      </c>
      <c r="G56" s="1735">
        <f t="shared" ref="G56" si="74">E56+26</f>
        <v>45856</v>
      </c>
      <c r="H56" s="1735">
        <f t="shared" ref="H56:H57" si="75">E56+30</f>
        <v>45860</v>
      </c>
      <c r="I56" s="2002">
        <f t="shared" ref="I56:I57" si="76">E56+31</f>
        <v>45861</v>
      </c>
      <c r="J56" s="2148">
        <f t="shared" si="65"/>
        <v>45864</v>
      </c>
      <c r="K56" s="2002">
        <f t="shared" si="66"/>
        <v>45866</v>
      </c>
      <c r="L56" s="2002">
        <f t="shared" si="67"/>
        <v>45870</v>
      </c>
      <c r="M56" s="1735">
        <f t="shared" si="68"/>
        <v>45873</v>
      </c>
      <c r="N56" s="1735">
        <f t="shared" si="69"/>
        <v>45879</v>
      </c>
      <c r="O56" s="1735">
        <f t="shared" si="70"/>
        <v>45882</v>
      </c>
      <c r="P56" s="1735">
        <f t="shared" si="71"/>
        <v>45885</v>
      </c>
      <c r="R56" s="3827">
        <f t="shared" ref="R56:R62" si="77">R55+7</f>
        <v>45830</v>
      </c>
      <c r="S56" s="3828">
        <f>R56+2</f>
        <v>45832</v>
      </c>
      <c r="T56" s="1627">
        <f t="shared" si="72"/>
        <v>45825</v>
      </c>
      <c r="U56" s="1627">
        <f t="shared" si="73"/>
        <v>45825</v>
      </c>
      <c r="V56" s="3396" t="s">
        <v>6784</v>
      </c>
      <c r="W56" s="3829"/>
    </row>
    <row r="57" spans="1:23" s="201" customFormat="1" ht="20.100000000000001" customHeight="1">
      <c r="A57" s="2087" t="s">
        <v>6789</v>
      </c>
      <c r="B57" s="3286" t="s">
        <v>6790</v>
      </c>
      <c r="C57" s="1733" t="s">
        <v>6089</v>
      </c>
      <c r="D57" s="1734" t="s">
        <v>6791</v>
      </c>
      <c r="E57" s="1735">
        <v>45837</v>
      </c>
      <c r="F57" s="2149" t="s">
        <v>393</v>
      </c>
      <c r="G57" s="1735">
        <f>E57+26</f>
        <v>45863</v>
      </c>
      <c r="H57" s="1735">
        <f t="shared" si="75"/>
        <v>45867</v>
      </c>
      <c r="I57" s="2002">
        <f t="shared" si="76"/>
        <v>45868</v>
      </c>
      <c r="J57" s="2148">
        <f t="shared" si="65"/>
        <v>45871</v>
      </c>
      <c r="K57" s="2002">
        <f t="shared" si="66"/>
        <v>45873</v>
      </c>
      <c r="L57" s="2002">
        <f t="shared" si="67"/>
        <v>45877</v>
      </c>
      <c r="M57" s="1735">
        <f>E57+43</f>
        <v>45880</v>
      </c>
      <c r="N57" s="1735">
        <f t="shared" si="69"/>
        <v>45886</v>
      </c>
      <c r="O57" s="1735">
        <f t="shared" si="70"/>
        <v>45889</v>
      </c>
      <c r="P57" s="1735">
        <f t="shared" si="71"/>
        <v>45892</v>
      </c>
      <c r="R57" s="3827">
        <f t="shared" si="77"/>
        <v>45837</v>
      </c>
      <c r="S57" s="3828">
        <f t="shared" ref="S57:S62" si="78">R57+2</f>
        <v>45839</v>
      </c>
      <c r="T57" s="1627">
        <f t="shared" si="72"/>
        <v>45832</v>
      </c>
      <c r="U57" s="1627">
        <f t="shared" si="73"/>
        <v>45832</v>
      </c>
      <c r="V57" s="3396" t="s">
        <v>6784</v>
      </c>
      <c r="W57" s="3829"/>
    </row>
    <row r="58" spans="1:23" s="201" customFormat="1" ht="20.100000000000001" customHeight="1">
      <c r="A58" s="2087"/>
      <c r="B58" s="3286" t="s">
        <v>6792</v>
      </c>
      <c r="C58" s="2079" t="s">
        <v>4795</v>
      </c>
      <c r="D58" s="2080" t="s">
        <v>6793</v>
      </c>
      <c r="E58" s="2081">
        <v>45844</v>
      </c>
      <c r="F58" s="2081">
        <f t="shared" si="55"/>
        <v>45849</v>
      </c>
      <c r="G58" s="2081">
        <f>E58+26</f>
        <v>45870</v>
      </c>
      <c r="H58" s="2081">
        <f>E58+30</f>
        <v>45874</v>
      </c>
      <c r="I58" s="2085">
        <f>E58+31</f>
        <v>45875</v>
      </c>
      <c r="J58" s="2148">
        <f>E58+34</f>
        <v>45878</v>
      </c>
      <c r="K58" s="2085">
        <f>E58+36</f>
        <v>45880</v>
      </c>
      <c r="L58" s="2085">
        <f>E58+40</f>
        <v>45884</v>
      </c>
      <c r="M58" s="2081">
        <f>E58+43</f>
        <v>45887</v>
      </c>
      <c r="N58" s="2081">
        <f t="shared" si="69"/>
        <v>45893</v>
      </c>
      <c r="O58" s="2081">
        <f t="shared" si="70"/>
        <v>45896</v>
      </c>
      <c r="P58" s="2081">
        <f t="shared" si="71"/>
        <v>45899</v>
      </c>
      <c r="R58" s="3827">
        <f t="shared" si="77"/>
        <v>45844</v>
      </c>
      <c r="S58" s="3828">
        <f t="shared" si="78"/>
        <v>45846</v>
      </c>
      <c r="T58" s="1627">
        <f t="shared" si="72"/>
        <v>45839</v>
      </c>
      <c r="U58" s="1627">
        <f t="shared" si="73"/>
        <v>45839</v>
      </c>
      <c r="V58" s="3396" t="s">
        <v>6784</v>
      </c>
      <c r="W58" s="3829"/>
    </row>
    <row r="59" spans="1:23" s="201" customFormat="1" ht="20.100000000000001" customHeight="1">
      <c r="A59" s="2087"/>
      <c r="B59" s="3286" t="s">
        <v>6794</v>
      </c>
      <c r="C59" s="2079" t="s">
        <v>6795</v>
      </c>
      <c r="D59" s="2080" t="s">
        <v>6796</v>
      </c>
      <c r="E59" s="2081">
        <v>45851</v>
      </c>
      <c r="F59" s="2081">
        <f t="shared" si="55"/>
        <v>45856</v>
      </c>
      <c r="G59" s="2081">
        <f t="shared" ref="G59:G62" si="79">E59+26</f>
        <v>45877</v>
      </c>
      <c r="H59" s="2081">
        <f t="shared" ref="H59:H62" si="80">E59+30</f>
        <v>45881</v>
      </c>
      <c r="I59" s="2085">
        <f t="shared" ref="I59:I62" si="81">E59+31</f>
        <v>45882</v>
      </c>
      <c r="J59" s="2148">
        <f t="shared" ref="J59:J62" si="82">E59+34</f>
        <v>45885</v>
      </c>
      <c r="K59" s="2085">
        <f t="shared" ref="K59:K62" si="83">E59+36</f>
        <v>45887</v>
      </c>
      <c r="L59" s="2085">
        <f t="shared" ref="L59:L62" si="84">E59+40</f>
        <v>45891</v>
      </c>
      <c r="M59" s="2081">
        <f t="shared" ref="M59:M62" si="85">E59+43</f>
        <v>45894</v>
      </c>
      <c r="N59" s="2081">
        <f t="shared" si="69"/>
        <v>45900</v>
      </c>
      <c r="O59" s="2081">
        <f t="shared" si="70"/>
        <v>45903</v>
      </c>
      <c r="P59" s="2081">
        <f t="shared" si="71"/>
        <v>45906</v>
      </c>
      <c r="R59" s="3827">
        <f t="shared" si="77"/>
        <v>45851</v>
      </c>
      <c r="S59" s="3828">
        <f t="shared" si="78"/>
        <v>45853</v>
      </c>
      <c r="T59" s="1627">
        <f t="shared" si="72"/>
        <v>45846</v>
      </c>
      <c r="U59" s="1627">
        <f t="shared" si="73"/>
        <v>45846</v>
      </c>
      <c r="V59" s="3396" t="s">
        <v>6784</v>
      </c>
      <c r="W59" s="3829"/>
    </row>
    <row r="60" spans="1:23" s="201" customFormat="1" ht="20.100000000000001" customHeight="1">
      <c r="A60" s="2087"/>
      <c r="B60" s="3286" t="s">
        <v>6797</v>
      </c>
      <c r="C60" s="2079" t="s">
        <v>6798</v>
      </c>
      <c r="D60" s="2080" t="s">
        <v>6799</v>
      </c>
      <c r="E60" s="2081">
        <v>45858</v>
      </c>
      <c r="F60" s="2081">
        <f t="shared" si="55"/>
        <v>45863</v>
      </c>
      <c r="G60" s="2081">
        <f t="shared" si="79"/>
        <v>45884</v>
      </c>
      <c r="H60" s="2081">
        <f t="shared" si="80"/>
        <v>45888</v>
      </c>
      <c r="I60" s="2085">
        <f t="shared" si="81"/>
        <v>45889</v>
      </c>
      <c r="J60" s="2148">
        <f t="shared" si="82"/>
        <v>45892</v>
      </c>
      <c r="K60" s="2085">
        <f t="shared" si="83"/>
        <v>45894</v>
      </c>
      <c r="L60" s="2085">
        <f t="shared" si="84"/>
        <v>45898</v>
      </c>
      <c r="M60" s="2081">
        <f t="shared" si="85"/>
        <v>45901</v>
      </c>
      <c r="N60" s="2081">
        <f t="shared" si="69"/>
        <v>45907</v>
      </c>
      <c r="O60" s="2081">
        <f t="shared" si="70"/>
        <v>45910</v>
      </c>
      <c r="P60" s="2081">
        <f t="shared" si="71"/>
        <v>45913</v>
      </c>
      <c r="R60" s="3827">
        <f t="shared" si="77"/>
        <v>45858</v>
      </c>
      <c r="S60" s="3828">
        <f t="shared" si="78"/>
        <v>45860</v>
      </c>
      <c r="T60" s="1627">
        <f t="shared" si="72"/>
        <v>45853</v>
      </c>
      <c r="U60" s="1627">
        <f t="shared" si="73"/>
        <v>45853</v>
      </c>
      <c r="V60" s="3396" t="s">
        <v>6784</v>
      </c>
      <c r="W60" s="3829"/>
    </row>
    <row r="61" spans="1:23" s="201" customFormat="1" ht="20.100000000000001" customHeight="1">
      <c r="A61" s="2087"/>
      <c r="B61" s="3286" t="s">
        <v>6800</v>
      </c>
      <c r="C61" s="2079" t="s">
        <v>6801</v>
      </c>
      <c r="D61" s="2080" t="s">
        <v>6802</v>
      </c>
      <c r="E61" s="2081">
        <v>45865</v>
      </c>
      <c r="F61" s="2081">
        <f t="shared" si="55"/>
        <v>45870</v>
      </c>
      <c r="G61" s="2081">
        <f t="shared" si="79"/>
        <v>45891</v>
      </c>
      <c r="H61" s="2081">
        <f t="shared" si="80"/>
        <v>45895</v>
      </c>
      <c r="I61" s="2085">
        <f t="shared" si="81"/>
        <v>45896</v>
      </c>
      <c r="J61" s="2148">
        <f t="shared" si="82"/>
        <v>45899</v>
      </c>
      <c r="K61" s="2085">
        <f t="shared" si="83"/>
        <v>45901</v>
      </c>
      <c r="L61" s="2085">
        <f t="shared" si="84"/>
        <v>45905</v>
      </c>
      <c r="M61" s="2081">
        <f t="shared" si="85"/>
        <v>45908</v>
      </c>
      <c r="N61" s="2081">
        <f t="shared" si="69"/>
        <v>45914</v>
      </c>
      <c r="O61" s="2081">
        <f t="shared" si="70"/>
        <v>45917</v>
      </c>
      <c r="P61" s="2081">
        <f t="shared" si="71"/>
        <v>45920</v>
      </c>
      <c r="R61" s="3827">
        <f t="shared" si="77"/>
        <v>45865</v>
      </c>
      <c r="S61" s="3828">
        <f t="shared" si="78"/>
        <v>45867</v>
      </c>
      <c r="T61" s="1627">
        <f t="shared" si="72"/>
        <v>45860</v>
      </c>
      <c r="U61" s="1627">
        <f t="shared" si="73"/>
        <v>45860</v>
      </c>
      <c r="V61" s="3396" t="s">
        <v>6784</v>
      </c>
      <c r="W61" s="3829"/>
    </row>
    <row r="62" spans="1:23" s="201" customFormat="1" ht="20.100000000000001" customHeight="1">
      <c r="A62" s="2087"/>
      <c r="B62" s="3286" t="s">
        <v>6803</v>
      </c>
      <c r="C62" s="1733" t="s">
        <v>6755</v>
      </c>
      <c r="D62" s="1734" t="s">
        <v>6804</v>
      </c>
      <c r="E62" s="1735">
        <v>45872</v>
      </c>
      <c r="F62" s="1735">
        <f t="shared" si="55"/>
        <v>45877</v>
      </c>
      <c r="G62" s="1735">
        <f t="shared" si="79"/>
        <v>45898</v>
      </c>
      <c r="H62" s="1735">
        <f t="shared" si="80"/>
        <v>45902</v>
      </c>
      <c r="I62" s="2002">
        <f t="shared" si="81"/>
        <v>45903</v>
      </c>
      <c r="J62" s="2148">
        <f t="shared" si="82"/>
        <v>45906</v>
      </c>
      <c r="K62" s="2002">
        <f t="shared" si="83"/>
        <v>45908</v>
      </c>
      <c r="L62" s="2002">
        <f t="shared" si="84"/>
        <v>45912</v>
      </c>
      <c r="M62" s="1735">
        <f t="shared" si="85"/>
        <v>45915</v>
      </c>
      <c r="N62" s="1735">
        <f t="shared" si="69"/>
        <v>45921</v>
      </c>
      <c r="O62" s="1735">
        <f t="shared" si="70"/>
        <v>45924</v>
      </c>
      <c r="P62" s="1735">
        <f t="shared" si="71"/>
        <v>45927</v>
      </c>
      <c r="R62" s="3827">
        <f t="shared" si="77"/>
        <v>45872</v>
      </c>
      <c r="S62" s="3828">
        <f t="shared" si="78"/>
        <v>45874</v>
      </c>
      <c r="T62" s="1627">
        <f t="shared" si="72"/>
        <v>45867</v>
      </c>
      <c r="U62" s="1627">
        <f t="shared" si="73"/>
        <v>45867</v>
      </c>
      <c r="V62" s="3396" t="s">
        <v>6784</v>
      </c>
      <c r="W62" s="3829"/>
    </row>
    <row r="63" spans="1:23" s="201" customFormat="1" ht="20.100000000000001" customHeight="1">
      <c r="A63" s="1410"/>
      <c r="B63" s="1934"/>
      <c r="C63" s="1808" t="s">
        <v>611</v>
      </c>
      <c r="D63" s="1415"/>
      <c r="E63" s="1416"/>
      <c r="F63" s="1416"/>
      <c r="G63" s="1416"/>
      <c r="H63" s="1416"/>
      <c r="I63" s="1416"/>
      <c r="J63" s="1416"/>
      <c r="K63" s="1416"/>
      <c r="L63" s="1416"/>
      <c r="M63" s="1416"/>
      <c r="N63" s="1416"/>
      <c r="O63" s="1416"/>
      <c r="P63" s="5"/>
      <c r="Q63" s="36"/>
      <c r="R63" s="1741"/>
      <c r="S63" s="1737"/>
      <c r="T63" s="209"/>
    </row>
    <row r="64" spans="1:23" s="201" customFormat="1" ht="20.100000000000001" customHeight="1">
      <c r="A64" s="1410"/>
      <c r="B64" s="1410"/>
      <c r="C64" s="1414"/>
      <c r="D64" s="1415"/>
      <c r="E64" s="820" t="s">
        <v>649</v>
      </c>
      <c r="F64" s="820"/>
      <c r="G64" s="820"/>
      <c r="H64" s="209"/>
      <c r="I64" s="1416"/>
      <c r="J64" s="1416"/>
      <c r="K64" s="1416"/>
      <c r="L64" s="1416"/>
      <c r="M64" s="1416"/>
      <c r="N64" s="1416"/>
      <c r="O64" s="1416"/>
      <c r="P64" s="5"/>
      <c r="Q64" s="36"/>
      <c r="R64" s="209"/>
      <c r="S64" s="1703"/>
      <c r="T64" s="209"/>
    </row>
    <row r="65" spans="1:20" s="201" customFormat="1" ht="20.100000000000001" customHeight="1">
      <c r="A65" s="808"/>
      <c r="B65" s="808"/>
      <c r="C65" s="814"/>
      <c r="D65" s="209"/>
      <c r="E65" s="820" t="s">
        <v>649</v>
      </c>
      <c r="F65" s="820"/>
      <c r="G65" s="820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137"/>
      <c r="S65" s="1616"/>
      <c r="T65" s="209"/>
    </row>
    <row r="66" spans="1:20" s="201" customFormat="1" ht="20.100000000000001" customHeight="1">
      <c r="A66" s="808"/>
      <c r="B66" s="808"/>
      <c r="C66" s="814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137"/>
      <c r="S66" s="1616"/>
      <c r="T66" s="209"/>
    </row>
    <row r="67" spans="1:20" s="201" customFormat="1" ht="20.100000000000001" customHeight="1">
      <c r="A67" s="808"/>
      <c r="B67" s="808"/>
      <c r="C67" s="210" t="s">
        <v>0</v>
      </c>
      <c r="D67" s="137"/>
      <c r="E67" s="137"/>
      <c r="F67" s="137"/>
      <c r="G67" s="137"/>
      <c r="H67" s="211"/>
      <c r="J67" s="201" t="s">
        <v>36</v>
      </c>
      <c r="K67" s="201" t="s">
        <v>36</v>
      </c>
      <c r="L67" s="201" t="s">
        <v>36</v>
      </c>
      <c r="O67" s="137"/>
      <c r="P67" s="137"/>
      <c r="Q67" s="54" t="s">
        <v>61</v>
      </c>
    </row>
    <row r="68" spans="1:20" s="201" customFormat="1" ht="20.100000000000001" customHeight="1">
      <c r="A68" s="409"/>
      <c r="B68" s="808"/>
      <c r="C68" s="253" t="s">
        <v>0</v>
      </c>
      <c r="D68" s="70"/>
      <c r="E68" s="1487" t="s">
        <v>2062</v>
      </c>
      <c r="F68" s="71"/>
      <c r="G68" s="71" t="s">
        <v>36</v>
      </c>
      <c r="H68" s="71"/>
      <c r="I68" s="70"/>
      <c r="J68" s="70"/>
      <c r="K68" s="70"/>
      <c r="L68" s="70"/>
      <c r="M68" s="71" t="s">
        <v>61</v>
      </c>
      <c r="N68" s="71" t="s">
        <v>61</v>
      </c>
      <c r="O68" s="71" t="str">
        <f>'HOW TO-&gt;'!$B$134</f>
        <v>6011 2413</v>
      </c>
      <c r="P68" s="71"/>
      <c r="Q68" s="61"/>
      <c r="R68" s="289"/>
    </row>
    <row r="69" spans="1:20" s="201" customFormat="1" ht="20.100000000000001" customHeight="1">
      <c r="A69" s="409"/>
      <c r="B69" s="808"/>
      <c r="C69" s="82" t="s">
        <v>1</v>
      </c>
      <c r="D69" s="70"/>
      <c r="E69" s="308" t="s">
        <v>612</v>
      </c>
      <c r="F69" s="71"/>
      <c r="G69" s="70" t="s">
        <v>613</v>
      </c>
      <c r="H69" s="70"/>
      <c r="I69" s="308" t="s">
        <v>39</v>
      </c>
      <c r="J69" s="70"/>
      <c r="K69" s="70"/>
      <c r="L69" s="70"/>
      <c r="M69" s="70" t="s">
        <v>63</v>
      </c>
      <c r="N69" s="70" t="s">
        <v>63</v>
      </c>
      <c r="O69" s="70"/>
      <c r="P69" s="273" t="s">
        <v>64</v>
      </c>
      <c r="Q69" s="61"/>
      <c r="R69" s="212"/>
    </row>
    <row r="70" spans="1:20" s="201" customFormat="1" ht="16.899999999999999" customHeight="1">
      <c r="A70" s="465"/>
      <c r="B70" s="3287"/>
      <c r="C70" s="82"/>
      <c r="D70" s="70"/>
      <c r="E70" s="308"/>
      <c r="F70" s="61"/>
      <c r="G70" s="70"/>
      <c r="H70" s="70"/>
      <c r="I70" s="308"/>
      <c r="J70" s="70"/>
      <c r="K70" s="70"/>
      <c r="L70" s="70"/>
      <c r="M70" s="70" t="str">
        <f>'HOW TO-&gt;'!$A$136</f>
        <v>PERMIT</v>
      </c>
      <c r="N70" s="70" t="str">
        <f>'HOW TO-&gt;'!$A$136</f>
        <v>PERMIT</v>
      </c>
      <c r="O70" s="70"/>
      <c r="P70" s="3325" t="str">
        <f>'HOW TO-&gt;'!$C$136</f>
        <v>SG094-SinPermit@msc.com</v>
      </c>
      <c r="Q70" s="61"/>
      <c r="R70" s="80">
        <f>HOME!B$548</f>
        <v>0</v>
      </c>
    </row>
    <row r="71" spans="1:20" s="201" customFormat="1" ht="16.899999999999999" customHeight="1">
      <c r="C71" s="80" t="str">
        <f>'HOW TO-&gt;'!$A$105</f>
        <v>ZANT CHONG</v>
      </c>
      <c r="D71" s="80" t="str">
        <f>'HOW TO-&gt;'!$B$105</f>
        <v>6011 2429</v>
      </c>
      <c r="E71" s="65" t="str">
        <f>'HOW TO-&gt;'!$C$105</f>
        <v>zant.chong@msc.com</v>
      </c>
      <c r="F71" s="61"/>
      <c r="G71" s="80" t="str">
        <f>'HOW TO-&gt;'!$A$122</f>
        <v>ROBERT CHIA</v>
      </c>
      <c r="H71" s="80" t="str">
        <f>'HOW TO-&gt;'!$B$122</f>
        <v>6011 0564</v>
      </c>
      <c r="I71" s="65" t="str">
        <f>'HOW TO-&gt;'!$C$122</f>
        <v>robert.chia@msc.com</v>
      </c>
      <c r="J71" s="61"/>
      <c r="K71" s="61"/>
      <c r="L71" s="61"/>
      <c r="M71" s="80" t="str">
        <f>'HOW TO-&gt;'!$A$137</f>
        <v>RAYNAR ANG</v>
      </c>
      <c r="N71" s="80" t="str">
        <f>'HOW TO-&gt;'!$A$137</f>
        <v>RAYNAR ANG</v>
      </c>
      <c r="O71" s="80" t="str">
        <f>'HOW TO-&gt;'!$B$137</f>
        <v>6011 2358</v>
      </c>
      <c r="P71" s="65" t="str">
        <f>'HOW TO-&gt;'!$C$137</f>
        <v>raynar.ang@msc.com</v>
      </c>
      <c r="Q71" s="61"/>
      <c r="R71" s="80">
        <f>HOME!B$549</f>
        <v>0</v>
      </c>
    </row>
    <row r="72" spans="1:20" s="201" customFormat="1" ht="16.899999999999999" customHeight="1">
      <c r="C72" s="80" t="str">
        <f>'HOW TO-&gt;'!$A$106</f>
        <v>PHOEBE HUANG</v>
      </c>
      <c r="D72" s="80" t="str">
        <f>'HOW TO-&gt;'!$B$106</f>
        <v>6011 0562</v>
      </c>
      <c r="E72" s="65" t="str">
        <f>'HOW TO-&gt;'!$C$106</f>
        <v>phoebe.huang@msc.com</v>
      </c>
      <c r="F72" s="61"/>
      <c r="G72" s="80" t="str">
        <f>'HOW TO-&gt;'!$A$123</f>
        <v>S. Y. LIEW</v>
      </c>
      <c r="H72" s="80" t="str">
        <f>'HOW TO-&gt;'!$B$123</f>
        <v>6011 2348</v>
      </c>
      <c r="I72" s="65" t="str">
        <f>'HOW TO-&gt;'!$C$123</f>
        <v>seoyi.liew@msc.com</v>
      </c>
      <c r="J72" s="61"/>
      <c r="K72" s="61"/>
      <c r="L72" s="61"/>
      <c r="M72" s="80" t="str">
        <f>'HOW TO-&gt;'!$A$138</f>
        <v>KAI SIANG</v>
      </c>
      <c r="N72" s="80" t="str">
        <f>'HOW TO-&gt;'!$A$138</f>
        <v>KAI SIANG</v>
      </c>
      <c r="O72" s="80" t="str">
        <f>'HOW TO-&gt;'!$B$138</f>
        <v>6011 2356</v>
      </c>
      <c r="P72" s="65" t="str">
        <f>'HOW TO-&gt;'!$C$138</f>
        <v>kaisiang.lim@msc.com</v>
      </c>
      <c r="Q72" s="61"/>
      <c r="R72" s="80">
        <f>HOME!B$550</f>
        <v>0</v>
      </c>
    </row>
    <row r="73" spans="1:20" s="137" customFormat="1" ht="16.899999999999999" customHeight="1">
      <c r="B73" s="201"/>
      <c r="C73" s="80" t="str">
        <f>'HOW TO-&gt;'!$A$107</f>
        <v>SHERWIN LIM</v>
      </c>
      <c r="D73" s="80" t="str">
        <f>'HOW TO-&gt;'!$B$107</f>
        <v>6011 2395</v>
      </c>
      <c r="E73" s="65" t="str">
        <f>'HOW TO-&gt;'!$C$107</f>
        <v>sherwin.lim@msc.com</v>
      </c>
      <c r="F73" s="61"/>
      <c r="G73" s="80" t="str">
        <f>'HOW TO-&gt;'!$A$124</f>
        <v>SHARON KOH</v>
      </c>
      <c r="H73" s="80" t="str">
        <f>'HOW TO-&gt;'!$B$124</f>
        <v>6011 2349</v>
      </c>
      <c r="I73" s="65" t="str">
        <f>'HOW TO-&gt;'!$C$124</f>
        <v>sharon.koh@msc.com</v>
      </c>
      <c r="J73" s="61"/>
      <c r="K73" s="61"/>
      <c r="L73" s="61"/>
      <c r="M73" s="80" t="str">
        <f>'HOW TO-&gt;'!$A$139</f>
        <v>DEWI</v>
      </c>
      <c r="N73" s="80" t="str">
        <f>'HOW TO-&gt;'!$A$139</f>
        <v>DEWI</v>
      </c>
      <c r="O73" s="80" t="str">
        <f>'HOW TO-&gt;'!$B$139</f>
        <v>6011 2354</v>
      </c>
      <c r="P73" s="65" t="str">
        <f>'HOW TO-&gt;'!$C$139</f>
        <v>dewi.ratnah@msc.com</v>
      </c>
      <c r="Q73" s="61"/>
      <c r="R73" s="80">
        <f>HOME!B$551</f>
        <v>0</v>
      </c>
    </row>
    <row r="74" spans="1:20" s="137" customFormat="1" ht="16.899999999999999" customHeight="1">
      <c r="B74" s="201"/>
      <c r="C74" s="80" t="str">
        <f>'HOW TO-&gt;'!$A$108</f>
        <v>NATALIE LEW</v>
      </c>
      <c r="D74" s="80" t="str">
        <f>'HOW TO-&gt;'!$B$108</f>
        <v>6011 2399</v>
      </c>
      <c r="E74" s="65" t="str">
        <f>'HOW TO-&gt;'!$C$108</f>
        <v>natalie.lew@msc.com</v>
      </c>
      <c r="F74" s="61"/>
      <c r="G74" s="80" t="str">
        <f>'HOW TO-&gt;'!$A$125</f>
        <v>ANGELIA LAU</v>
      </c>
      <c r="H74" s="80" t="str">
        <f>'HOW TO-&gt;'!$B$125</f>
        <v>6011 2346</v>
      </c>
      <c r="I74" s="65" t="str">
        <f>'HOW TO-&gt;'!$C$125</f>
        <v>angelia.lau@msc.com</v>
      </c>
      <c r="J74" s="61"/>
      <c r="K74" s="61"/>
      <c r="L74" s="61"/>
      <c r="M74" s="80" t="str">
        <f>'HOW TO-&gt;'!$A$140</f>
        <v>YU TING</v>
      </c>
      <c r="N74" s="80" t="str">
        <f>'HOW TO-&gt;'!$A$140</f>
        <v>YU TING</v>
      </c>
      <c r="O74" s="80" t="str">
        <f>'HOW TO-&gt;'!$B$140</f>
        <v>6011 2359</v>
      </c>
      <c r="P74" s="65" t="str">
        <f>'HOW TO-&gt;'!$C$140</f>
        <v>yuting.luo@msc.com</v>
      </c>
      <c r="Q74" s="61"/>
      <c r="R74" s="80">
        <f>HOME!B$552</f>
        <v>0</v>
      </c>
    </row>
    <row r="75" spans="1:20" s="70" customFormat="1" ht="16.899999999999999" customHeight="1">
      <c r="B75" s="71"/>
      <c r="C75" s="80">
        <f>'HOW TO-&gt;'!$A$109</f>
        <v>0</v>
      </c>
      <c r="D75" s="80" t="str">
        <f>'HOW TO-&gt;'!$B$109</f>
        <v>6011 2352</v>
      </c>
      <c r="E75" s="65">
        <f>'HOW TO-&gt;'!$C$109</f>
        <v>0</v>
      </c>
      <c r="F75" s="61"/>
      <c r="G75" s="80" t="str">
        <f>'HOW TO-&gt;'!$A$126</f>
        <v>NOOR AFNINDAH</v>
      </c>
      <c r="H75" s="80" t="str">
        <f>'HOW TO-&gt;'!$B$126</f>
        <v>6011 2347</v>
      </c>
      <c r="I75" s="65" t="str">
        <f>'HOW TO-&gt;'!$C$126</f>
        <v>noor.afnindah@msc.com</v>
      </c>
      <c r="J75" s="61"/>
      <c r="K75" s="61"/>
      <c r="L75" s="61"/>
      <c r="M75" s="80" t="str">
        <f>'HOW TO-&gt;'!$A$141</f>
        <v>-</v>
      </c>
      <c r="N75" s="80" t="str">
        <f>'HOW TO-&gt;'!$A$141</f>
        <v>-</v>
      </c>
      <c r="O75" s="80" t="str">
        <f>'HOW TO-&gt;'!$B$141</f>
        <v>6011 0567</v>
      </c>
      <c r="P75" s="65" t="str">
        <f>'HOW TO-&gt;'!$C$141</f>
        <v>-</v>
      </c>
      <c r="Q75" s="61"/>
      <c r="R75" s="80">
        <f>HOME!B$553</f>
        <v>0</v>
      </c>
    </row>
    <row r="76" spans="1:20" s="61" customFormat="1" ht="16.899999999999999" customHeight="1">
      <c r="B76" s="66"/>
      <c r="C76" s="80" t="str">
        <f>'HOW TO-&gt;'!$A$110</f>
        <v>LIM AI PHEN</v>
      </c>
      <c r="D76" s="80" t="str">
        <f>'HOW TO-&gt;'!$B$110</f>
        <v>6011 9646</v>
      </c>
      <c r="E76" s="65" t="str">
        <f>'HOW TO-&gt;'!$C$110</f>
        <v>aiphen.lim@msc.com</v>
      </c>
      <c r="G76" s="80" t="str">
        <f>'HOW TO-&gt;'!$A$127</f>
        <v>NG CHING WEI</v>
      </c>
      <c r="H76" s="80" t="str">
        <f>'HOW TO-&gt;'!$B$127</f>
        <v>6011 2404</v>
      </c>
      <c r="I76" s="65" t="str">
        <f>'HOW TO-&gt;'!$C$127</f>
        <v>chingwei.ng@msc.com</v>
      </c>
      <c r="M76" s="80" t="str">
        <f>'HOW TO-&gt;'!$A$142</f>
        <v>SHAN SHAN</v>
      </c>
      <c r="N76" s="80" t="str">
        <f>'HOW TO-&gt;'!$A$142</f>
        <v>SHAN SHAN</v>
      </c>
      <c r="O76" s="80" t="str">
        <f>'HOW TO-&gt;'!$B$142</f>
        <v>6011 2353</v>
      </c>
      <c r="P76" s="65" t="str">
        <f>'HOW TO-&gt;'!$C$142</f>
        <v>shanshan.chin@msc.com</v>
      </c>
      <c r="R76" s="80">
        <f>HOME!B$554</f>
        <v>0</v>
      </c>
    </row>
    <row r="77" spans="1:20" s="61" customFormat="1" ht="16.899999999999999" customHeight="1">
      <c r="B77" s="66"/>
      <c r="C77" s="80" t="str">
        <f>'HOW TO-&gt;'!$A$111</f>
        <v>DARIUS ONG</v>
      </c>
      <c r="D77" s="80" t="str">
        <f>'HOW TO-&gt;'!$B$111</f>
        <v>6011 2396</v>
      </c>
      <c r="E77" s="65" t="str">
        <f>'HOW TO-&gt;'!$C$111</f>
        <v>darius.ong@msc.com</v>
      </c>
      <c r="G77" s="80">
        <f>'HOW TO-&gt;'!$A$128</f>
        <v>0</v>
      </c>
      <c r="H77" s="80">
        <f>'HOW TO-&gt;'!$B$128</f>
        <v>0</v>
      </c>
      <c r="I77" s="65">
        <f>'HOW TO-&gt;'!$C$128</f>
        <v>0</v>
      </c>
      <c r="M77" s="80" t="str">
        <f>'HOW TO-&gt;'!$A$143</f>
        <v>EUNICE</v>
      </c>
      <c r="N77" s="80" t="str">
        <f>'HOW TO-&gt;'!$A$143</f>
        <v>EUNICE</v>
      </c>
      <c r="O77" s="80" t="str">
        <f>'HOW TO-&gt;'!$B$143</f>
        <v>6011 2355</v>
      </c>
      <c r="P77" s="65" t="str">
        <f>'HOW TO-&gt;'!$C$143</f>
        <v>eunice.chan@msc.com</v>
      </c>
      <c r="R77" s="80">
        <f>HOME!B$555</f>
        <v>0</v>
      </c>
    </row>
    <row r="78" spans="1:20" s="61" customFormat="1" ht="16.899999999999999" customHeight="1">
      <c r="B78" s="66"/>
      <c r="C78" s="80" t="str">
        <f>'HOW TO-&gt;'!$A$112</f>
        <v>LAWRENCE ANG (CROSS-TRADE)</v>
      </c>
      <c r="D78" s="80" t="str">
        <f>'HOW TO-&gt;'!$B$112</f>
        <v>6011 2400</v>
      </c>
      <c r="E78" s="65" t="str">
        <f>'HOW TO-&gt;'!$C$112</f>
        <v>lawrence.ang@msc.com</v>
      </c>
      <c r="G78" s="80" t="str">
        <f>'HOW TO-&gt;'!$A$129</f>
        <v>.</v>
      </c>
      <c r="H78" s="80" t="str">
        <f>'HOW TO-&gt;'!$B$129</f>
        <v>.</v>
      </c>
      <c r="I78" s="65" t="str">
        <f>'HOW TO-&gt;'!$C$129</f>
        <v>.</v>
      </c>
      <c r="M78" s="80" t="str">
        <f>'HOW TO-&gt;'!$A$144</f>
        <v>HAZEL</v>
      </c>
      <c r="N78" s="80" t="str">
        <f>'HOW TO-&gt;'!$A$144</f>
        <v>HAZEL</v>
      </c>
      <c r="O78" s="80" t="str">
        <f>'HOW TO-&gt;'!$B$144</f>
        <v>6011 2435</v>
      </c>
      <c r="P78" s="65" t="str">
        <f>'HOW TO-&gt;'!$C$144</f>
        <v>hazel.toh@msc.com</v>
      </c>
      <c r="R78" s="209"/>
      <c r="S78" s="209"/>
    </row>
    <row r="79" spans="1:20" s="61" customFormat="1" ht="12">
      <c r="B79" s="66"/>
      <c r="C79" s="80" t="str">
        <f>'HOW TO-&gt;'!$A$113</f>
        <v>ASHTON YAN</v>
      </c>
      <c r="D79" s="80" t="str">
        <f>'HOW TO-&gt;'!$B$113</f>
        <v>6011 2398</v>
      </c>
      <c r="E79" s="65" t="str">
        <f>'HOW TO-&gt;'!$C$113</f>
        <v>ashton.yan@msc.com</v>
      </c>
      <c r="G79" s="80">
        <f>'HOW TO-&gt;'!$A$130</f>
        <v>0</v>
      </c>
      <c r="H79" s="80">
        <f>'HOW TO-&gt;'!$B$130</f>
        <v>0</v>
      </c>
      <c r="I79" s="65">
        <f>'HOW TO-&gt;'!$C$130</f>
        <v>0</v>
      </c>
      <c r="M79" s="80">
        <f>'HOW TO-&gt;'!$A$145</f>
        <v>0</v>
      </c>
      <c r="N79" s="80">
        <f>'HOW TO-&gt;'!$A$145</f>
        <v>0</v>
      </c>
      <c r="O79" s="80">
        <f>'HOW TO-&gt;'!$B$145</f>
        <v>0</v>
      </c>
      <c r="P79" s="65">
        <f>'HOW TO-&gt;'!$C$145</f>
        <v>0</v>
      </c>
      <c r="R79" s="209"/>
    </row>
    <row r="80" spans="1:20" s="61" customFormat="1" ht="12">
      <c r="B80" s="66"/>
      <c r="C80" s="80" t="str">
        <f>'HOW TO-&gt;'!$A$114</f>
        <v>LUIS LIM</v>
      </c>
      <c r="D80" s="80" t="str">
        <f>'HOW TO-&gt;'!$B$114</f>
        <v>6011 7900</v>
      </c>
      <c r="E80" s="65" t="str">
        <f>'HOW TO-&gt;'!$C$114</f>
        <v>luis.lim@msc.com</v>
      </c>
      <c r="H80" s="84"/>
      <c r="I80" s="273"/>
      <c r="M80" s="80">
        <f>'HOW TO-&gt;'!$A$146</f>
        <v>0</v>
      </c>
      <c r="N80" s="80">
        <f>'HOW TO-&gt;'!$A$146</f>
        <v>0</v>
      </c>
      <c r="O80" s="80">
        <f>'HOW TO-&gt;'!$B$146</f>
        <v>0</v>
      </c>
      <c r="P80" s="65">
        <f>'HOW TO-&gt;'!$C$146</f>
        <v>0</v>
      </c>
      <c r="R80" s="209"/>
    </row>
    <row r="81" spans="2:18" s="61" customFormat="1" ht="12">
      <c r="B81" s="66"/>
      <c r="C81" s="80" t="str">
        <f>'HOW TO-&gt;'!$A$115</f>
        <v>CHARMAINE LIM</v>
      </c>
      <c r="D81" s="80" t="str">
        <f>'HOW TO-&gt;'!$B$115</f>
        <v>6011 0561</v>
      </c>
      <c r="E81" s="65" t="str">
        <f>'HOW TO-&gt;'!$C$115</f>
        <v>charmaine.lim@msc.com</v>
      </c>
      <c r="H81" s="84"/>
      <c r="I81" s="84"/>
      <c r="J81" s="273"/>
      <c r="K81" s="273"/>
      <c r="L81" s="273"/>
      <c r="M81" s="80"/>
      <c r="N81" s="80"/>
      <c r="O81" s="80"/>
      <c r="P81" s="65"/>
      <c r="R81" s="209"/>
    </row>
    <row r="82" spans="2:18" s="61" customFormat="1" ht="14.25">
      <c r="B82" s="66"/>
      <c r="C82" s="80">
        <f>'HOW TO-&gt;'!$A$116</f>
        <v>0</v>
      </c>
      <c r="D82" s="80">
        <f>'HOW TO-&gt;'!$B$116</f>
        <v>0</v>
      </c>
      <c r="E82" s="65">
        <f>'HOW TO-&gt;'!$C$116</f>
        <v>0</v>
      </c>
      <c r="R82" s="29"/>
    </row>
    <row r="83" spans="2:18" s="209" customFormat="1">
      <c r="B83" s="3288"/>
      <c r="C83" s="80" t="str">
        <f>'HOW TO-&gt;'!$A$117</f>
        <v xml:space="preserve">MAIN LINE  </v>
      </c>
      <c r="D83" s="80" t="str">
        <f>'HOW TO-&gt;'!$B$117</f>
        <v>6011 2424</v>
      </c>
      <c r="E83" s="65">
        <f>'HOW TO-&gt;'!$C$117</f>
        <v>0</v>
      </c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5"/>
    </row>
    <row r="84" spans="2:18">
      <c r="C84" s="80">
        <f>'HOW TO-&gt;'!$A$118</f>
        <v>0</v>
      </c>
      <c r="D84" s="80">
        <f>'HOW TO-&gt;'!$B$118</f>
        <v>0</v>
      </c>
      <c r="E84" s="65">
        <f>'HOW TO-&gt;'!$C$118</f>
        <v>0</v>
      </c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</row>
    <row r="85" spans="2:18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</row>
  </sheetData>
  <hyperlinks>
    <hyperlink ref="R68" display="sinexp@msca.com.sg" xr:uid="{78DD3699-2F30-4983-8F28-AB7B11A4E243}"/>
    <hyperlink ref="I69" display="custsvc@msca.com.sg" xr:uid="{53646057-12D7-411F-B94A-E50E579CA6F7}"/>
    <hyperlink ref="P69" display="sinexp@msca.com.sg" xr:uid="{5830F3AD-7D27-4566-AFAF-0A89343E817C}"/>
    <hyperlink ref="E68" r:id="rId1" xr:uid="{7B089F1C-FF46-4252-978B-7037AFA7A67E}"/>
    <hyperlink ref="E69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 codeName="Sheet54">
    <tabColor rgb="FFFF99FF"/>
    <pageSetUpPr fitToPage="1"/>
  </sheetPr>
  <dimension ref="A1:HW108"/>
  <sheetViews>
    <sheetView zoomScale="80" zoomScaleNormal="80" workbookViewId="0">
      <selection activeCell="E47" sqref="E47"/>
    </sheetView>
  </sheetViews>
  <sheetFormatPr defaultColWidth="9.42578125" defaultRowHeight="12.75"/>
  <cols>
    <col min="1" max="1" width="8.285156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20" width="9.42578125" style="5"/>
    <col min="21" max="21" width="9.42578125" style="5" customWidth="1"/>
    <col min="22" max="16384" width="9.42578125" style="5"/>
  </cols>
  <sheetData>
    <row r="1" spans="1:231">
      <c r="A1" s="5" t="s">
        <v>6805</v>
      </c>
    </row>
    <row r="2" spans="1:231" s="6" customFormat="1" ht="23.25" customHeight="1">
      <c r="C2" s="145" t="s">
        <v>95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B4" s="10"/>
      <c r="D4" s="47"/>
      <c r="F4" s="46"/>
      <c r="G4" s="9" t="s">
        <v>6806</v>
      </c>
      <c r="H4" s="47"/>
      <c r="I4" s="47"/>
      <c r="J4" s="47"/>
      <c r="K4" s="47"/>
      <c r="L4" s="37"/>
      <c r="M4" s="37"/>
    </row>
    <row r="5" spans="1:231" s="14" customFormat="1" ht="11.25" hidden="1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12" hidden="1" customHeight="1">
      <c r="B6" s="103"/>
      <c r="C6" s="1451" t="s">
        <v>3037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1:231" s="14" customFormat="1" ht="30" hidden="1" customHeight="1">
      <c r="B7" s="103"/>
      <c r="C7" s="2844"/>
      <c r="D7" s="2845"/>
      <c r="E7" s="1068" t="s">
        <v>98</v>
      </c>
      <c r="F7" s="2846" t="s">
        <v>2958</v>
      </c>
      <c r="G7" s="2846" t="s">
        <v>6807</v>
      </c>
      <c r="H7" s="2846" t="s">
        <v>2004</v>
      </c>
      <c r="I7" s="2846" t="s">
        <v>775</v>
      </c>
      <c r="J7" s="2846" t="s">
        <v>822</v>
      </c>
      <c r="K7" s="2846" t="s">
        <v>6808</v>
      </c>
      <c r="L7" s="2846" t="s">
        <v>773</v>
      </c>
      <c r="M7" s="2846" t="s">
        <v>6809</v>
      </c>
      <c r="N7" s="2846" t="s">
        <v>6810</v>
      </c>
      <c r="O7" s="2846" t="s">
        <v>6811</v>
      </c>
      <c r="P7" s="2846" t="s">
        <v>6812</v>
      </c>
      <c r="Q7" s="2846" t="s">
        <v>6813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</row>
    <row r="8" spans="1:231" s="14" customFormat="1" ht="33.75" hidden="1">
      <c r="B8" s="103"/>
      <c r="C8" s="2847" t="s">
        <v>6814</v>
      </c>
      <c r="D8" s="2848" t="s">
        <v>2979</v>
      </c>
      <c r="E8" s="1958"/>
      <c r="F8" s="2851" t="s">
        <v>5261</v>
      </c>
      <c r="G8" s="2849"/>
      <c r="H8" s="2849"/>
      <c r="I8" s="2851"/>
      <c r="J8" s="2851" t="s">
        <v>2836</v>
      </c>
      <c r="K8" s="2851" t="s">
        <v>3264</v>
      </c>
      <c r="L8" s="2851" t="s">
        <v>3773</v>
      </c>
      <c r="M8" s="2851" t="s">
        <v>3785</v>
      </c>
      <c r="N8" s="2851" t="s">
        <v>4039</v>
      </c>
      <c r="O8" s="2851" t="s">
        <v>4413</v>
      </c>
      <c r="P8" s="2851" t="s">
        <v>2782</v>
      </c>
      <c r="Q8" s="2851" t="s">
        <v>2737</v>
      </c>
      <c r="R8" s="2296"/>
      <c r="S8" s="2627" t="s">
        <v>3805</v>
      </c>
      <c r="T8" s="1117" t="s">
        <v>1721</v>
      </c>
      <c r="U8" s="2627" t="s">
        <v>3807</v>
      </c>
      <c r="V8" s="2627" t="s">
        <v>3808</v>
      </c>
      <c r="W8" s="2627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</row>
    <row r="9" spans="1:231" s="14" customFormat="1" ht="21" hidden="1" customHeight="1">
      <c r="B9" s="3036" t="s">
        <v>5324</v>
      </c>
      <c r="C9" s="2850" t="s">
        <v>453</v>
      </c>
      <c r="D9" s="1077" t="s">
        <v>6815</v>
      </c>
      <c r="E9" s="2990">
        <v>45664</v>
      </c>
      <c r="F9" s="3012">
        <f t="shared" ref="F9" si="0">E9+11</f>
        <v>45675</v>
      </c>
      <c r="G9" s="2500" t="s">
        <v>6816</v>
      </c>
      <c r="H9" s="2500" t="s">
        <v>6817</v>
      </c>
      <c r="I9" s="3190">
        <v>45678</v>
      </c>
      <c r="J9" s="3122">
        <f t="shared" ref="J9" si="1">I9+18</f>
        <v>45696</v>
      </c>
      <c r="K9" s="3037">
        <f t="shared" ref="K9" si="2">I9+22</f>
        <v>45700</v>
      </c>
      <c r="L9" s="3304">
        <f t="shared" ref="L9" si="3">I9+28</f>
        <v>45706</v>
      </c>
      <c r="M9" s="3037">
        <f t="shared" ref="M9" si="4">I9+33</f>
        <v>45711</v>
      </c>
      <c r="N9" s="3037">
        <f t="shared" ref="N9" si="5">I9+36</f>
        <v>45714</v>
      </c>
      <c r="O9" s="3037">
        <f t="shared" ref="O9" si="6">I9+37</f>
        <v>45715</v>
      </c>
      <c r="P9" s="3037">
        <f t="shared" ref="P9" si="7">I9+40</f>
        <v>45718</v>
      </c>
      <c r="Q9" s="3037">
        <f t="shared" ref="Q9" si="8">I9+41</f>
        <v>45719</v>
      </c>
      <c r="R9" s="5"/>
      <c r="S9" s="2628">
        <v>45660</v>
      </c>
      <c r="T9" s="2628">
        <f t="shared" ref="T9:T14" si="9">S9+0</f>
        <v>45660</v>
      </c>
      <c r="U9" s="2628">
        <f t="shared" ref="U9" si="10">S9-6</f>
        <v>45654</v>
      </c>
      <c r="V9" s="2628">
        <f t="shared" ref="V9" si="11">U9</f>
        <v>45654</v>
      </c>
      <c r="W9" s="2627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</row>
    <row r="10" spans="1:231" s="14" customFormat="1" ht="21" hidden="1" customHeight="1">
      <c r="B10" s="3036" t="s">
        <v>5327</v>
      </c>
      <c r="C10" s="2850" t="s">
        <v>1818</v>
      </c>
      <c r="D10" s="1077" t="s">
        <v>6818</v>
      </c>
      <c r="E10" s="2990">
        <v>45668</v>
      </c>
      <c r="F10" s="3121">
        <f>E10+11</f>
        <v>45679</v>
      </c>
      <c r="G10" s="1077" t="s">
        <v>6819</v>
      </c>
      <c r="H10" s="1077" t="s">
        <v>6820</v>
      </c>
      <c r="I10" s="1077">
        <v>45685</v>
      </c>
      <c r="J10" s="3012">
        <f t="shared" ref="J10:J15" si="12">I10+18</f>
        <v>45703</v>
      </c>
      <c r="K10" s="3012">
        <f>I10+22</f>
        <v>45707</v>
      </c>
      <c r="L10" s="3012">
        <f t="shared" ref="L10:L15" si="13">I10+28</f>
        <v>45713</v>
      </c>
      <c r="M10" s="3012">
        <f t="shared" ref="M10:M15" si="14">I10+33</f>
        <v>45718</v>
      </c>
      <c r="N10" s="3012">
        <f t="shared" ref="N10:N15" si="15">I10+36</f>
        <v>45721</v>
      </c>
      <c r="O10" s="3012">
        <f t="shared" ref="O10:O15" si="16">I10+37</f>
        <v>45722</v>
      </c>
      <c r="P10" s="3012">
        <f t="shared" ref="P10:P15" si="17">I10+40</f>
        <v>45725</v>
      </c>
      <c r="Q10" s="3012">
        <f t="shared" ref="Q10:Q15" si="18">I10+41</f>
        <v>45726</v>
      </c>
      <c r="R10" s="5"/>
      <c r="S10" s="2628">
        <v>45667</v>
      </c>
      <c r="T10" s="2628">
        <f t="shared" si="9"/>
        <v>45667</v>
      </c>
      <c r="U10" s="2628">
        <f>S10-6</f>
        <v>45661</v>
      </c>
      <c r="V10" s="2628">
        <f>U10</f>
        <v>45661</v>
      </c>
      <c r="W10" s="2627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</row>
    <row r="11" spans="1:231" s="14" customFormat="1" ht="21" hidden="1" customHeight="1">
      <c r="B11" s="3036" t="s">
        <v>5329</v>
      </c>
      <c r="C11" s="2850" t="s">
        <v>6821</v>
      </c>
      <c r="D11" s="1077" t="s">
        <v>6822</v>
      </c>
      <c r="E11" s="2990">
        <v>45681</v>
      </c>
      <c r="F11" s="3121">
        <f>E11+11</f>
        <v>45692</v>
      </c>
      <c r="G11" s="3089" t="s">
        <v>406</v>
      </c>
      <c r="H11" s="3089" t="s">
        <v>6823</v>
      </c>
      <c r="I11" s="3048">
        <v>45692</v>
      </c>
      <c r="J11" s="3050">
        <f t="shared" si="12"/>
        <v>45710</v>
      </c>
      <c r="K11" s="3050">
        <f t="shared" ref="K11:K15" si="19">I11+22</f>
        <v>45714</v>
      </c>
      <c r="L11" s="3050">
        <f t="shared" si="13"/>
        <v>45720</v>
      </c>
      <c r="M11" s="3050">
        <f t="shared" si="14"/>
        <v>45725</v>
      </c>
      <c r="N11" s="3050">
        <f t="shared" si="15"/>
        <v>45728</v>
      </c>
      <c r="O11" s="3050">
        <f t="shared" si="16"/>
        <v>45729</v>
      </c>
      <c r="P11" s="3050">
        <f t="shared" si="17"/>
        <v>45732</v>
      </c>
      <c r="Q11" s="3050">
        <f t="shared" si="18"/>
        <v>45733</v>
      </c>
      <c r="R11" s="5"/>
      <c r="S11" s="2628">
        <v>45674</v>
      </c>
      <c r="T11" s="2628">
        <f t="shared" si="9"/>
        <v>45674</v>
      </c>
      <c r="U11" s="2628">
        <f>S11-6</f>
        <v>45668</v>
      </c>
      <c r="V11" s="2628">
        <f>U11</f>
        <v>45668</v>
      </c>
      <c r="W11" s="2627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</row>
    <row r="12" spans="1:231" s="14" customFormat="1" ht="21" hidden="1" customHeight="1">
      <c r="B12" s="3036" t="s">
        <v>5331</v>
      </c>
      <c r="C12" s="2850" t="s">
        <v>6824</v>
      </c>
      <c r="D12" s="1077" t="s">
        <v>6825</v>
      </c>
      <c r="E12" s="2990">
        <v>45682</v>
      </c>
      <c r="F12" s="3012">
        <f>E12+11</f>
        <v>45693</v>
      </c>
      <c r="G12" s="1077" t="s">
        <v>6826</v>
      </c>
      <c r="H12" s="1077" t="s">
        <v>6827</v>
      </c>
      <c r="I12" s="1077">
        <v>45699</v>
      </c>
      <c r="J12" s="3012">
        <f t="shared" si="12"/>
        <v>45717</v>
      </c>
      <c r="K12" s="3012">
        <f t="shared" si="19"/>
        <v>45721</v>
      </c>
      <c r="L12" s="3012">
        <f t="shared" si="13"/>
        <v>45727</v>
      </c>
      <c r="M12" s="3012">
        <f t="shared" si="14"/>
        <v>45732</v>
      </c>
      <c r="N12" s="3012">
        <f t="shared" si="15"/>
        <v>45735</v>
      </c>
      <c r="O12" s="3012">
        <f t="shared" si="16"/>
        <v>45736</v>
      </c>
      <c r="P12" s="3012">
        <f t="shared" si="17"/>
        <v>45739</v>
      </c>
      <c r="Q12" s="3012">
        <f t="shared" si="18"/>
        <v>45740</v>
      </c>
      <c r="R12" s="5"/>
      <c r="S12" s="2628">
        <v>45681</v>
      </c>
      <c r="T12" s="2628">
        <f t="shared" si="9"/>
        <v>45681</v>
      </c>
      <c r="U12" s="2628">
        <f>S12-6</f>
        <v>45675</v>
      </c>
      <c r="V12" s="2628">
        <f>U12</f>
        <v>45675</v>
      </c>
      <c r="W12" s="2627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</row>
    <row r="13" spans="1:231" s="14" customFormat="1" ht="21" hidden="1" customHeight="1">
      <c r="B13" s="3036" t="s">
        <v>5333</v>
      </c>
      <c r="C13" s="3047" t="s">
        <v>191</v>
      </c>
      <c r="D13" s="3048" t="s">
        <v>6828</v>
      </c>
      <c r="E13" s="3049">
        <v>45687</v>
      </c>
      <c r="F13" s="3050">
        <f>E13+11</f>
        <v>45698</v>
      </c>
      <c r="G13" s="1077" t="s">
        <v>6829</v>
      </c>
      <c r="H13" s="1077" t="s">
        <v>6830</v>
      </c>
      <c r="I13" s="1077">
        <v>45706</v>
      </c>
      <c r="J13" s="3012">
        <f t="shared" si="12"/>
        <v>45724</v>
      </c>
      <c r="K13" s="3012">
        <f t="shared" si="19"/>
        <v>45728</v>
      </c>
      <c r="L13" s="3012">
        <f t="shared" si="13"/>
        <v>45734</v>
      </c>
      <c r="M13" s="3012">
        <f t="shared" si="14"/>
        <v>45739</v>
      </c>
      <c r="N13" s="3012">
        <f t="shared" si="15"/>
        <v>45742</v>
      </c>
      <c r="O13" s="3012">
        <f t="shared" si="16"/>
        <v>45743</v>
      </c>
      <c r="P13" s="3012">
        <f t="shared" si="17"/>
        <v>45746</v>
      </c>
      <c r="Q13" s="3012">
        <f t="shared" si="18"/>
        <v>45747</v>
      </c>
      <c r="R13" s="5"/>
      <c r="S13" s="2628">
        <v>45688</v>
      </c>
      <c r="T13" s="2628">
        <f t="shared" si="9"/>
        <v>45688</v>
      </c>
      <c r="U13" s="2628">
        <f>S13-6</f>
        <v>45682</v>
      </c>
      <c r="V13" s="2628">
        <f>U13</f>
        <v>45682</v>
      </c>
      <c r="W13" s="2627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</row>
    <row r="14" spans="1:231" s="14" customFormat="1" ht="21" hidden="1" customHeight="1">
      <c r="B14" s="3036" t="s">
        <v>5336</v>
      </c>
      <c r="C14" s="3047" t="s">
        <v>453</v>
      </c>
      <c r="D14" s="3048" t="s">
        <v>6831</v>
      </c>
      <c r="E14" s="3049">
        <v>45694</v>
      </c>
      <c r="F14" s="3050">
        <f>E14+11</f>
        <v>45705</v>
      </c>
      <c r="G14" s="1077" t="s">
        <v>559</v>
      </c>
      <c r="H14" s="1077" t="s">
        <v>6832</v>
      </c>
      <c r="I14" s="1077">
        <v>45713</v>
      </c>
      <c r="J14" s="3050">
        <f t="shared" si="12"/>
        <v>45731</v>
      </c>
      <c r="K14" s="3012">
        <f t="shared" si="19"/>
        <v>45735</v>
      </c>
      <c r="L14" s="3050">
        <f t="shared" si="13"/>
        <v>45741</v>
      </c>
      <c r="M14" s="3050">
        <f t="shared" si="14"/>
        <v>45746</v>
      </c>
      <c r="N14" s="3050">
        <f t="shared" si="15"/>
        <v>45749</v>
      </c>
      <c r="O14" s="3050">
        <f t="shared" si="16"/>
        <v>45750</v>
      </c>
      <c r="P14" s="3050">
        <f t="shared" si="17"/>
        <v>45753</v>
      </c>
      <c r="Q14" s="3050">
        <f t="shared" si="18"/>
        <v>45754</v>
      </c>
      <c r="R14" s="5"/>
      <c r="S14" s="2628">
        <v>45695</v>
      </c>
      <c r="T14" s="2628">
        <f t="shared" si="9"/>
        <v>45695</v>
      </c>
      <c r="U14" s="2628">
        <f>S14-6</f>
        <v>45689</v>
      </c>
      <c r="V14" s="2628">
        <f>U14</f>
        <v>45689</v>
      </c>
      <c r="W14" s="2627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</row>
    <row r="15" spans="1:231" s="14" customFormat="1" ht="21" hidden="1" customHeight="1">
      <c r="B15" s="3036" t="s">
        <v>6833</v>
      </c>
      <c r="C15" s="3047" t="s">
        <v>1818</v>
      </c>
      <c r="D15" s="3048" t="s">
        <v>6834</v>
      </c>
      <c r="E15" s="3089">
        <v>45707</v>
      </c>
      <c r="F15" s="3050">
        <f t="shared" ref="F15:F17" si="20">E15+11</f>
        <v>45718</v>
      </c>
      <c r="G15" s="1077" t="s">
        <v>5783</v>
      </c>
      <c r="H15" s="1077" t="s">
        <v>6835</v>
      </c>
      <c r="I15" s="1077">
        <v>45720</v>
      </c>
      <c r="J15" s="3012">
        <f t="shared" si="12"/>
        <v>45738</v>
      </c>
      <c r="K15" s="3050">
        <f t="shared" si="19"/>
        <v>45742</v>
      </c>
      <c r="L15" s="3012">
        <f t="shared" si="13"/>
        <v>45748</v>
      </c>
      <c r="M15" s="3012">
        <f t="shared" si="14"/>
        <v>45753</v>
      </c>
      <c r="N15" s="3012">
        <f t="shared" si="15"/>
        <v>45756</v>
      </c>
      <c r="O15" s="3012">
        <f t="shared" si="16"/>
        <v>45757</v>
      </c>
      <c r="P15" s="3012">
        <f t="shared" si="17"/>
        <v>45760</v>
      </c>
      <c r="Q15" s="3012">
        <f t="shared" si="18"/>
        <v>45761</v>
      </c>
      <c r="R15" s="5"/>
      <c r="S15" s="2628">
        <v>45702</v>
      </c>
      <c r="T15" s="2628">
        <f t="shared" ref="T15:T24" si="21">S15+0</f>
        <v>45702</v>
      </c>
      <c r="U15" s="2628">
        <f t="shared" ref="U15:U24" si="22">S15-6</f>
        <v>45696</v>
      </c>
      <c r="V15" s="2628">
        <f t="shared" ref="V15:V24" si="23">U15</f>
        <v>45696</v>
      </c>
      <c r="W15" s="2627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s="14" customFormat="1" ht="21" hidden="1" customHeight="1">
      <c r="B16" s="3036" t="s">
        <v>5340</v>
      </c>
      <c r="C16" s="2850" t="s">
        <v>6821</v>
      </c>
      <c r="D16" s="1077" t="s">
        <v>6836</v>
      </c>
      <c r="E16" s="2990">
        <v>45714</v>
      </c>
      <c r="F16" s="3012">
        <f t="shared" si="20"/>
        <v>45725</v>
      </c>
      <c r="G16" s="1077" t="s">
        <v>6837</v>
      </c>
      <c r="H16" s="1077" t="s">
        <v>6838</v>
      </c>
      <c r="I16" s="1077">
        <v>45727</v>
      </c>
      <c r="J16" s="3012">
        <f t="shared" ref="J16:J24" si="24">I16+18</f>
        <v>45745</v>
      </c>
      <c r="K16" s="3012">
        <f t="shared" ref="K16:K24" si="25">I16+22</f>
        <v>45749</v>
      </c>
      <c r="L16" s="3012">
        <f t="shared" ref="L16:L24" si="26">I16+28</f>
        <v>45755</v>
      </c>
      <c r="M16" s="3012">
        <f t="shared" ref="M16:M24" si="27">I16+33</f>
        <v>45760</v>
      </c>
      <c r="N16" s="3012">
        <f t="shared" ref="N16:N24" si="28">I16+36</f>
        <v>45763</v>
      </c>
      <c r="O16" s="3012">
        <f t="shared" ref="O16:O24" si="29">I16+37</f>
        <v>45764</v>
      </c>
      <c r="P16" s="3012">
        <f t="shared" ref="P16:P24" si="30">I16+40</f>
        <v>45767</v>
      </c>
      <c r="Q16" s="3012">
        <f t="shared" ref="Q16:Q24" si="31">I16+41</f>
        <v>45768</v>
      </c>
      <c r="R16" s="5"/>
      <c r="S16" s="2628">
        <v>45709</v>
      </c>
      <c r="T16" s="2628">
        <f t="shared" si="21"/>
        <v>45709</v>
      </c>
      <c r="U16" s="2628">
        <f t="shared" si="22"/>
        <v>45703</v>
      </c>
      <c r="V16" s="2628">
        <f t="shared" si="23"/>
        <v>45703</v>
      </c>
      <c r="W16" s="2627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s="14" customFormat="1" ht="21" hidden="1" customHeight="1">
      <c r="B17" s="3036" t="s">
        <v>5342</v>
      </c>
      <c r="C17" s="2850" t="s">
        <v>6824</v>
      </c>
      <c r="D17" s="1077" t="s">
        <v>6839</v>
      </c>
      <c r="E17" s="2990">
        <v>45720</v>
      </c>
      <c r="F17" s="3012">
        <f t="shared" si="20"/>
        <v>45731</v>
      </c>
      <c r="G17" s="1077" t="s">
        <v>6840</v>
      </c>
      <c r="H17" s="1077" t="s">
        <v>6841</v>
      </c>
      <c r="I17" s="1077">
        <v>45734</v>
      </c>
      <c r="J17" s="3012">
        <f t="shared" si="24"/>
        <v>45752</v>
      </c>
      <c r="K17" s="3012">
        <f t="shared" si="25"/>
        <v>45756</v>
      </c>
      <c r="L17" s="3012">
        <f t="shared" si="26"/>
        <v>45762</v>
      </c>
      <c r="M17" s="3012">
        <f t="shared" si="27"/>
        <v>45767</v>
      </c>
      <c r="N17" s="3012">
        <f t="shared" si="28"/>
        <v>45770</v>
      </c>
      <c r="O17" s="3012">
        <f t="shared" si="29"/>
        <v>45771</v>
      </c>
      <c r="P17" s="3012">
        <f t="shared" si="30"/>
        <v>45774</v>
      </c>
      <c r="Q17" s="3012">
        <f t="shared" si="31"/>
        <v>45775</v>
      </c>
      <c r="R17" s="5"/>
      <c r="S17" s="2628">
        <v>45716</v>
      </c>
      <c r="T17" s="2628">
        <f t="shared" si="21"/>
        <v>45716</v>
      </c>
      <c r="U17" s="2628">
        <f t="shared" si="22"/>
        <v>45710</v>
      </c>
      <c r="V17" s="2628">
        <f t="shared" si="23"/>
        <v>45710</v>
      </c>
      <c r="W17" s="2627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s="14" customFormat="1" ht="21" hidden="1" customHeight="1">
      <c r="B18" s="3036" t="s">
        <v>5344</v>
      </c>
      <c r="C18" s="2850" t="s">
        <v>6842</v>
      </c>
      <c r="D18" s="1077" t="s">
        <v>6843</v>
      </c>
      <c r="E18" s="1058">
        <v>45723</v>
      </c>
      <c r="F18" s="3012">
        <f t="shared" ref="F18:F24" si="32">E18+11</f>
        <v>45734</v>
      </c>
      <c r="G18" s="1077" t="s">
        <v>6844</v>
      </c>
      <c r="H18" s="1077" t="s">
        <v>6845</v>
      </c>
      <c r="I18" s="1077">
        <v>45741</v>
      </c>
      <c r="J18" s="3012">
        <f t="shared" si="24"/>
        <v>45759</v>
      </c>
      <c r="K18" s="3012">
        <f t="shared" si="25"/>
        <v>45763</v>
      </c>
      <c r="L18" s="3012">
        <f t="shared" si="26"/>
        <v>45769</v>
      </c>
      <c r="M18" s="3012">
        <f t="shared" si="27"/>
        <v>45774</v>
      </c>
      <c r="N18" s="3012">
        <f t="shared" si="28"/>
        <v>45777</v>
      </c>
      <c r="O18" s="3012">
        <f t="shared" si="29"/>
        <v>45778</v>
      </c>
      <c r="P18" s="3012">
        <f t="shared" si="30"/>
        <v>45781</v>
      </c>
      <c r="Q18" s="3012">
        <f t="shared" si="31"/>
        <v>45782</v>
      </c>
      <c r="R18" s="5"/>
      <c r="S18" s="2628">
        <v>45723</v>
      </c>
      <c r="T18" s="2628">
        <f t="shared" si="21"/>
        <v>45723</v>
      </c>
      <c r="U18" s="2628">
        <f t="shared" si="22"/>
        <v>45717</v>
      </c>
      <c r="V18" s="2628">
        <f t="shared" si="23"/>
        <v>45717</v>
      </c>
      <c r="W18" s="2627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s="14" customFormat="1" ht="21" hidden="1" customHeight="1">
      <c r="B19" s="3036" t="s">
        <v>5347</v>
      </c>
      <c r="C19" s="2850" t="s">
        <v>453</v>
      </c>
      <c r="D19" s="1077" t="s">
        <v>6846</v>
      </c>
      <c r="E19" s="1058">
        <v>45730</v>
      </c>
      <c r="F19" s="3012">
        <f t="shared" si="32"/>
        <v>45741</v>
      </c>
      <c r="G19" s="1077" t="s">
        <v>6816</v>
      </c>
      <c r="H19" s="1077" t="s">
        <v>6847</v>
      </c>
      <c r="I19" s="1077">
        <v>45748</v>
      </c>
      <c r="J19" s="3012">
        <f t="shared" si="24"/>
        <v>45766</v>
      </c>
      <c r="K19" s="3012">
        <f t="shared" si="25"/>
        <v>45770</v>
      </c>
      <c r="L19" s="3012">
        <f t="shared" si="26"/>
        <v>45776</v>
      </c>
      <c r="M19" s="3012">
        <f t="shared" si="27"/>
        <v>45781</v>
      </c>
      <c r="N19" s="3012">
        <f t="shared" si="28"/>
        <v>45784</v>
      </c>
      <c r="O19" s="3012">
        <f t="shared" si="29"/>
        <v>45785</v>
      </c>
      <c r="P19" s="3012">
        <f t="shared" si="30"/>
        <v>45788</v>
      </c>
      <c r="Q19" s="3012">
        <f t="shared" si="31"/>
        <v>45789</v>
      </c>
      <c r="R19" s="5"/>
      <c r="S19" s="2628">
        <v>45730</v>
      </c>
      <c r="T19" s="2628">
        <f t="shared" si="21"/>
        <v>45730</v>
      </c>
      <c r="U19" s="2628">
        <f t="shared" si="22"/>
        <v>45724</v>
      </c>
      <c r="V19" s="2628">
        <f t="shared" si="23"/>
        <v>45724</v>
      </c>
      <c r="W19" s="2627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s="14" customFormat="1" ht="21" hidden="1" customHeight="1">
      <c r="B20" s="3036" t="s">
        <v>5350</v>
      </c>
      <c r="C20" s="2850" t="s">
        <v>1818</v>
      </c>
      <c r="D20" s="1077" t="s">
        <v>6848</v>
      </c>
      <c r="E20" s="1058">
        <v>45737</v>
      </c>
      <c r="F20" s="3012">
        <f t="shared" si="32"/>
        <v>45748</v>
      </c>
      <c r="G20" s="1077" t="s">
        <v>6819</v>
      </c>
      <c r="H20" s="1077" t="s">
        <v>6849</v>
      </c>
      <c r="I20" s="1077">
        <v>45755</v>
      </c>
      <c r="J20" s="3012">
        <f t="shared" si="24"/>
        <v>45773</v>
      </c>
      <c r="K20" s="3012">
        <f t="shared" si="25"/>
        <v>45777</v>
      </c>
      <c r="L20" s="3012">
        <f t="shared" si="26"/>
        <v>45783</v>
      </c>
      <c r="M20" s="3012">
        <f t="shared" si="27"/>
        <v>45788</v>
      </c>
      <c r="N20" s="3012">
        <f t="shared" si="28"/>
        <v>45791</v>
      </c>
      <c r="O20" s="3012">
        <f t="shared" si="29"/>
        <v>45792</v>
      </c>
      <c r="P20" s="3012">
        <f t="shared" si="30"/>
        <v>45795</v>
      </c>
      <c r="Q20" s="3012">
        <f t="shared" si="31"/>
        <v>45796</v>
      </c>
      <c r="R20" s="5"/>
      <c r="S20" s="2628">
        <v>45737</v>
      </c>
      <c r="T20" s="2628">
        <f t="shared" si="21"/>
        <v>45737</v>
      </c>
      <c r="U20" s="2628">
        <f t="shared" si="22"/>
        <v>45731</v>
      </c>
      <c r="V20" s="2628">
        <f t="shared" si="23"/>
        <v>45731</v>
      </c>
      <c r="W20" s="2627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s="14" customFormat="1" ht="21" hidden="1" customHeight="1">
      <c r="B21" s="3036" t="s">
        <v>5352</v>
      </c>
      <c r="C21" s="2850" t="s">
        <v>6850</v>
      </c>
      <c r="D21" s="1077" t="s">
        <v>6851</v>
      </c>
      <c r="E21" s="1058">
        <v>45744</v>
      </c>
      <c r="F21" s="3012">
        <f t="shared" si="32"/>
        <v>45755</v>
      </c>
      <c r="G21" s="1077" t="s">
        <v>6826</v>
      </c>
      <c r="H21" s="1077" t="s">
        <v>6852</v>
      </c>
      <c r="I21" s="1077">
        <v>45762</v>
      </c>
      <c r="J21" s="3012">
        <f t="shared" si="24"/>
        <v>45780</v>
      </c>
      <c r="K21" s="3012">
        <f t="shared" si="25"/>
        <v>45784</v>
      </c>
      <c r="L21" s="3012">
        <f t="shared" si="26"/>
        <v>45790</v>
      </c>
      <c r="M21" s="3012">
        <f t="shared" si="27"/>
        <v>45795</v>
      </c>
      <c r="N21" s="3012">
        <f t="shared" si="28"/>
        <v>45798</v>
      </c>
      <c r="O21" s="3012">
        <f t="shared" si="29"/>
        <v>45799</v>
      </c>
      <c r="P21" s="3012">
        <f t="shared" si="30"/>
        <v>45802</v>
      </c>
      <c r="Q21" s="3012">
        <f t="shared" si="31"/>
        <v>45803</v>
      </c>
      <c r="R21" s="5"/>
      <c r="S21" s="2628">
        <v>45744</v>
      </c>
      <c r="T21" s="2628">
        <f t="shared" si="21"/>
        <v>45744</v>
      </c>
      <c r="U21" s="2628">
        <f t="shared" si="22"/>
        <v>45738</v>
      </c>
      <c r="V21" s="2628">
        <f t="shared" si="23"/>
        <v>45738</v>
      </c>
      <c r="W21" s="2627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s="14" customFormat="1" ht="21" hidden="1" customHeight="1">
      <c r="B22" s="3036" t="s">
        <v>5354</v>
      </c>
      <c r="C22" s="2850" t="s">
        <v>6821</v>
      </c>
      <c r="D22" s="1077" t="s">
        <v>6853</v>
      </c>
      <c r="E22" s="1058">
        <v>45751</v>
      </c>
      <c r="F22" s="3012">
        <f t="shared" si="32"/>
        <v>45762</v>
      </c>
      <c r="G22" s="1077" t="s">
        <v>6829</v>
      </c>
      <c r="H22" s="1077" t="s">
        <v>6854</v>
      </c>
      <c r="I22" s="1077">
        <v>45769</v>
      </c>
      <c r="J22" s="3012">
        <f t="shared" si="24"/>
        <v>45787</v>
      </c>
      <c r="K22" s="3012">
        <f t="shared" si="25"/>
        <v>45791</v>
      </c>
      <c r="L22" s="3012">
        <f t="shared" si="26"/>
        <v>45797</v>
      </c>
      <c r="M22" s="3012">
        <f t="shared" si="27"/>
        <v>45802</v>
      </c>
      <c r="N22" s="3012">
        <f t="shared" si="28"/>
        <v>45805</v>
      </c>
      <c r="O22" s="3012">
        <f t="shared" si="29"/>
        <v>45806</v>
      </c>
      <c r="P22" s="3012">
        <f t="shared" si="30"/>
        <v>45809</v>
      </c>
      <c r="Q22" s="3012">
        <f t="shared" si="31"/>
        <v>45810</v>
      </c>
      <c r="R22" s="5"/>
      <c r="S22" s="2628">
        <v>45751</v>
      </c>
      <c r="T22" s="2628">
        <f t="shared" si="21"/>
        <v>45751</v>
      </c>
      <c r="U22" s="2628">
        <f t="shared" si="22"/>
        <v>45745</v>
      </c>
      <c r="V22" s="2628">
        <f t="shared" si="23"/>
        <v>45745</v>
      </c>
      <c r="W22" s="2627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s="14" customFormat="1" ht="21" hidden="1" customHeight="1">
      <c r="B23" s="3036" t="s">
        <v>5356</v>
      </c>
      <c r="C23" s="2850" t="s">
        <v>6824</v>
      </c>
      <c r="D23" s="1077" t="s">
        <v>6855</v>
      </c>
      <c r="E23" s="1058">
        <v>45758</v>
      </c>
      <c r="F23" s="3012">
        <f t="shared" si="32"/>
        <v>45769</v>
      </c>
      <c r="G23" s="1077" t="s">
        <v>559</v>
      </c>
      <c r="H23" s="1077" t="s">
        <v>6856</v>
      </c>
      <c r="I23" s="1077">
        <v>45776</v>
      </c>
      <c r="J23" s="3012">
        <f t="shared" si="24"/>
        <v>45794</v>
      </c>
      <c r="K23" s="3012">
        <f t="shared" si="25"/>
        <v>45798</v>
      </c>
      <c r="L23" s="3012">
        <f t="shared" si="26"/>
        <v>45804</v>
      </c>
      <c r="M23" s="3012">
        <f t="shared" si="27"/>
        <v>45809</v>
      </c>
      <c r="N23" s="3012">
        <f t="shared" si="28"/>
        <v>45812</v>
      </c>
      <c r="O23" s="3012">
        <f t="shared" si="29"/>
        <v>45813</v>
      </c>
      <c r="P23" s="3012">
        <f t="shared" si="30"/>
        <v>45816</v>
      </c>
      <c r="Q23" s="3012">
        <f t="shared" si="31"/>
        <v>45817</v>
      </c>
      <c r="R23" s="5"/>
      <c r="S23" s="2628">
        <v>45758</v>
      </c>
      <c r="T23" s="2628">
        <f t="shared" si="21"/>
        <v>45758</v>
      </c>
      <c r="U23" s="2628">
        <f t="shared" si="22"/>
        <v>45752</v>
      </c>
      <c r="V23" s="2628">
        <f t="shared" si="23"/>
        <v>45752</v>
      </c>
      <c r="W23" s="2627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</row>
    <row r="24" spans="1:231" s="14" customFormat="1" ht="21" hidden="1" customHeight="1">
      <c r="B24" s="3036" t="s">
        <v>5359</v>
      </c>
      <c r="C24" s="2850" t="s">
        <v>6842</v>
      </c>
      <c r="D24" s="1077" t="s">
        <v>6857</v>
      </c>
      <c r="E24" s="1058">
        <v>45765</v>
      </c>
      <c r="F24" s="3012">
        <f t="shared" si="32"/>
        <v>45776</v>
      </c>
      <c r="G24" s="1077" t="s">
        <v>5783</v>
      </c>
      <c r="H24" s="1077" t="s">
        <v>6858</v>
      </c>
      <c r="I24" s="1077">
        <v>45783</v>
      </c>
      <c r="J24" s="3012">
        <f t="shared" si="24"/>
        <v>45801</v>
      </c>
      <c r="K24" s="3012">
        <f t="shared" si="25"/>
        <v>45805</v>
      </c>
      <c r="L24" s="3012">
        <f t="shared" si="26"/>
        <v>45811</v>
      </c>
      <c r="M24" s="3012">
        <f t="shared" si="27"/>
        <v>45816</v>
      </c>
      <c r="N24" s="3012">
        <f t="shared" si="28"/>
        <v>45819</v>
      </c>
      <c r="O24" s="3012">
        <f t="shared" si="29"/>
        <v>45820</v>
      </c>
      <c r="P24" s="3012">
        <f t="shared" si="30"/>
        <v>45823</v>
      </c>
      <c r="Q24" s="3012">
        <f t="shared" si="31"/>
        <v>45824</v>
      </c>
      <c r="R24" s="5"/>
      <c r="S24" s="2628">
        <v>45765</v>
      </c>
      <c r="T24" s="2628">
        <f t="shared" si="21"/>
        <v>45765</v>
      </c>
      <c r="U24" s="2628">
        <f t="shared" si="22"/>
        <v>45759</v>
      </c>
      <c r="V24" s="2628">
        <f t="shared" si="23"/>
        <v>45759</v>
      </c>
      <c r="W24" s="2627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</row>
    <row r="25" spans="1:231" s="14" customFormat="1" ht="21" hidden="1" customHeight="1">
      <c r="B25" s="3036"/>
      <c r="C25" s="2855"/>
      <c r="D25" s="2856"/>
      <c r="E25" s="2857"/>
      <c r="F25" s="3013"/>
      <c r="G25" s="2856"/>
      <c r="H25" s="2856"/>
      <c r="I25" s="2856"/>
      <c r="J25" s="3013"/>
      <c r="K25" s="3013"/>
      <c r="L25" s="3013"/>
      <c r="M25" s="3013"/>
      <c r="N25" s="3013"/>
      <c r="O25" s="3013"/>
      <c r="P25" s="3013"/>
      <c r="Q25" s="3013"/>
      <c r="R25" s="5"/>
      <c r="S25" s="2628"/>
      <c r="T25" s="2628"/>
      <c r="U25" s="2628"/>
      <c r="V25" s="2628"/>
      <c r="W25" s="2627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</row>
    <row r="26" spans="1:231" s="14" customFormat="1" ht="21" hidden="1" customHeight="1">
      <c r="B26" s="3036"/>
      <c r="C26" s="2855"/>
      <c r="D26" s="2856"/>
      <c r="E26" s="2857"/>
      <c r="F26" s="3013"/>
      <c r="G26" s="9"/>
      <c r="H26" s="2856"/>
      <c r="I26" s="2856"/>
      <c r="J26" s="3013"/>
      <c r="K26" s="3013"/>
      <c r="L26" s="3013"/>
      <c r="M26" s="3013"/>
      <c r="N26" s="3013"/>
      <c r="O26" s="3013"/>
      <c r="P26" s="3013"/>
      <c r="Q26" s="3013"/>
      <c r="R26" s="5"/>
      <c r="S26" s="2628"/>
      <c r="T26" s="2628"/>
      <c r="U26" s="2628"/>
      <c r="V26" s="2628"/>
      <c r="W26" s="2627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</row>
    <row r="27" spans="1:231" s="14" customFormat="1" ht="30.75" hidden="1" customHeight="1">
      <c r="B27" s="103"/>
      <c r="C27" s="2844"/>
      <c r="D27" s="2845"/>
      <c r="E27" s="1068" t="s">
        <v>98</v>
      </c>
      <c r="F27" s="2846" t="s">
        <v>2958</v>
      </c>
      <c r="G27" s="2846" t="s">
        <v>6859</v>
      </c>
      <c r="H27" s="2846" t="s">
        <v>2004</v>
      </c>
      <c r="I27" s="2846" t="s">
        <v>775</v>
      </c>
      <c r="J27" s="2846" t="s">
        <v>822</v>
      </c>
      <c r="K27" s="2846" t="s">
        <v>6808</v>
      </c>
      <c r="L27" s="2846" t="s">
        <v>773</v>
      </c>
      <c r="M27" s="2846" t="s">
        <v>6809</v>
      </c>
      <c r="N27" s="2846" t="s">
        <v>6810</v>
      </c>
      <c r="O27" s="2846" t="s">
        <v>6811</v>
      </c>
      <c r="P27" s="2846" t="s">
        <v>6812</v>
      </c>
      <c r="Q27" s="2846" t="s">
        <v>6813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</row>
    <row r="28" spans="1:231" s="14" customFormat="1" ht="21" hidden="1" customHeight="1">
      <c r="B28" s="103"/>
      <c r="C28" s="2847" t="s">
        <v>6860</v>
      </c>
      <c r="D28" s="2848" t="s">
        <v>2979</v>
      </c>
      <c r="E28" s="1958"/>
      <c r="F28" s="2851" t="s">
        <v>5431</v>
      </c>
      <c r="G28" s="2849"/>
      <c r="H28" s="2849"/>
      <c r="I28" s="2851"/>
      <c r="J28" s="2851" t="s">
        <v>2836</v>
      </c>
      <c r="K28" s="2851" t="s">
        <v>3264</v>
      </c>
      <c r="L28" s="2851" t="s">
        <v>3773</v>
      </c>
      <c r="M28" s="2851" t="s">
        <v>3785</v>
      </c>
      <c r="N28" s="2851" t="s">
        <v>4039</v>
      </c>
      <c r="O28" s="2851" t="s">
        <v>4413</v>
      </c>
      <c r="P28" s="2851" t="s">
        <v>2782</v>
      </c>
      <c r="Q28" s="2851" t="s">
        <v>2737</v>
      </c>
      <c r="R28" s="2296"/>
      <c r="S28" s="2627" t="s">
        <v>3805</v>
      </c>
      <c r="T28" s="1117" t="s">
        <v>1721</v>
      </c>
      <c r="U28" s="2627" t="s">
        <v>3807</v>
      </c>
      <c r="V28" s="2627" t="s">
        <v>3808</v>
      </c>
      <c r="W28" s="2627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</row>
    <row r="29" spans="1:231" s="14" customFormat="1" ht="21.95" hidden="1" customHeight="1">
      <c r="B29" s="3036" t="s">
        <v>5347</v>
      </c>
      <c r="C29" s="2850" t="s">
        <v>3472</v>
      </c>
      <c r="D29" s="1077" t="s">
        <v>6861</v>
      </c>
      <c r="E29" s="2990">
        <v>45734</v>
      </c>
      <c r="F29" s="3012">
        <f>E29+7</f>
        <v>45741</v>
      </c>
      <c r="G29" s="1077" t="s">
        <v>6816</v>
      </c>
      <c r="H29" s="1077" t="s">
        <v>6847</v>
      </c>
      <c r="I29" s="1077">
        <v>45748</v>
      </c>
      <c r="J29" s="3012">
        <f t="shared" ref="J29" si="33">I29+18</f>
        <v>45766</v>
      </c>
      <c r="K29" s="3012">
        <f t="shared" ref="K29" si="34">I29+22</f>
        <v>45770</v>
      </c>
      <c r="L29" s="3012">
        <f t="shared" ref="L29" si="35">I29+28</f>
        <v>45776</v>
      </c>
      <c r="M29" s="3012">
        <f t="shared" ref="M29" si="36">I29+33</f>
        <v>45781</v>
      </c>
      <c r="N29" s="3012">
        <f t="shared" ref="N29" si="37">I29+36</f>
        <v>45784</v>
      </c>
      <c r="O29" s="3012">
        <f t="shared" ref="O29" si="38">I29+37</f>
        <v>45785</v>
      </c>
      <c r="P29" s="3012">
        <f t="shared" ref="P29" si="39">I29+40</f>
        <v>45788</v>
      </c>
      <c r="Q29" s="3012">
        <f t="shared" ref="Q29" si="40">I29+41</f>
        <v>45789</v>
      </c>
      <c r="R29" s="5"/>
      <c r="S29" s="2628">
        <v>45729</v>
      </c>
      <c r="T29" s="2628">
        <f>S29+2</f>
        <v>45731</v>
      </c>
      <c r="U29" s="2628">
        <f t="shared" ref="U29:U37" si="41">S29-6</f>
        <v>45723</v>
      </c>
      <c r="V29" s="2628">
        <f t="shared" ref="V29:V37" si="42">U29</f>
        <v>45723</v>
      </c>
      <c r="W29" s="2627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</row>
    <row r="30" spans="1:231" s="14" customFormat="1" ht="21.95" hidden="1" customHeight="1">
      <c r="A30" s="23" t="s">
        <v>6862</v>
      </c>
      <c r="B30" s="3036" t="s">
        <v>5350</v>
      </c>
      <c r="C30" s="3047" t="s">
        <v>135</v>
      </c>
      <c r="D30" s="3048" t="s">
        <v>6863</v>
      </c>
      <c r="E30" s="3089">
        <v>45746</v>
      </c>
      <c r="F30" s="3531">
        <f t="shared" ref="F30:F37" si="43">E30+7</f>
        <v>45753</v>
      </c>
      <c r="G30" s="1077" t="s">
        <v>6819</v>
      </c>
      <c r="H30" s="1077" t="s">
        <v>6849</v>
      </c>
      <c r="I30" s="1077">
        <v>45756</v>
      </c>
      <c r="J30" s="3012">
        <f t="shared" ref="J30:J37" si="44">I30+24</f>
        <v>45780</v>
      </c>
      <c r="K30" s="3012">
        <f t="shared" ref="K30:K37" si="45">I30+29</f>
        <v>45785</v>
      </c>
      <c r="L30" s="3012">
        <f t="shared" ref="L30:L37" si="46">I30+34</f>
        <v>45790</v>
      </c>
      <c r="M30" s="3012">
        <f t="shared" ref="M30:M37" si="47">I30+39</f>
        <v>45795</v>
      </c>
      <c r="N30" s="3012">
        <f t="shared" ref="N30:N37" si="48">I30+42</f>
        <v>45798</v>
      </c>
      <c r="O30" s="3012">
        <f t="shared" ref="O30:O37" si="49">I30+43</f>
        <v>45799</v>
      </c>
      <c r="P30" s="3012">
        <f t="shared" ref="P30:P37" si="50">I30+48</f>
        <v>45804</v>
      </c>
      <c r="Q30" s="3012">
        <f t="shared" ref="Q30:Q37" si="51">I30+53</f>
        <v>45809</v>
      </c>
      <c r="R30" s="5"/>
      <c r="S30" s="2628">
        <v>45736</v>
      </c>
      <c r="T30" s="2628">
        <f t="shared" ref="T30:T37" si="52">S30+2</f>
        <v>45738</v>
      </c>
      <c r="U30" s="2628">
        <f t="shared" si="41"/>
        <v>45730</v>
      </c>
      <c r="V30" s="2628">
        <f t="shared" si="42"/>
        <v>45730</v>
      </c>
      <c r="W30" s="2627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</row>
    <row r="31" spans="1:231" s="14" customFormat="1" ht="21.95" hidden="1" customHeight="1">
      <c r="B31" s="3036" t="s">
        <v>5352</v>
      </c>
      <c r="C31" s="2850" t="s">
        <v>3295</v>
      </c>
      <c r="D31" s="1077" t="s">
        <v>6864</v>
      </c>
      <c r="E31" s="2990">
        <v>45755</v>
      </c>
      <c r="F31" s="3012">
        <f t="shared" si="43"/>
        <v>45762</v>
      </c>
      <c r="G31" s="1077" t="s">
        <v>6826</v>
      </c>
      <c r="H31" s="1077" t="s">
        <v>6852</v>
      </c>
      <c r="I31" s="1077">
        <v>45763</v>
      </c>
      <c r="J31" s="3012">
        <f t="shared" si="44"/>
        <v>45787</v>
      </c>
      <c r="K31" s="3012">
        <f t="shared" si="45"/>
        <v>45792</v>
      </c>
      <c r="L31" s="3012">
        <f t="shared" si="46"/>
        <v>45797</v>
      </c>
      <c r="M31" s="3012">
        <f t="shared" si="47"/>
        <v>45802</v>
      </c>
      <c r="N31" s="3012">
        <f t="shared" si="48"/>
        <v>45805</v>
      </c>
      <c r="O31" s="3012">
        <f t="shared" si="49"/>
        <v>45806</v>
      </c>
      <c r="P31" s="3012">
        <f t="shared" si="50"/>
        <v>45811</v>
      </c>
      <c r="Q31" s="3012">
        <f t="shared" si="51"/>
        <v>45816</v>
      </c>
      <c r="R31" s="5"/>
      <c r="S31" s="2628">
        <v>45743</v>
      </c>
      <c r="T31" s="2628">
        <f t="shared" si="52"/>
        <v>45745</v>
      </c>
      <c r="U31" s="2628">
        <f t="shared" si="41"/>
        <v>45737</v>
      </c>
      <c r="V31" s="2628">
        <f t="shared" si="42"/>
        <v>45737</v>
      </c>
      <c r="W31" s="2627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21.95" hidden="1" customHeight="1">
      <c r="B32" s="3036" t="s">
        <v>5354</v>
      </c>
      <c r="C32" s="2850" t="s">
        <v>3298</v>
      </c>
      <c r="D32" s="1077" t="s">
        <v>6865</v>
      </c>
      <c r="E32" s="2990">
        <v>45762</v>
      </c>
      <c r="F32" s="3012">
        <f t="shared" si="43"/>
        <v>45769</v>
      </c>
      <c r="G32" s="1077" t="s">
        <v>6829</v>
      </c>
      <c r="H32" s="1077" t="s">
        <v>6854</v>
      </c>
      <c r="I32" s="1077">
        <v>45770</v>
      </c>
      <c r="J32" s="3012">
        <f t="shared" si="44"/>
        <v>45794</v>
      </c>
      <c r="K32" s="3012">
        <f t="shared" si="45"/>
        <v>45799</v>
      </c>
      <c r="L32" s="3012">
        <f t="shared" si="46"/>
        <v>45804</v>
      </c>
      <c r="M32" s="3012">
        <f t="shared" si="47"/>
        <v>45809</v>
      </c>
      <c r="N32" s="3012">
        <f t="shared" si="48"/>
        <v>45812</v>
      </c>
      <c r="O32" s="3012">
        <f t="shared" si="49"/>
        <v>45813</v>
      </c>
      <c r="P32" s="3012">
        <f t="shared" si="50"/>
        <v>45818</v>
      </c>
      <c r="Q32" s="3012">
        <f t="shared" si="51"/>
        <v>45823</v>
      </c>
      <c r="R32" s="5"/>
      <c r="S32" s="2628">
        <v>45750</v>
      </c>
      <c r="T32" s="2628">
        <f t="shared" si="52"/>
        <v>45752</v>
      </c>
      <c r="U32" s="2628">
        <f t="shared" si="41"/>
        <v>45744</v>
      </c>
      <c r="V32" s="2628">
        <f t="shared" si="42"/>
        <v>45744</v>
      </c>
      <c r="W32" s="2627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2:231" s="14" customFormat="1" ht="21.95" hidden="1" customHeight="1">
      <c r="B33" s="3036" t="s">
        <v>5356</v>
      </c>
      <c r="C33" s="2850" t="s">
        <v>3459</v>
      </c>
      <c r="D33" s="1077" t="s">
        <v>6866</v>
      </c>
      <c r="E33" s="1058">
        <v>45772</v>
      </c>
      <c r="F33" s="3586" t="s">
        <v>393</v>
      </c>
      <c r="G33" s="2990" t="s">
        <v>406</v>
      </c>
      <c r="H33" s="2990" t="s">
        <v>6856</v>
      </c>
      <c r="I33" s="3048">
        <v>45777</v>
      </c>
      <c r="J33" s="3050">
        <f t="shared" si="44"/>
        <v>45801</v>
      </c>
      <c r="K33" s="3050">
        <f t="shared" si="45"/>
        <v>45806</v>
      </c>
      <c r="L33" s="3050">
        <f t="shared" si="46"/>
        <v>45811</v>
      </c>
      <c r="M33" s="3050">
        <f t="shared" si="47"/>
        <v>45816</v>
      </c>
      <c r="N33" s="3050">
        <f t="shared" si="48"/>
        <v>45819</v>
      </c>
      <c r="O33" s="3050">
        <f t="shared" si="49"/>
        <v>45820</v>
      </c>
      <c r="P33" s="3050">
        <f t="shared" si="50"/>
        <v>45825</v>
      </c>
      <c r="Q33" s="3050">
        <f t="shared" si="51"/>
        <v>45830</v>
      </c>
      <c r="R33" s="5"/>
      <c r="S33" s="2628">
        <v>45757</v>
      </c>
      <c r="T33" s="2628">
        <f t="shared" si="52"/>
        <v>45759</v>
      </c>
      <c r="U33" s="2628">
        <f t="shared" si="41"/>
        <v>45751</v>
      </c>
      <c r="V33" s="2628">
        <f t="shared" si="42"/>
        <v>45751</v>
      </c>
      <c r="W33" s="2627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</row>
    <row r="34" spans="2:231" s="14" customFormat="1" ht="21.95" hidden="1" customHeight="1">
      <c r="B34" s="3036" t="s">
        <v>5359</v>
      </c>
      <c r="C34" s="2850" t="s">
        <v>2186</v>
      </c>
      <c r="D34" s="1077" t="s">
        <v>6867</v>
      </c>
      <c r="E34" s="1058">
        <v>45774</v>
      </c>
      <c r="F34" s="3012">
        <f t="shared" si="43"/>
        <v>45781</v>
      </c>
      <c r="G34" s="1077" t="s">
        <v>6844</v>
      </c>
      <c r="H34" s="1077" t="s">
        <v>6858</v>
      </c>
      <c r="I34" s="1077">
        <v>45784</v>
      </c>
      <c r="J34" s="3012">
        <f t="shared" si="44"/>
        <v>45808</v>
      </c>
      <c r="K34" s="3012">
        <f t="shared" si="45"/>
        <v>45813</v>
      </c>
      <c r="L34" s="3012">
        <f t="shared" si="46"/>
        <v>45818</v>
      </c>
      <c r="M34" s="3050">
        <f t="shared" si="47"/>
        <v>45823</v>
      </c>
      <c r="N34" s="3050">
        <f t="shared" si="48"/>
        <v>45826</v>
      </c>
      <c r="O34" s="3050">
        <f t="shared" si="49"/>
        <v>45827</v>
      </c>
      <c r="P34" s="3050">
        <f t="shared" si="50"/>
        <v>45832</v>
      </c>
      <c r="Q34" s="3050">
        <f t="shared" si="51"/>
        <v>45837</v>
      </c>
      <c r="R34" s="5"/>
      <c r="S34" s="2628">
        <v>45764</v>
      </c>
      <c r="T34" s="2628">
        <f t="shared" si="52"/>
        <v>45766</v>
      </c>
      <c r="U34" s="2628">
        <f t="shared" si="41"/>
        <v>45758</v>
      </c>
      <c r="V34" s="2628">
        <f t="shared" si="42"/>
        <v>45758</v>
      </c>
      <c r="W34" s="2627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</row>
    <row r="35" spans="2:231" s="14" customFormat="1" ht="21.95" hidden="1" customHeight="1">
      <c r="B35" s="3036" t="s">
        <v>5362</v>
      </c>
      <c r="C35" s="3555" t="s">
        <v>406</v>
      </c>
      <c r="D35" s="3089" t="s">
        <v>6868</v>
      </c>
      <c r="E35" s="3049">
        <v>45771</v>
      </c>
      <c r="F35" s="3531">
        <f t="shared" si="43"/>
        <v>45778</v>
      </c>
      <c r="G35" s="1077" t="s">
        <v>5783</v>
      </c>
      <c r="H35" s="1077" t="s">
        <v>6869</v>
      </c>
      <c r="I35" s="1077">
        <v>45791</v>
      </c>
      <c r="J35" s="3012">
        <f t="shared" si="44"/>
        <v>45815</v>
      </c>
      <c r="K35" s="3012">
        <f t="shared" si="45"/>
        <v>45820</v>
      </c>
      <c r="L35" s="3012">
        <f t="shared" si="46"/>
        <v>45825</v>
      </c>
      <c r="M35" s="3050">
        <f t="shared" si="47"/>
        <v>45830</v>
      </c>
      <c r="N35" s="3050">
        <f t="shared" si="48"/>
        <v>45833</v>
      </c>
      <c r="O35" s="3050">
        <f t="shared" si="49"/>
        <v>45834</v>
      </c>
      <c r="P35" s="3050">
        <f t="shared" si="50"/>
        <v>45839</v>
      </c>
      <c r="Q35" s="3050">
        <f t="shared" si="51"/>
        <v>45844</v>
      </c>
      <c r="R35" s="5"/>
      <c r="S35" s="2628">
        <v>45771</v>
      </c>
      <c r="T35" s="2628">
        <f t="shared" si="52"/>
        <v>45773</v>
      </c>
      <c r="U35" s="2628">
        <f t="shared" si="41"/>
        <v>45765</v>
      </c>
      <c r="V35" s="2628">
        <f t="shared" si="42"/>
        <v>45765</v>
      </c>
      <c r="W35" s="2627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2:231" s="14" customFormat="1" ht="21.95" hidden="1" customHeight="1">
      <c r="B36" s="3036" t="s">
        <v>5365</v>
      </c>
      <c r="C36" s="2850" t="s">
        <v>2963</v>
      </c>
      <c r="D36" s="1077" t="s">
        <v>6870</v>
      </c>
      <c r="E36" s="1058">
        <v>45778</v>
      </c>
      <c r="F36" s="3012">
        <f t="shared" si="43"/>
        <v>45785</v>
      </c>
      <c r="G36" s="1077" t="s">
        <v>6837</v>
      </c>
      <c r="H36" s="1077" t="s">
        <v>6871</v>
      </c>
      <c r="I36" s="1077">
        <v>45798</v>
      </c>
      <c r="J36" s="3012">
        <f t="shared" si="44"/>
        <v>45822</v>
      </c>
      <c r="K36" s="3012">
        <f t="shared" si="45"/>
        <v>45827</v>
      </c>
      <c r="L36" s="3012">
        <f t="shared" si="46"/>
        <v>45832</v>
      </c>
      <c r="M36" s="3050">
        <f t="shared" si="47"/>
        <v>45837</v>
      </c>
      <c r="N36" s="3050">
        <f t="shared" si="48"/>
        <v>45840</v>
      </c>
      <c r="O36" s="3050">
        <f t="shared" si="49"/>
        <v>45841</v>
      </c>
      <c r="P36" s="3050">
        <f t="shared" si="50"/>
        <v>45846</v>
      </c>
      <c r="Q36" s="3050">
        <f t="shared" si="51"/>
        <v>45851</v>
      </c>
      <c r="R36" s="5"/>
      <c r="S36" s="2628">
        <v>45778</v>
      </c>
      <c r="T36" s="2628">
        <f t="shared" si="52"/>
        <v>45780</v>
      </c>
      <c r="U36" s="2628">
        <f t="shared" si="41"/>
        <v>45772</v>
      </c>
      <c r="V36" s="2628">
        <f t="shared" si="42"/>
        <v>45772</v>
      </c>
      <c r="W36" s="2627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2:231" s="14" customFormat="1" ht="21.95" hidden="1" customHeight="1">
      <c r="B37" s="3036" t="s">
        <v>5368</v>
      </c>
      <c r="C37" s="3555" t="s">
        <v>406</v>
      </c>
      <c r="D37" s="3089" t="s">
        <v>6872</v>
      </c>
      <c r="E37" s="3049">
        <v>45785</v>
      </c>
      <c r="F37" s="3531">
        <f t="shared" si="43"/>
        <v>45792</v>
      </c>
      <c r="G37" s="1077" t="s">
        <v>6840</v>
      </c>
      <c r="H37" s="1077" t="s">
        <v>6873</v>
      </c>
      <c r="I37" s="1077">
        <v>45805</v>
      </c>
      <c r="J37" s="3012">
        <f t="shared" si="44"/>
        <v>45829</v>
      </c>
      <c r="K37" s="3012">
        <f t="shared" si="45"/>
        <v>45834</v>
      </c>
      <c r="L37" s="3012">
        <f t="shared" si="46"/>
        <v>45839</v>
      </c>
      <c r="M37" s="3050">
        <f t="shared" si="47"/>
        <v>45844</v>
      </c>
      <c r="N37" s="3050">
        <f t="shared" si="48"/>
        <v>45847</v>
      </c>
      <c r="O37" s="3050">
        <f t="shared" si="49"/>
        <v>45848</v>
      </c>
      <c r="P37" s="3050">
        <f t="shared" si="50"/>
        <v>45853</v>
      </c>
      <c r="Q37" s="3050">
        <f t="shared" si="51"/>
        <v>45858</v>
      </c>
      <c r="R37" s="5"/>
      <c r="S37" s="2628">
        <v>45785</v>
      </c>
      <c r="T37" s="2628">
        <f t="shared" si="52"/>
        <v>45787</v>
      </c>
      <c r="U37" s="2628">
        <f t="shared" si="41"/>
        <v>45779</v>
      </c>
      <c r="V37" s="2628">
        <f t="shared" si="42"/>
        <v>45779</v>
      </c>
      <c r="W37" s="2627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2:231" s="14" customFormat="1" ht="21" hidden="1" customHeight="1">
      <c r="B38" s="3036"/>
      <c r="C38" s="2855"/>
      <c r="D38" s="2856"/>
      <c r="E38" s="2857"/>
      <c r="F38" s="3013"/>
      <c r="G38" s="2856"/>
      <c r="H38" s="2856"/>
      <c r="I38" s="2856"/>
      <c r="J38" s="3013"/>
      <c r="K38" s="3013"/>
      <c r="L38" s="3013"/>
      <c r="M38" s="3013"/>
      <c r="N38" s="3013"/>
      <c r="O38" s="3013"/>
      <c r="P38" s="3013"/>
      <c r="Q38" s="3013"/>
      <c r="R38" s="5"/>
      <c r="S38" s="2628"/>
      <c r="T38" s="2628"/>
      <c r="U38" s="2628"/>
      <c r="V38" s="2628"/>
      <c r="W38" s="2627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2:231" s="14" customFormat="1" ht="21" hidden="1" customHeight="1">
      <c r="B39" s="3036"/>
      <c r="C39" s="2855"/>
      <c r="D39" s="2856"/>
      <c r="E39" s="2857"/>
      <c r="F39" s="3013"/>
      <c r="G39" s="2856"/>
      <c r="H39" s="2856"/>
      <c r="I39" s="2856"/>
      <c r="J39" s="3013"/>
      <c r="K39" s="3013"/>
      <c r="L39" s="3013"/>
      <c r="M39" s="3013"/>
      <c r="N39" s="3013"/>
      <c r="O39" s="3013"/>
      <c r="P39" s="3013"/>
      <c r="Q39" s="3013"/>
      <c r="R39" s="5"/>
      <c r="S39" s="2628"/>
      <c r="T39" s="2628"/>
      <c r="U39" s="2628"/>
      <c r="V39" s="2628"/>
      <c r="W39" s="2627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2:231" s="14" customFormat="1" ht="21" customHeight="1">
      <c r="B40" s="3036"/>
      <c r="C40" s="2855"/>
      <c r="D40" s="2856"/>
      <c r="E40" s="2857"/>
      <c r="F40" s="3013"/>
      <c r="G40" s="2856"/>
      <c r="H40" s="2856"/>
      <c r="I40" s="2856"/>
      <c r="J40" s="3013"/>
      <c r="K40" s="3013"/>
      <c r="L40" s="3013"/>
      <c r="M40" s="3013"/>
      <c r="N40" s="3013"/>
      <c r="O40" s="3013"/>
      <c r="P40" s="3013"/>
      <c r="Q40" s="3013"/>
      <c r="R40" s="5"/>
      <c r="S40" s="2628"/>
      <c r="T40" s="2628"/>
      <c r="U40" s="2628"/>
      <c r="V40" s="2628"/>
      <c r="W40" s="2627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2:231" s="14" customFormat="1" ht="38.25" customHeight="1">
      <c r="B41" s="103"/>
      <c r="C41" s="2844"/>
      <c r="D41" s="2845"/>
      <c r="E41" s="1068" t="s">
        <v>98</v>
      </c>
      <c r="F41" s="2846" t="s">
        <v>6874</v>
      </c>
      <c r="G41" s="2846" t="s">
        <v>6859</v>
      </c>
      <c r="H41" s="2846" t="s">
        <v>2004</v>
      </c>
      <c r="I41" s="2846" t="s">
        <v>6875</v>
      </c>
      <c r="J41" s="2846" t="s">
        <v>822</v>
      </c>
      <c r="K41" s="2846" t="s">
        <v>6808</v>
      </c>
      <c r="L41" s="2846" t="s">
        <v>773</v>
      </c>
      <c r="M41" s="2846" t="s">
        <v>6809</v>
      </c>
      <c r="N41" s="2846" t="s">
        <v>6810</v>
      </c>
      <c r="O41" s="2846" t="s">
        <v>6811</v>
      </c>
      <c r="P41" s="2846" t="s">
        <v>6812</v>
      </c>
      <c r="Q41" s="2846" t="s">
        <v>6813</v>
      </c>
      <c r="R41" s="5"/>
      <c r="S41" s="2628"/>
      <c r="T41" s="2628"/>
      <c r="U41" s="2628"/>
      <c r="V41" s="2628"/>
      <c r="W41" s="2627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2:231" s="14" customFormat="1" ht="21" customHeight="1">
      <c r="B42" s="103"/>
      <c r="C42" s="2847" t="s">
        <v>6876</v>
      </c>
      <c r="D42" s="2848" t="s">
        <v>3027</v>
      </c>
      <c r="E42" s="1958"/>
      <c r="F42" s="2851" t="s">
        <v>3041</v>
      </c>
      <c r="G42" s="2849"/>
      <c r="H42" s="2849"/>
      <c r="I42" s="2851"/>
      <c r="J42" s="2851" t="s">
        <v>3773</v>
      </c>
      <c r="K42" s="2851" t="s">
        <v>3785</v>
      </c>
      <c r="L42" s="2851" t="s">
        <v>4327</v>
      </c>
      <c r="M42" s="2851" t="s">
        <v>4335</v>
      </c>
      <c r="N42" s="2851" t="s">
        <v>4336</v>
      </c>
      <c r="O42" s="2851" t="s">
        <v>2739</v>
      </c>
      <c r="P42" s="2851" t="s">
        <v>2740</v>
      </c>
      <c r="Q42" s="2851" t="s">
        <v>4374</v>
      </c>
      <c r="R42" s="5"/>
      <c r="S42" s="2627" t="s">
        <v>3805</v>
      </c>
      <c r="T42" s="1117" t="s">
        <v>1721</v>
      </c>
      <c r="U42" s="2627" t="s">
        <v>3807</v>
      </c>
      <c r="V42" s="2627" t="s">
        <v>3808</v>
      </c>
      <c r="W42" s="2627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2:231" s="14" customFormat="1" ht="21.95" customHeight="1">
      <c r="B43" s="3036" t="s">
        <v>5372</v>
      </c>
      <c r="C43" s="1540" t="s">
        <v>6877</v>
      </c>
      <c r="D43" s="1077" t="s">
        <v>6878</v>
      </c>
      <c r="E43" s="1058">
        <v>45790</v>
      </c>
      <c r="F43" s="3012">
        <f t="shared" ref="F43:F51" si="53">E43+16</f>
        <v>45806</v>
      </c>
      <c r="G43" s="1077" t="s">
        <v>6840</v>
      </c>
      <c r="H43" s="1077" t="s">
        <v>6873</v>
      </c>
      <c r="I43" s="1077">
        <v>45814</v>
      </c>
      <c r="J43" s="3531">
        <f t="shared" ref="J43:J49" si="54">I43+15</f>
        <v>45829</v>
      </c>
      <c r="K43" s="3531">
        <f t="shared" ref="K43:K49" si="55">I43+20</f>
        <v>45834</v>
      </c>
      <c r="L43" s="3531">
        <f t="shared" ref="L43:L49" si="56">I43+25</f>
        <v>45839</v>
      </c>
      <c r="M43" s="3531">
        <f t="shared" ref="M43:M49" si="57">I43+30</f>
        <v>45844</v>
      </c>
      <c r="N43" s="3531">
        <f t="shared" ref="N43:N49" si="58">I43+33</f>
        <v>45847</v>
      </c>
      <c r="O43" s="3531">
        <f t="shared" ref="O43:O49" si="59">I43+34</f>
        <v>45848</v>
      </c>
      <c r="P43" s="3531">
        <f t="shared" ref="P43:P49" si="60">I43+37</f>
        <v>45851</v>
      </c>
      <c r="Q43" s="3531">
        <f t="shared" ref="Q43:Q49" si="61">I43+39</f>
        <v>45853</v>
      </c>
      <c r="R43" s="5"/>
      <c r="S43" s="2628">
        <v>45790</v>
      </c>
      <c r="T43" s="2628">
        <f t="shared" ref="T43:T51" si="62">S43+1</f>
        <v>45791</v>
      </c>
      <c r="U43" s="2628">
        <f t="shared" ref="U43" si="63">S43-6</f>
        <v>45784</v>
      </c>
      <c r="V43" s="2628">
        <f t="shared" ref="V43" si="64">U43</f>
        <v>45784</v>
      </c>
      <c r="W43" s="2627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2:231" s="14" customFormat="1" ht="21.95" customHeight="1">
      <c r="B44" s="3036" t="s">
        <v>5378</v>
      </c>
      <c r="C44" s="1540" t="s">
        <v>6879</v>
      </c>
      <c r="D44" s="1077" t="s">
        <v>6880</v>
      </c>
      <c r="E44" s="2990">
        <v>45802</v>
      </c>
      <c r="F44" s="3012">
        <f t="shared" si="53"/>
        <v>45818</v>
      </c>
      <c r="G44" s="1058" t="s">
        <v>1971</v>
      </c>
      <c r="H44" s="1077" t="s">
        <v>6881</v>
      </c>
      <c r="I44" s="1077">
        <v>45821</v>
      </c>
      <c r="J44" s="3531">
        <f t="shared" si="54"/>
        <v>45836</v>
      </c>
      <c r="K44" s="3531">
        <f t="shared" si="55"/>
        <v>45841</v>
      </c>
      <c r="L44" s="3531">
        <f t="shared" si="56"/>
        <v>45846</v>
      </c>
      <c r="M44" s="3531">
        <f t="shared" si="57"/>
        <v>45851</v>
      </c>
      <c r="N44" s="3531">
        <f t="shared" si="58"/>
        <v>45854</v>
      </c>
      <c r="O44" s="3531">
        <f t="shared" si="59"/>
        <v>45855</v>
      </c>
      <c r="P44" s="3531">
        <f t="shared" si="60"/>
        <v>45858</v>
      </c>
      <c r="Q44" s="3531">
        <f t="shared" si="61"/>
        <v>45860</v>
      </c>
      <c r="R44" s="5"/>
      <c r="S44" s="2628">
        <v>45797</v>
      </c>
      <c r="T44" s="2628">
        <f t="shared" si="62"/>
        <v>45798</v>
      </c>
      <c r="U44" s="2628">
        <f t="shared" ref="U44" si="65">S44-6</f>
        <v>45791</v>
      </c>
      <c r="V44" s="2628">
        <f t="shared" ref="V44" si="66">U44</f>
        <v>45791</v>
      </c>
      <c r="W44" s="2627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</row>
    <row r="45" spans="2:231" s="14" customFormat="1" ht="21.95" customHeight="1">
      <c r="B45" s="3036" t="s">
        <v>5381</v>
      </c>
      <c r="C45" s="3875" t="s">
        <v>6882</v>
      </c>
      <c r="D45" s="1135" t="s">
        <v>6883</v>
      </c>
      <c r="E45" s="3089">
        <v>45810</v>
      </c>
      <c r="F45" s="3050">
        <f t="shared" si="53"/>
        <v>45826</v>
      </c>
      <c r="G45" s="1058" t="s">
        <v>6816</v>
      </c>
      <c r="H45" s="1077" t="s">
        <v>6884</v>
      </c>
      <c r="I45" s="1077">
        <v>45828</v>
      </c>
      <c r="J45" s="3531">
        <f t="shared" si="54"/>
        <v>45843</v>
      </c>
      <c r="K45" s="3531">
        <f t="shared" si="55"/>
        <v>45848</v>
      </c>
      <c r="L45" s="3531">
        <f t="shared" si="56"/>
        <v>45853</v>
      </c>
      <c r="M45" s="3531">
        <f t="shared" si="57"/>
        <v>45858</v>
      </c>
      <c r="N45" s="3531">
        <f t="shared" si="58"/>
        <v>45861</v>
      </c>
      <c r="O45" s="3531">
        <f t="shared" si="59"/>
        <v>45862</v>
      </c>
      <c r="P45" s="3531">
        <f t="shared" si="60"/>
        <v>45865</v>
      </c>
      <c r="Q45" s="3531">
        <f t="shared" si="61"/>
        <v>45867</v>
      </c>
      <c r="R45" s="5"/>
      <c r="S45" s="2628">
        <v>45804</v>
      </c>
      <c r="T45" s="2628">
        <f t="shared" si="62"/>
        <v>45805</v>
      </c>
      <c r="U45" s="2628">
        <f t="shared" ref="U45" si="67">S45-6</f>
        <v>45798</v>
      </c>
      <c r="V45" s="2628">
        <f t="shared" ref="V45" si="68">U45</f>
        <v>45798</v>
      </c>
      <c r="W45" s="2627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</row>
    <row r="46" spans="2:231" s="14" customFormat="1" ht="21.95" customHeight="1">
      <c r="B46" s="3036" t="s">
        <v>5384</v>
      </c>
      <c r="C46" s="2850" t="s">
        <v>6885</v>
      </c>
      <c r="D46" s="1077" t="s">
        <v>6886</v>
      </c>
      <c r="E46" s="2990">
        <v>45812</v>
      </c>
      <c r="F46" s="3012">
        <f t="shared" si="53"/>
        <v>45828</v>
      </c>
      <c r="G46" s="1077" t="s">
        <v>6887</v>
      </c>
      <c r="H46" s="1077" t="s">
        <v>6888</v>
      </c>
      <c r="I46" s="1077">
        <v>45835</v>
      </c>
      <c r="J46" s="3531">
        <f t="shared" si="54"/>
        <v>45850</v>
      </c>
      <c r="K46" s="3531">
        <f t="shared" si="55"/>
        <v>45855</v>
      </c>
      <c r="L46" s="3012">
        <f t="shared" si="56"/>
        <v>45860</v>
      </c>
      <c r="M46" s="3012">
        <f t="shared" si="57"/>
        <v>45865</v>
      </c>
      <c r="N46" s="3012">
        <f t="shared" si="58"/>
        <v>45868</v>
      </c>
      <c r="O46" s="3012">
        <f t="shared" si="59"/>
        <v>45869</v>
      </c>
      <c r="P46" s="3012">
        <f t="shared" si="60"/>
        <v>45872</v>
      </c>
      <c r="Q46" s="3012">
        <f t="shared" si="61"/>
        <v>45874</v>
      </c>
      <c r="R46" s="5"/>
      <c r="S46" s="2628">
        <v>45811</v>
      </c>
      <c r="T46" s="2628">
        <f t="shared" si="62"/>
        <v>45812</v>
      </c>
      <c r="U46" s="2628">
        <f t="shared" ref="U46:U51" si="69">S46-6</f>
        <v>45805</v>
      </c>
      <c r="V46" s="2628">
        <f t="shared" ref="V46:V51" si="70">U46</f>
        <v>45805</v>
      </c>
      <c r="W46" s="2627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</row>
    <row r="47" spans="2:231" s="14" customFormat="1" ht="21.95" customHeight="1">
      <c r="B47" s="3036" t="s">
        <v>5388</v>
      </c>
      <c r="C47" s="2850" t="s">
        <v>6889</v>
      </c>
      <c r="D47" s="1077" t="s">
        <v>6890</v>
      </c>
      <c r="E47" s="2990">
        <v>45819</v>
      </c>
      <c r="F47" s="3012">
        <f t="shared" si="53"/>
        <v>45835</v>
      </c>
      <c r="G47" s="1058" t="s">
        <v>6826</v>
      </c>
      <c r="H47" s="1077" t="s">
        <v>6891</v>
      </c>
      <c r="I47" s="1077">
        <v>45842</v>
      </c>
      <c r="J47" s="3531">
        <f t="shared" si="54"/>
        <v>45857</v>
      </c>
      <c r="K47" s="3531">
        <f t="shared" si="55"/>
        <v>45862</v>
      </c>
      <c r="L47" s="3012">
        <f t="shared" si="56"/>
        <v>45867</v>
      </c>
      <c r="M47" s="3012">
        <f t="shared" si="57"/>
        <v>45872</v>
      </c>
      <c r="N47" s="3012">
        <f t="shared" si="58"/>
        <v>45875</v>
      </c>
      <c r="O47" s="3012">
        <f t="shared" si="59"/>
        <v>45876</v>
      </c>
      <c r="P47" s="3012">
        <f t="shared" si="60"/>
        <v>45879</v>
      </c>
      <c r="Q47" s="3012">
        <f t="shared" si="61"/>
        <v>45881</v>
      </c>
      <c r="R47" s="5"/>
      <c r="S47" s="2628">
        <v>45818</v>
      </c>
      <c r="T47" s="2628">
        <f t="shared" si="62"/>
        <v>45819</v>
      </c>
      <c r="U47" s="2628">
        <f t="shared" si="69"/>
        <v>45812</v>
      </c>
      <c r="V47" s="2628">
        <f t="shared" si="70"/>
        <v>45812</v>
      </c>
      <c r="W47" s="2627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</row>
    <row r="48" spans="2:231" s="14" customFormat="1" ht="21.95" customHeight="1">
      <c r="B48" s="3036" t="s">
        <v>5392</v>
      </c>
      <c r="C48" s="2850" t="s">
        <v>6892</v>
      </c>
      <c r="D48" s="1077" t="s">
        <v>6893</v>
      </c>
      <c r="E48" s="2990">
        <v>45832</v>
      </c>
      <c r="F48" s="3012">
        <f t="shared" si="53"/>
        <v>45848</v>
      </c>
      <c r="G48" s="1077" t="s">
        <v>6894</v>
      </c>
      <c r="H48" s="1077" t="s">
        <v>6895</v>
      </c>
      <c r="I48" s="1077">
        <v>45849</v>
      </c>
      <c r="J48" s="3531">
        <f t="shared" si="54"/>
        <v>45864</v>
      </c>
      <c r="K48" s="3531">
        <f t="shared" si="55"/>
        <v>45869</v>
      </c>
      <c r="L48" s="3012">
        <f t="shared" si="56"/>
        <v>45874</v>
      </c>
      <c r="M48" s="3012">
        <f t="shared" si="57"/>
        <v>45879</v>
      </c>
      <c r="N48" s="3012">
        <f t="shared" si="58"/>
        <v>45882</v>
      </c>
      <c r="O48" s="3012">
        <f t="shared" si="59"/>
        <v>45883</v>
      </c>
      <c r="P48" s="3012">
        <f t="shared" si="60"/>
        <v>45886</v>
      </c>
      <c r="Q48" s="3012">
        <f t="shared" si="61"/>
        <v>45888</v>
      </c>
      <c r="R48" s="5"/>
      <c r="S48" s="2628">
        <v>45825</v>
      </c>
      <c r="T48" s="2628">
        <f t="shared" si="62"/>
        <v>45826</v>
      </c>
      <c r="U48" s="2628">
        <f t="shared" si="69"/>
        <v>45819</v>
      </c>
      <c r="V48" s="2628">
        <f t="shared" si="70"/>
        <v>45819</v>
      </c>
      <c r="W48" s="2627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</row>
    <row r="49" spans="2:231" s="14" customFormat="1" ht="21.95" customHeight="1">
      <c r="B49" s="3036" t="s">
        <v>5396</v>
      </c>
      <c r="C49" s="1076" t="s">
        <v>406</v>
      </c>
      <c r="D49" s="1135" t="s">
        <v>6896</v>
      </c>
      <c r="E49" s="4063">
        <v>45832</v>
      </c>
      <c r="F49" s="3050">
        <f t="shared" si="53"/>
        <v>45848</v>
      </c>
      <c r="G49" s="1077" t="s">
        <v>8051</v>
      </c>
      <c r="H49" s="1077" t="s">
        <v>6897</v>
      </c>
      <c r="I49" s="1077">
        <v>45856</v>
      </c>
      <c r="J49" s="3531">
        <f t="shared" si="54"/>
        <v>45871</v>
      </c>
      <c r="K49" s="3531">
        <f t="shared" si="55"/>
        <v>45876</v>
      </c>
      <c r="L49" s="3012">
        <f t="shared" si="56"/>
        <v>45881</v>
      </c>
      <c r="M49" s="3012">
        <f t="shared" si="57"/>
        <v>45886</v>
      </c>
      <c r="N49" s="3012">
        <f t="shared" si="58"/>
        <v>45889</v>
      </c>
      <c r="O49" s="3012">
        <f t="shared" si="59"/>
        <v>45890</v>
      </c>
      <c r="P49" s="3012">
        <f t="shared" si="60"/>
        <v>45893</v>
      </c>
      <c r="Q49" s="3012">
        <f t="shared" si="61"/>
        <v>45895</v>
      </c>
      <c r="R49" s="5"/>
      <c r="S49" s="2628">
        <v>45832</v>
      </c>
      <c r="T49" s="2628">
        <f t="shared" si="62"/>
        <v>45833</v>
      </c>
      <c r="U49" s="2628">
        <f t="shared" si="69"/>
        <v>45826</v>
      </c>
      <c r="V49" s="2628">
        <f t="shared" si="70"/>
        <v>45826</v>
      </c>
      <c r="W49" s="2627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</row>
    <row r="50" spans="2:231" s="14" customFormat="1" ht="21.95" customHeight="1">
      <c r="B50" s="3036" t="s">
        <v>5399</v>
      </c>
      <c r="C50" s="2850" t="s">
        <v>6879</v>
      </c>
      <c r="D50" s="1077" t="s">
        <v>6898</v>
      </c>
      <c r="E50" s="1058">
        <v>45839</v>
      </c>
      <c r="F50" s="3012">
        <f t="shared" si="53"/>
        <v>45855</v>
      </c>
      <c r="G50" s="1077" t="s">
        <v>6844</v>
      </c>
      <c r="H50" s="1077" t="s">
        <v>6899</v>
      </c>
      <c r="I50" s="1077">
        <v>45863</v>
      </c>
      <c r="J50" s="3531">
        <f t="shared" ref="J50:J51" si="71">I50+15</f>
        <v>45878</v>
      </c>
      <c r="K50" s="3531">
        <f t="shared" ref="K50:K51" si="72">I50+20</f>
        <v>45883</v>
      </c>
      <c r="L50" s="3012">
        <f t="shared" ref="L50:L51" si="73">I50+25</f>
        <v>45888</v>
      </c>
      <c r="M50" s="3012">
        <f t="shared" ref="M50:M51" si="74">I50+30</f>
        <v>45893</v>
      </c>
      <c r="N50" s="3012">
        <f t="shared" ref="N50:N51" si="75">I50+33</f>
        <v>45896</v>
      </c>
      <c r="O50" s="3012">
        <f t="shared" ref="O50:O51" si="76">I50+34</f>
        <v>45897</v>
      </c>
      <c r="P50" s="3012">
        <f t="shared" ref="P50:P51" si="77">I50+37</f>
        <v>45900</v>
      </c>
      <c r="Q50" s="3012">
        <f t="shared" ref="Q50:Q51" si="78">I50+39</f>
        <v>45902</v>
      </c>
      <c r="R50" s="5"/>
      <c r="S50" s="2628">
        <v>45839</v>
      </c>
      <c r="T50" s="2628">
        <f t="shared" si="62"/>
        <v>45840</v>
      </c>
      <c r="U50" s="2628">
        <f t="shared" si="69"/>
        <v>45833</v>
      </c>
      <c r="V50" s="2628">
        <f t="shared" si="70"/>
        <v>45833</v>
      </c>
      <c r="W50" s="2627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</row>
    <row r="51" spans="2:231" s="14" customFormat="1" ht="21.95" customHeight="1">
      <c r="B51" s="3036" t="s">
        <v>5403</v>
      </c>
      <c r="C51" s="2850" t="s">
        <v>8044</v>
      </c>
      <c r="D51" s="1077" t="s">
        <v>6900</v>
      </c>
      <c r="E51" s="1058">
        <v>45846</v>
      </c>
      <c r="F51" s="3012">
        <f t="shared" si="53"/>
        <v>45862</v>
      </c>
      <c r="G51" s="1077" t="s">
        <v>1977</v>
      </c>
      <c r="H51" s="1077" t="s">
        <v>6901</v>
      </c>
      <c r="I51" s="1077">
        <v>45870</v>
      </c>
      <c r="J51" s="3531">
        <f t="shared" si="71"/>
        <v>45885</v>
      </c>
      <c r="K51" s="3531">
        <f t="shared" si="72"/>
        <v>45890</v>
      </c>
      <c r="L51" s="3012">
        <f t="shared" si="73"/>
        <v>45895</v>
      </c>
      <c r="M51" s="3012">
        <f t="shared" si="74"/>
        <v>45900</v>
      </c>
      <c r="N51" s="3012">
        <f t="shared" si="75"/>
        <v>45903</v>
      </c>
      <c r="O51" s="3012">
        <f t="shared" si="76"/>
        <v>45904</v>
      </c>
      <c r="P51" s="3012">
        <f t="shared" si="77"/>
        <v>45907</v>
      </c>
      <c r="Q51" s="3012">
        <f t="shared" si="78"/>
        <v>45909</v>
      </c>
      <c r="R51" s="5"/>
      <c r="S51" s="2628">
        <v>45846</v>
      </c>
      <c r="T51" s="2628">
        <f t="shared" si="62"/>
        <v>45847</v>
      </c>
      <c r="U51" s="2628">
        <f t="shared" si="69"/>
        <v>45840</v>
      </c>
      <c r="V51" s="2628">
        <f t="shared" si="70"/>
        <v>45840</v>
      </c>
      <c r="W51" s="2627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</row>
    <row r="52" spans="2:231" s="14" customFormat="1" ht="21.95" customHeight="1">
      <c r="B52" s="3036" t="s">
        <v>5406</v>
      </c>
      <c r="C52" s="2850" t="s">
        <v>6885</v>
      </c>
      <c r="D52" s="1077" t="s">
        <v>8045</v>
      </c>
      <c r="E52" s="1058">
        <v>45853</v>
      </c>
      <c r="F52" s="3012">
        <f>E52+16</f>
        <v>45869</v>
      </c>
      <c r="G52" s="1077" t="s">
        <v>8052</v>
      </c>
      <c r="H52" s="1077" t="s">
        <v>8053</v>
      </c>
      <c r="I52" s="1077">
        <v>45877</v>
      </c>
      <c r="J52" s="3531">
        <f>I52+15</f>
        <v>45892</v>
      </c>
      <c r="K52" s="3531">
        <f>I52+20</f>
        <v>45897</v>
      </c>
      <c r="L52" s="3012">
        <f>I52+25</f>
        <v>45902</v>
      </c>
      <c r="M52" s="3012">
        <f>I52+30</f>
        <v>45907</v>
      </c>
      <c r="N52" s="3012">
        <f>I52+33</f>
        <v>45910</v>
      </c>
      <c r="O52" s="3012">
        <f>I52+34</f>
        <v>45911</v>
      </c>
      <c r="P52" s="3012">
        <f>I52+37</f>
        <v>45914</v>
      </c>
      <c r="Q52" s="3012">
        <f>I52+39</f>
        <v>45916</v>
      </c>
      <c r="R52" s="5"/>
      <c r="S52" s="2628">
        <v>45853</v>
      </c>
      <c r="T52" s="2628">
        <f>S52+1</f>
        <v>45854</v>
      </c>
      <c r="U52" s="2628">
        <f>S52-6</f>
        <v>45847</v>
      </c>
      <c r="V52" s="2628">
        <f>U52</f>
        <v>45847</v>
      </c>
      <c r="W52" s="2627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</row>
    <row r="53" spans="2:231" s="14" customFormat="1" ht="21.95" customHeight="1">
      <c r="B53" s="3036" t="s">
        <v>5409</v>
      </c>
      <c r="C53" s="2850" t="s">
        <v>6889</v>
      </c>
      <c r="D53" s="1077" t="s">
        <v>8046</v>
      </c>
      <c r="E53" s="1058">
        <v>45860</v>
      </c>
      <c r="F53" s="3012">
        <f>E53+16</f>
        <v>45876</v>
      </c>
      <c r="G53" s="1077" t="s">
        <v>6837</v>
      </c>
      <c r="H53" s="1077" t="s">
        <v>8054</v>
      </c>
      <c r="I53" s="1077">
        <v>45884</v>
      </c>
      <c r="J53" s="3531">
        <f>I53+15</f>
        <v>45899</v>
      </c>
      <c r="K53" s="3531">
        <f>I53+20</f>
        <v>45904</v>
      </c>
      <c r="L53" s="3012">
        <f>I53+25</f>
        <v>45909</v>
      </c>
      <c r="M53" s="3012">
        <f>I53+30</f>
        <v>45914</v>
      </c>
      <c r="N53" s="3012">
        <f>I53+33</f>
        <v>45917</v>
      </c>
      <c r="O53" s="3012">
        <f>I53+34</f>
        <v>45918</v>
      </c>
      <c r="P53" s="3012">
        <f>I53+37</f>
        <v>45921</v>
      </c>
      <c r="Q53" s="3012">
        <f>I53+39</f>
        <v>45923</v>
      </c>
      <c r="R53" s="5"/>
      <c r="S53" s="2628">
        <v>45860</v>
      </c>
      <c r="T53" s="2628">
        <f>S53+1</f>
        <v>45861</v>
      </c>
      <c r="U53" s="2628">
        <f>S53-6</f>
        <v>45854</v>
      </c>
      <c r="V53" s="2628">
        <f>U53</f>
        <v>45854</v>
      </c>
      <c r="W53" s="2627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</row>
    <row r="54" spans="2:231" s="14" customFormat="1" ht="21.95" customHeight="1">
      <c r="B54" s="3036" t="s">
        <v>5413</v>
      </c>
      <c r="C54" s="2850" t="s">
        <v>6892</v>
      </c>
      <c r="D54" s="1077" t="s">
        <v>8047</v>
      </c>
      <c r="E54" s="1058">
        <v>45867</v>
      </c>
      <c r="F54" s="3012">
        <f>E54+16</f>
        <v>45883</v>
      </c>
      <c r="G54" s="1077" t="s">
        <v>6840</v>
      </c>
      <c r="H54" s="1077" t="s">
        <v>8055</v>
      </c>
      <c r="I54" s="1077">
        <v>45891</v>
      </c>
      <c r="J54" s="3531">
        <f>I54+15</f>
        <v>45906</v>
      </c>
      <c r="K54" s="3531">
        <f>I54+20</f>
        <v>45911</v>
      </c>
      <c r="L54" s="3012">
        <f>I54+25</f>
        <v>45916</v>
      </c>
      <c r="M54" s="3012">
        <f>I54+30</f>
        <v>45921</v>
      </c>
      <c r="N54" s="3012">
        <f>I54+33</f>
        <v>45924</v>
      </c>
      <c r="O54" s="3012">
        <f>I54+34</f>
        <v>45925</v>
      </c>
      <c r="P54" s="3012">
        <f>I54+37</f>
        <v>45928</v>
      </c>
      <c r="Q54" s="3012">
        <f>I54+39</f>
        <v>45930</v>
      </c>
      <c r="R54" s="5"/>
      <c r="S54" s="2628">
        <v>45867</v>
      </c>
      <c r="T54" s="2628">
        <f>S54+1</f>
        <v>45868</v>
      </c>
      <c r="U54" s="2628">
        <f>S54-6</f>
        <v>45861</v>
      </c>
      <c r="V54" s="2628">
        <f>U54</f>
        <v>45861</v>
      </c>
      <c r="W54" s="2627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</row>
    <row r="55" spans="2:231" s="14" customFormat="1" ht="21.95" customHeight="1">
      <c r="B55" s="3036" t="s">
        <v>5416</v>
      </c>
      <c r="C55" s="2850" t="s">
        <v>8048</v>
      </c>
      <c r="D55" s="1077" t="s">
        <v>8049</v>
      </c>
      <c r="E55" s="1058">
        <v>45874</v>
      </c>
      <c r="F55" s="3012">
        <f>E55+16</f>
        <v>45890</v>
      </c>
      <c r="G55" s="1077"/>
      <c r="H55" s="1077"/>
      <c r="I55" s="1077"/>
      <c r="J55" s="3531"/>
      <c r="K55" s="3531"/>
      <c r="L55" s="3012"/>
      <c r="M55" s="3012"/>
      <c r="N55" s="3012"/>
      <c r="O55" s="3012"/>
      <c r="P55" s="3012"/>
      <c r="Q55" s="3012"/>
      <c r="R55" s="5"/>
      <c r="S55" s="2628">
        <v>45874</v>
      </c>
      <c r="T55" s="2628">
        <f>S55+1</f>
        <v>45875</v>
      </c>
      <c r="U55" s="2628">
        <f>S55-6</f>
        <v>45868</v>
      </c>
      <c r="V55" s="2628">
        <f>U55</f>
        <v>45868</v>
      </c>
      <c r="W55" s="2627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</row>
    <row r="56" spans="2:231" s="14" customFormat="1" ht="21.95" customHeight="1">
      <c r="B56" s="3036" t="s">
        <v>5419</v>
      </c>
      <c r="C56" s="2850" t="s">
        <v>6879</v>
      </c>
      <c r="D56" s="1077" t="s">
        <v>6890</v>
      </c>
      <c r="E56" s="1058">
        <v>45881</v>
      </c>
      <c r="F56" s="3012">
        <f>E56+16</f>
        <v>45897</v>
      </c>
      <c r="G56" s="1077"/>
      <c r="H56" s="1077"/>
      <c r="I56" s="1077"/>
      <c r="J56" s="3531"/>
      <c r="K56" s="3531"/>
      <c r="L56" s="3012"/>
      <c r="M56" s="3012"/>
      <c r="N56" s="3012"/>
      <c r="O56" s="3012"/>
      <c r="P56" s="3012"/>
      <c r="Q56" s="3012"/>
      <c r="R56" s="5"/>
      <c r="S56" s="2628">
        <v>45881</v>
      </c>
      <c r="T56" s="2628">
        <f>S56+1</f>
        <v>45882</v>
      </c>
      <c r="U56" s="2628">
        <f>S56-6</f>
        <v>45875</v>
      </c>
      <c r="V56" s="2628">
        <f>U56</f>
        <v>45875</v>
      </c>
      <c r="W56" s="2627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</row>
    <row r="57" spans="2:231" s="14" customFormat="1" ht="12.75" customHeight="1">
      <c r="B57" s="103"/>
      <c r="C57" s="1236"/>
      <c r="D57" s="1237"/>
      <c r="E57" s="1237"/>
      <c r="F57" s="61"/>
      <c r="G57" s="61"/>
      <c r="H57" s="61"/>
      <c r="I57" s="61"/>
      <c r="J57" s="61"/>
      <c r="K57" s="61"/>
      <c r="L57" s="61"/>
      <c r="M57" s="61"/>
      <c r="N57" s="61"/>
      <c r="O57" s="5"/>
      <c r="P57" s="5"/>
      <c r="Q57" s="5"/>
      <c r="R57" s="5"/>
      <c r="S57" s="2627"/>
      <c r="T57" s="2627"/>
      <c r="U57" s="2627"/>
      <c r="V57" s="2627"/>
      <c r="W57" s="2627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</row>
    <row r="58" spans="2:231" s="14" customFormat="1" ht="12.75" customHeight="1">
      <c r="B58" s="103"/>
      <c r="C58" s="1236"/>
      <c r="D58" s="1237"/>
      <c r="E58" s="1237"/>
      <c r="F58" s="61"/>
      <c r="G58" s="61"/>
      <c r="H58" s="61"/>
      <c r="I58" s="61"/>
      <c r="J58" s="61"/>
      <c r="K58" s="61"/>
      <c r="L58" s="61"/>
      <c r="M58" s="61"/>
      <c r="N58" s="61"/>
      <c r="O58" s="5"/>
      <c r="P58" s="5"/>
      <c r="Q58" s="5"/>
      <c r="R58" s="5"/>
      <c r="S58" s="2627"/>
      <c r="T58" s="2627"/>
      <c r="U58" s="2627"/>
      <c r="V58" s="2627"/>
      <c r="W58" s="2627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</row>
    <row r="59" spans="2:231" s="14" customFormat="1" ht="12.75" customHeight="1">
      <c r="B59" s="103"/>
      <c r="C59" s="1236"/>
      <c r="D59" s="1237"/>
      <c r="E59" s="1237"/>
      <c r="F59" s="61"/>
      <c r="G59" s="61"/>
      <c r="H59" s="61"/>
      <c r="I59" s="61"/>
      <c r="J59" s="61"/>
      <c r="K59" s="61"/>
      <c r="L59" s="61"/>
      <c r="M59" s="61"/>
      <c r="N59" s="61"/>
      <c r="O59" s="5"/>
      <c r="P59" s="5"/>
      <c r="Q59" s="5"/>
      <c r="R59" s="5"/>
      <c r="S59" s="2627"/>
      <c r="T59" s="2627"/>
      <c r="U59" s="2627"/>
      <c r="V59" s="2627"/>
      <c r="W59" s="2627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</row>
    <row r="60" spans="2:231" s="14" customFormat="1" ht="12.75" customHeight="1">
      <c r="B60" s="103"/>
      <c r="C60" s="1236"/>
      <c r="D60" s="1237"/>
      <c r="E60" s="1237"/>
      <c r="F60" s="61"/>
      <c r="G60" s="61"/>
      <c r="H60" s="61"/>
      <c r="I60" s="61"/>
      <c r="J60" s="61"/>
      <c r="K60" s="61"/>
      <c r="L60" s="61"/>
      <c r="M60" s="61"/>
      <c r="N60" s="61"/>
      <c r="O60" s="5"/>
      <c r="P60" s="5"/>
      <c r="Q60" s="5"/>
      <c r="R60" s="5"/>
      <c r="S60" s="2627"/>
      <c r="T60" s="2627"/>
      <c r="U60" s="2627"/>
      <c r="V60" s="2627"/>
      <c r="W60" s="2627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</row>
    <row r="61" spans="2:231" s="14" customFormat="1" ht="12.75" customHeight="1">
      <c r="B61" s="103"/>
      <c r="C61" s="1236"/>
      <c r="D61" s="1237"/>
      <c r="E61" s="1237"/>
      <c r="F61" s="61"/>
      <c r="G61" s="61"/>
      <c r="H61" s="61"/>
      <c r="I61" s="61"/>
      <c r="J61" s="61"/>
      <c r="K61" s="61"/>
      <c r="L61" s="61"/>
      <c r="M61" s="61"/>
      <c r="N61" s="61"/>
      <c r="O61" s="5"/>
      <c r="P61" s="5"/>
      <c r="Q61" s="5"/>
      <c r="R61" s="5"/>
      <c r="S61" s="2627"/>
      <c r="T61" s="2627"/>
      <c r="U61" s="2627"/>
      <c r="V61" s="2627"/>
      <c r="W61" s="2627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</row>
    <row r="62" spans="2:231" s="14" customFormat="1" ht="16.5" customHeight="1">
      <c r="B62" s="103"/>
      <c r="C62" s="1654" t="s">
        <v>611</v>
      </c>
      <c r="D62" s="1654"/>
      <c r="E62" s="1654"/>
      <c r="F62" s="1654"/>
      <c r="G62" s="1654"/>
      <c r="H62" s="1654"/>
      <c r="I62" s="1654"/>
      <c r="J62" s="1654"/>
      <c r="K62" s="1654"/>
      <c r="L62" s="1655"/>
      <c r="M62" s="1562"/>
      <c r="N62" s="1562"/>
      <c r="O62" s="1586"/>
      <c r="P62" s="5"/>
      <c r="Q62" s="5"/>
      <c r="R62" s="5"/>
      <c r="S62" s="2627"/>
      <c r="T62" s="2627"/>
      <c r="U62" s="2627"/>
      <c r="V62" s="2627"/>
      <c r="W62" s="2627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</row>
    <row r="63" spans="2:231" s="14" customFormat="1" ht="16.5" customHeight="1">
      <c r="B63" s="103"/>
      <c r="C63" s="78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</row>
    <row r="64" spans="2:231" s="30" customFormat="1" ht="14.25">
      <c r="B64" s="25"/>
      <c r="C64" s="253" t="s">
        <v>0</v>
      </c>
      <c r="D64" s="70"/>
      <c r="E64" s="1487" t="s">
        <v>2062</v>
      </c>
      <c r="F64" s="71"/>
      <c r="G64" s="71" t="s">
        <v>36</v>
      </c>
      <c r="H64" s="71"/>
      <c r="I64" s="70"/>
      <c r="J64" s="70"/>
      <c r="K64" s="71" t="s">
        <v>61</v>
      </c>
      <c r="L64" s="71" t="str">
        <f>'HOW TO-&gt;'!$B$134</f>
        <v>6011 2413</v>
      </c>
      <c r="M64" s="71"/>
      <c r="N64" s="61"/>
    </row>
    <row r="65" spans="2:14" s="30" customFormat="1" ht="14.25">
      <c r="B65" s="25"/>
      <c r="C65" s="82" t="s">
        <v>1</v>
      </c>
      <c r="D65" s="70"/>
      <c r="E65" s="308" t="s">
        <v>612</v>
      </c>
      <c r="F65" s="71"/>
      <c r="G65" s="70" t="s">
        <v>613</v>
      </c>
      <c r="H65" s="70"/>
      <c r="I65" s="308" t="s">
        <v>39</v>
      </c>
      <c r="J65" s="70"/>
      <c r="K65" s="70" t="s">
        <v>63</v>
      </c>
      <c r="L65" s="70"/>
      <c r="M65" s="273" t="s">
        <v>64</v>
      </c>
      <c r="N65" s="61"/>
    </row>
    <row r="66" spans="2:14" s="29" customFormat="1" ht="14.25">
      <c r="B66" s="25"/>
      <c r="C66" s="82"/>
      <c r="D66" s="70"/>
      <c r="E66" s="308"/>
      <c r="F66" s="61"/>
      <c r="G66" s="70"/>
      <c r="H66" s="70"/>
      <c r="I66" s="308"/>
      <c r="J66" s="70"/>
      <c r="K66" s="70" t="str">
        <f>'HOW TO-&gt;'!$A$136</f>
        <v>PERMIT</v>
      </c>
      <c r="L66" s="70"/>
      <c r="M66" s="3325" t="str">
        <f>'HOW TO-&gt;'!$C$136</f>
        <v>SG094-SinPermit@msc.com</v>
      </c>
      <c r="N66" s="61"/>
    </row>
    <row r="67" spans="2:14" s="29" customFormat="1" ht="14.25">
      <c r="B67" s="35"/>
      <c r="C67" s="80" t="str">
        <f>'HOW TO-&gt;'!$A$105</f>
        <v>ZANT CHONG</v>
      </c>
      <c r="D67" s="80" t="str">
        <f>'HOW TO-&gt;'!$B$105</f>
        <v>6011 2429</v>
      </c>
      <c r="E67" s="65" t="str">
        <f>'HOW TO-&gt;'!$C$105</f>
        <v>zant.chong@msc.com</v>
      </c>
      <c r="F67" s="61"/>
      <c r="G67" s="80" t="str">
        <f>'HOW TO-&gt;'!$A$122</f>
        <v>ROBERT CHIA</v>
      </c>
      <c r="H67" s="80" t="str">
        <f>'HOW TO-&gt;'!$B$122</f>
        <v>6011 0564</v>
      </c>
      <c r="I67" s="65" t="str">
        <f>'HOW TO-&gt;'!$C$122</f>
        <v>robert.chia@msc.com</v>
      </c>
      <c r="J67" s="61"/>
      <c r="K67" s="80" t="str">
        <f>'HOW TO-&gt;'!$A$137</f>
        <v>RAYNAR ANG</v>
      </c>
      <c r="L67" s="80" t="str">
        <f>'HOW TO-&gt;'!$B$137</f>
        <v>6011 2358</v>
      </c>
      <c r="M67" s="65" t="str">
        <f>'HOW TO-&gt;'!$C$137</f>
        <v>raynar.ang@msc.com</v>
      </c>
      <c r="N67" s="61"/>
    </row>
    <row r="68" spans="2:14" s="29" customFormat="1" ht="14.25">
      <c r="B68" s="25"/>
      <c r="C68" s="80" t="str">
        <f>'HOW TO-&gt;'!$A$106</f>
        <v>PHOEBE HUANG</v>
      </c>
      <c r="D68" s="80" t="str">
        <f>'HOW TO-&gt;'!$B$106</f>
        <v>6011 0562</v>
      </c>
      <c r="E68" s="65" t="str">
        <f>'HOW TO-&gt;'!$C$106</f>
        <v>phoebe.huang@msc.com</v>
      </c>
      <c r="F68" s="61"/>
      <c r="G68" s="80" t="str">
        <f>'HOW TO-&gt;'!$A$123</f>
        <v>S. Y. LIEW</v>
      </c>
      <c r="H68" s="80" t="str">
        <f>'HOW TO-&gt;'!$B$123</f>
        <v>6011 2348</v>
      </c>
      <c r="I68" s="65" t="str">
        <f>'HOW TO-&gt;'!$C$123</f>
        <v>seoyi.liew@msc.com</v>
      </c>
      <c r="J68" s="61"/>
      <c r="K68" s="80" t="str">
        <f>'HOW TO-&gt;'!$A$138</f>
        <v>KAI SIANG</v>
      </c>
      <c r="L68" s="80" t="str">
        <f>'HOW TO-&gt;'!$B$138</f>
        <v>6011 2356</v>
      </c>
      <c r="M68" s="65" t="str">
        <f>'HOW TO-&gt;'!$C$138</f>
        <v>kaisiang.lim@msc.com</v>
      </c>
      <c r="N68" s="61"/>
    </row>
    <row r="69" spans="2:14" s="29" customFormat="1" ht="14.25">
      <c r="B69" s="25"/>
      <c r="C69" s="80" t="str">
        <f>'HOW TO-&gt;'!$A$107</f>
        <v>SHERWIN LIM</v>
      </c>
      <c r="D69" s="80" t="str">
        <f>'HOW TO-&gt;'!$B$107</f>
        <v>6011 2395</v>
      </c>
      <c r="E69" s="65" t="str">
        <f>'HOW TO-&gt;'!$C$107</f>
        <v>sherwin.lim@msc.com</v>
      </c>
      <c r="F69" s="61"/>
      <c r="G69" s="80" t="str">
        <f>'HOW TO-&gt;'!$A$124</f>
        <v>SHARON KOH</v>
      </c>
      <c r="H69" s="80" t="str">
        <f>'HOW TO-&gt;'!$B$124</f>
        <v>6011 2349</v>
      </c>
      <c r="I69" s="65" t="str">
        <f>'HOW TO-&gt;'!$C$124</f>
        <v>sharon.koh@msc.com</v>
      </c>
      <c r="J69" s="61"/>
      <c r="K69" s="80" t="str">
        <f>'HOW TO-&gt;'!$A$139</f>
        <v>DEWI</v>
      </c>
      <c r="L69" s="80" t="str">
        <f>'HOW TO-&gt;'!$B$139</f>
        <v>6011 2354</v>
      </c>
      <c r="M69" s="65" t="str">
        <f>'HOW TO-&gt;'!$C$139</f>
        <v>dewi.ratnah@msc.com</v>
      </c>
      <c r="N69" s="61"/>
    </row>
    <row r="70" spans="2:14" s="29" customFormat="1" ht="14.25">
      <c r="B70" s="25"/>
      <c r="C70" s="80" t="str">
        <f>'HOW TO-&gt;'!$A$108</f>
        <v>NATALIE LEW</v>
      </c>
      <c r="D70" s="80" t="str">
        <f>'HOW TO-&gt;'!$B$108</f>
        <v>6011 2399</v>
      </c>
      <c r="E70" s="65" t="str">
        <f>'HOW TO-&gt;'!$C$108</f>
        <v>natalie.lew@msc.com</v>
      </c>
      <c r="F70" s="61"/>
      <c r="G70" s="80" t="str">
        <f>'HOW TO-&gt;'!$A$125</f>
        <v>ANGELIA LAU</v>
      </c>
      <c r="H70" s="80" t="str">
        <f>'HOW TO-&gt;'!$B$125</f>
        <v>6011 2346</v>
      </c>
      <c r="I70" s="65" t="str">
        <f>'HOW TO-&gt;'!$C$125</f>
        <v>angelia.lau@msc.com</v>
      </c>
      <c r="J70" s="61"/>
      <c r="K70" s="80" t="str">
        <f>'HOW TO-&gt;'!$A$140</f>
        <v>YU TING</v>
      </c>
      <c r="L70" s="80" t="str">
        <f>'HOW TO-&gt;'!$B$140</f>
        <v>6011 2359</v>
      </c>
      <c r="M70" s="65" t="str">
        <f>'HOW TO-&gt;'!$C$140</f>
        <v>yuting.luo@msc.com</v>
      </c>
      <c r="N70" s="61"/>
    </row>
    <row r="71" spans="2:14" s="29" customFormat="1" ht="14.25">
      <c r="B71" s="25"/>
      <c r="C71" s="80">
        <f>'HOW TO-&gt;'!$A$109</f>
        <v>0</v>
      </c>
      <c r="D71" s="80" t="str">
        <f>'HOW TO-&gt;'!$B$109</f>
        <v>6011 2352</v>
      </c>
      <c r="E71" s="65">
        <f>'HOW TO-&gt;'!$C$109</f>
        <v>0</v>
      </c>
      <c r="F71" s="61"/>
      <c r="G71" s="80" t="str">
        <f>'HOW TO-&gt;'!$A$126</f>
        <v>NOOR AFNINDAH</v>
      </c>
      <c r="H71" s="80" t="str">
        <f>'HOW TO-&gt;'!$B$126</f>
        <v>6011 2347</v>
      </c>
      <c r="I71" s="65" t="str">
        <f>'HOW TO-&gt;'!$C$126</f>
        <v>noor.afnindah@msc.com</v>
      </c>
      <c r="J71" s="61"/>
      <c r="K71" s="80" t="str">
        <f>'HOW TO-&gt;'!$A$141</f>
        <v>-</v>
      </c>
      <c r="L71" s="80" t="str">
        <f>'HOW TO-&gt;'!$B$141</f>
        <v>6011 0567</v>
      </c>
      <c r="M71" s="65" t="str">
        <f>'HOW TO-&gt;'!$C$141</f>
        <v>-</v>
      </c>
      <c r="N71" s="61"/>
    </row>
    <row r="72" spans="2:14" s="29" customFormat="1" ht="14.25">
      <c r="B72" s="25"/>
      <c r="C72" s="80" t="str">
        <f>'HOW TO-&gt;'!$A$110</f>
        <v>LIM AI PHEN</v>
      </c>
      <c r="D72" s="80" t="str">
        <f>'HOW TO-&gt;'!$B$110</f>
        <v>6011 9646</v>
      </c>
      <c r="E72" s="65" t="str">
        <f>'HOW TO-&gt;'!$C$110</f>
        <v>aiphen.lim@msc.com</v>
      </c>
      <c r="F72" s="61"/>
      <c r="G72" s="80" t="str">
        <f>'HOW TO-&gt;'!$A$127</f>
        <v>NG CHING WEI</v>
      </c>
      <c r="H72" s="80" t="str">
        <f>'HOW TO-&gt;'!$B$127</f>
        <v>6011 2404</v>
      </c>
      <c r="I72" s="65" t="str">
        <f>'HOW TO-&gt;'!$C$127</f>
        <v>chingwei.ng@msc.com</v>
      </c>
      <c r="J72" s="61"/>
      <c r="K72" s="80" t="str">
        <f>'HOW TO-&gt;'!$A$142</f>
        <v>SHAN SHAN</v>
      </c>
      <c r="L72" s="80" t="str">
        <f>'HOW TO-&gt;'!$B$142</f>
        <v>6011 2353</v>
      </c>
      <c r="M72" s="65" t="str">
        <f>'HOW TO-&gt;'!$C$142</f>
        <v>shanshan.chin@msc.com</v>
      </c>
      <c r="N72" s="61"/>
    </row>
    <row r="73" spans="2:14" s="29" customFormat="1" ht="14.25">
      <c r="B73" s="25"/>
      <c r="C73" s="80" t="str">
        <f>'HOW TO-&gt;'!$A$111</f>
        <v>DARIUS ONG</v>
      </c>
      <c r="D73" s="80" t="str">
        <f>'HOW TO-&gt;'!$B$111</f>
        <v>6011 2396</v>
      </c>
      <c r="E73" s="65" t="str">
        <f>'HOW TO-&gt;'!$C$111</f>
        <v>darius.ong@msc.com</v>
      </c>
      <c r="F73" s="61"/>
      <c r="G73" s="80">
        <f>'HOW TO-&gt;'!$A$128</f>
        <v>0</v>
      </c>
      <c r="H73" s="80">
        <f>'HOW TO-&gt;'!$B$128</f>
        <v>0</v>
      </c>
      <c r="I73" s="65">
        <f>'HOW TO-&gt;'!$C$128</f>
        <v>0</v>
      </c>
      <c r="J73" s="61"/>
      <c r="K73" s="80" t="str">
        <f>'HOW TO-&gt;'!$A$143</f>
        <v>EUNICE</v>
      </c>
      <c r="L73" s="80" t="str">
        <f>'HOW TO-&gt;'!$B$143</f>
        <v>6011 2355</v>
      </c>
      <c r="M73" s="65" t="str">
        <f>'HOW TO-&gt;'!$C$143</f>
        <v>eunice.chan@msc.com</v>
      </c>
      <c r="N73" s="61"/>
    </row>
    <row r="74" spans="2:14" s="29" customFormat="1" ht="14.25">
      <c r="B74" s="25"/>
      <c r="C74" s="80" t="str">
        <f>'HOW TO-&gt;'!$A$112</f>
        <v>LAWRENCE ANG (CROSS-TRADE)</v>
      </c>
      <c r="D74" s="80" t="str">
        <f>'HOW TO-&gt;'!$B$112</f>
        <v>6011 2400</v>
      </c>
      <c r="E74" s="65" t="str">
        <f>'HOW TO-&gt;'!$C$112</f>
        <v>lawrence.ang@msc.com</v>
      </c>
      <c r="F74" s="61"/>
      <c r="G74" s="80" t="str">
        <f>'HOW TO-&gt;'!$A$129</f>
        <v>.</v>
      </c>
      <c r="H74" s="80" t="str">
        <f>'HOW TO-&gt;'!$B$129</f>
        <v>.</v>
      </c>
      <c r="I74" s="65" t="str">
        <f>'HOW TO-&gt;'!$C$129</f>
        <v>.</v>
      </c>
      <c r="J74" s="61"/>
      <c r="K74" s="80" t="str">
        <f>'HOW TO-&gt;'!$A$144</f>
        <v>HAZEL</v>
      </c>
      <c r="L74" s="80" t="str">
        <f>'HOW TO-&gt;'!$B$144</f>
        <v>6011 2435</v>
      </c>
      <c r="M74" s="65" t="str">
        <f>'HOW TO-&gt;'!$C$144</f>
        <v>hazel.toh@msc.com</v>
      </c>
      <c r="N74" s="61"/>
    </row>
    <row r="75" spans="2:14" s="29" customFormat="1" ht="14.25">
      <c r="B75" s="25"/>
      <c r="C75" s="80" t="str">
        <f>'HOW TO-&gt;'!$A$113</f>
        <v>ASHTON YAN</v>
      </c>
      <c r="D75" s="80" t="str">
        <f>'HOW TO-&gt;'!$B$113</f>
        <v>6011 2398</v>
      </c>
      <c r="E75" s="65" t="str">
        <f>'HOW TO-&gt;'!$C$113</f>
        <v>ashton.yan@msc.com</v>
      </c>
      <c r="F75" s="61"/>
      <c r="G75" s="80">
        <f>'HOW TO-&gt;'!$A$130</f>
        <v>0</v>
      </c>
      <c r="H75" s="80">
        <f>'HOW TO-&gt;'!$B$130</f>
        <v>0</v>
      </c>
      <c r="I75" s="65">
        <f>'HOW TO-&gt;'!$C$130</f>
        <v>0</v>
      </c>
      <c r="J75" s="61"/>
      <c r="K75" s="80">
        <f>'HOW TO-&gt;'!$A$145</f>
        <v>0</v>
      </c>
      <c r="L75" s="80">
        <f>'HOW TO-&gt;'!$B$145</f>
        <v>0</v>
      </c>
      <c r="M75" s="65">
        <f>'HOW TO-&gt;'!$C$145</f>
        <v>0</v>
      </c>
      <c r="N75" s="61"/>
    </row>
    <row r="76" spans="2:14">
      <c r="C76" s="80" t="str">
        <f>'HOW TO-&gt;'!$A$114</f>
        <v>LUIS LIM</v>
      </c>
      <c r="D76" s="80" t="str">
        <f>'HOW TO-&gt;'!$B$114</f>
        <v>6011 7900</v>
      </c>
      <c r="E76" s="65" t="str">
        <f>'HOW TO-&gt;'!$C$114</f>
        <v>luis.lim@msc.com</v>
      </c>
      <c r="F76" s="61"/>
      <c r="G76" s="61"/>
      <c r="H76" s="84"/>
      <c r="I76" s="273"/>
      <c r="J76" s="61"/>
      <c r="K76" s="80">
        <f>'HOW TO-&gt;'!$A$146</f>
        <v>0</v>
      </c>
      <c r="L76" s="80">
        <f>'HOW TO-&gt;'!$B$146</f>
        <v>0</v>
      </c>
      <c r="M76" s="65">
        <f>'HOW TO-&gt;'!$C$146</f>
        <v>0</v>
      </c>
      <c r="N76" s="61"/>
    </row>
    <row r="77" spans="2:14">
      <c r="B77" s="5"/>
      <c r="C77" s="80" t="str">
        <f>'HOW TO-&gt;'!$A$115</f>
        <v>CHARMAINE LIM</v>
      </c>
      <c r="D77" s="80" t="str">
        <f>'HOW TO-&gt;'!$B$115</f>
        <v>6011 0561</v>
      </c>
      <c r="E77" s="65" t="str">
        <f>'HOW TO-&gt;'!$C$115</f>
        <v>charmaine.lim@msc.com</v>
      </c>
      <c r="F77" s="61"/>
      <c r="G77" s="61"/>
      <c r="H77" s="84"/>
      <c r="I77" s="84"/>
      <c r="J77" s="273"/>
      <c r="K77" s="80"/>
      <c r="L77" s="80"/>
      <c r="M77" s="65"/>
      <c r="N77" s="61"/>
    </row>
    <row r="78" spans="2:14">
      <c r="B78" s="5"/>
      <c r="C78" s="80">
        <f>'HOW TO-&gt;'!$A$116</f>
        <v>0</v>
      </c>
      <c r="D78" s="80">
        <f>'HOW TO-&gt;'!$B$116</f>
        <v>0</v>
      </c>
      <c r="E78" s="65">
        <f>'HOW TO-&gt;'!$C$116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C79" s="80" t="str">
        <f>'HOW TO-&gt;'!$A$117</f>
        <v xml:space="preserve">MAIN LINE  </v>
      </c>
      <c r="D79" s="80" t="str">
        <f>'HOW TO-&gt;'!$B$117</f>
        <v>6011 2424</v>
      </c>
      <c r="E79" s="65">
        <f>'HOW TO-&gt;'!$C$117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C80" s="80">
        <f>'HOW TO-&gt;'!$A$118</f>
        <v>0</v>
      </c>
      <c r="D80" s="80">
        <f>'HOW TO-&gt;'!$B$118</f>
        <v>0</v>
      </c>
      <c r="E80" s="65">
        <f>'HOW TO-&gt;'!$C$118</f>
        <v>0</v>
      </c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3:14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3:14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3:14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3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3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3:14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3:14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3:14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3:14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3:14"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3:14"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3:14"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3:14"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3:14"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3:14"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3:14"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3:14"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</sheetData>
  <sheetProtection formatCells="0"/>
  <phoneticPr fontId="30" type="noConversion"/>
  <hyperlinks>
    <hyperlink ref="E65" display="mktg-dept@msca.com.sg" xr:uid="{F71F396B-EE24-4D52-9270-A3719EE0D87D}"/>
    <hyperlink ref="E64" r:id="rId1" xr:uid="{3F1DF9DF-F346-467E-B762-EF4293C5D497}"/>
    <hyperlink ref="M65" display="sinexp@msca.com.sg" xr:uid="{E2462873-5A9F-4167-B1D5-FFAEEAFEFD2F}"/>
    <hyperlink ref="I65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 codeName="Sheet55">
    <tabColor rgb="FFFF99FF"/>
    <pageSetUpPr fitToPage="1"/>
  </sheetPr>
  <dimension ref="A2:HW87"/>
  <sheetViews>
    <sheetView zoomScale="80" zoomScaleNormal="80" workbookViewId="0">
      <selection activeCell="G31" sqref="G31:K31"/>
    </sheetView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5.5703125" style="5" customWidth="1"/>
    <col min="6" max="6" width="14.7109375" customWidth="1"/>
    <col min="7" max="7" width="25.57031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5.85546875" customWidth="1"/>
    <col min="14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0" width="9.42578125" style="5"/>
    <col min="16381" max="16384" width="9.42578125" style="5" bestFit="1"/>
  </cols>
  <sheetData>
    <row r="2" spans="1:231" s="6" customFormat="1" ht="23.25" customHeight="1">
      <c r="C2" s="145" t="s">
        <v>95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A4" s="10"/>
      <c r="B4" s="10"/>
      <c r="D4" s="47"/>
      <c r="F4" s="46"/>
      <c r="G4" s="9" t="s">
        <v>6902</v>
      </c>
      <c r="H4" s="47"/>
      <c r="I4" s="47"/>
      <c r="J4" s="47"/>
      <c r="K4" s="47"/>
      <c r="L4" s="37"/>
      <c r="M4" s="37"/>
    </row>
    <row r="5" spans="1:231" s="14" customFormat="1" ht="11.25" customHeight="1">
      <c r="A5" s="112"/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/>
      <c r="O5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20.100000000000001" customHeight="1">
      <c r="A6" s="103"/>
      <c r="B6" s="2872"/>
      <c r="C6" s="2855"/>
      <c r="D6" s="2856"/>
      <c r="E6" s="2857"/>
      <c r="F6" s="3013"/>
      <c r="G6" s="2857"/>
      <c r="H6" s="2856"/>
      <c r="I6" s="2856"/>
      <c r="J6" s="3013"/>
      <c r="K6" s="3013"/>
      <c r="L6" s="2029"/>
      <c r="M6" s="2029"/>
      <c r="N6" s="2029"/>
      <c r="O6" s="2029"/>
      <c r="P6" s="2029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</row>
    <row r="7" spans="1:231" s="14" customFormat="1" ht="34.5" customHeight="1">
      <c r="A7" s="103"/>
      <c r="B7" s="2872"/>
      <c r="C7" s="2844"/>
      <c r="D7" s="2845"/>
      <c r="E7" s="1068" t="s">
        <v>98</v>
      </c>
      <c r="F7" s="2846" t="s">
        <v>6903</v>
      </c>
      <c r="G7" s="2846" t="s">
        <v>6904</v>
      </c>
      <c r="H7" s="2846" t="s">
        <v>2004</v>
      </c>
      <c r="I7" s="2846" t="s">
        <v>673</v>
      </c>
      <c r="J7" s="2846" t="s">
        <v>1027</v>
      </c>
      <c r="K7" s="2846" t="s">
        <v>671</v>
      </c>
      <c r="L7" s="2029"/>
      <c r="M7" s="2029"/>
      <c r="N7" s="2029"/>
      <c r="O7" s="2029"/>
      <c r="P7" s="2029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1:231" s="14" customFormat="1" ht="26.25" customHeight="1">
      <c r="A8" s="103"/>
      <c r="B8" s="2872"/>
      <c r="C8" s="2847" t="s">
        <v>6905</v>
      </c>
      <c r="D8" s="2848" t="s">
        <v>6537</v>
      </c>
      <c r="E8" s="1958"/>
      <c r="F8" s="2851" t="s">
        <v>6906</v>
      </c>
      <c r="G8" s="2849"/>
      <c r="H8" s="2849"/>
      <c r="I8" s="2851"/>
      <c r="J8" s="2851" t="s">
        <v>4270</v>
      </c>
      <c r="K8" s="2851" t="s">
        <v>6907</v>
      </c>
      <c r="L8" s="2029"/>
      <c r="M8" s="3010" t="s">
        <v>3805</v>
      </c>
      <c r="N8" s="3011" t="s">
        <v>1721</v>
      </c>
      <c r="O8" s="3010" t="s">
        <v>3807</v>
      </c>
      <c r="P8" s="3010" t="s">
        <v>3808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1:231" s="14" customFormat="1" ht="21.75" hidden="1" customHeight="1">
      <c r="A9" s="103"/>
      <c r="B9" s="2872" t="s">
        <v>5331</v>
      </c>
      <c r="C9" s="3047" t="s">
        <v>6908</v>
      </c>
      <c r="D9" s="3048" t="s">
        <v>6909</v>
      </c>
      <c r="E9" s="3089">
        <v>45687</v>
      </c>
      <c r="F9" s="3050">
        <f>E9+4</f>
        <v>45691</v>
      </c>
      <c r="G9" s="1058" t="s">
        <v>6910</v>
      </c>
      <c r="H9" s="1077" t="s">
        <v>6911</v>
      </c>
      <c r="I9" s="1077">
        <v>45687</v>
      </c>
      <c r="J9" s="3012">
        <f>I9+5</f>
        <v>45692</v>
      </c>
      <c r="K9" s="3012">
        <f>I9+10</f>
        <v>45697</v>
      </c>
      <c r="L9" s="2029"/>
      <c r="M9" s="2029">
        <v>45680</v>
      </c>
      <c r="N9" s="2029">
        <f>M9+2</f>
        <v>45682</v>
      </c>
      <c r="O9" s="2029">
        <f>M9-6</f>
        <v>45674</v>
      </c>
      <c r="P9" s="2029">
        <f>O9</f>
        <v>45674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1:231" s="14" customFormat="1" ht="20.100000000000001" hidden="1" customHeight="1">
      <c r="A10" s="103"/>
      <c r="B10" s="2872" t="s">
        <v>5333</v>
      </c>
      <c r="C10" s="2850" t="s">
        <v>6912</v>
      </c>
      <c r="D10" s="1077" t="s">
        <v>6913</v>
      </c>
      <c r="E10" s="3049">
        <v>45687</v>
      </c>
      <c r="F10" s="3050">
        <f>E10+4</f>
        <v>45691</v>
      </c>
      <c r="G10" s="1058" t="s">
        <v>6914</v>
      </c>
      <c r="H10" s="1058" t="s">
        <v>6915</v>
      </c>
      <c r="I10" s="1077">
        <v>45694</v>
      </c>
      <c r="J10" s="3012">
        <f>I10+5</f>
        <v>45699</v>
      </c>
      <c r="K10" s="3012">
        <f>I10+10</f>
        <v>45704</v>
      </c>
      <c r="L10" s="2029"/>
      <c r="M10" s="2029">
        <v>45687</v>
      </c>
      <c r="N10" s="2029">
        <f t="shared" ref="N10:N23" si="0">M10+2</f>
        <v>45689</v>
      </c>
      <c r="O10" s="2029">
        <f t="shared" ref="O10:O23" si="1">M10-6</f>
        <v>45681</v>
      </c>
      <c r="P10" s="2029">
        <f t="shared" ref="P10:P23" si="2">O10</f>
        <v>45681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1:231" s="14" customFormat="1" ht="20.100000000000001" hidden="1" customHeight="1">
      <c r="A11" s="103"/>
      <c r="B11" s="2872" t="s">
        <v>5336</v>
      </c>
      <c r="C11" s="3047" t="s">
        <v>6916</v>
      </c>
      <c r="D11" s="3048" t="s">
        <v>6917</v>
      </c>
      <c r="E11" s="3049">
        <v>45694</v>
      </c>
      <c r="F11" s="3050">
        <f t="shared" ref="F11:F22" si="3">E11+4</f>
        <v>45698</v>
      </c>
      <c r="G11" s="1058" t="s">
        <v>6918</v>
      </c>
      <c r="H11" s="1077" t="s">
        <v>6919</v>
      </c>
      <c r="I11" s="1077">
        <v>45701</v>
      </c>
      <c r="J11" s="3012">
        <f t="shared" ref="J11:J14" si="4">I11+5</f>
        <v>45706</v>
      </c>
      <c r="K11" s="3012">
        <f t="shared" ref="K11:K14" si="5">I11+10</f>
        <v>45711</v>
      </c>
      <c r="L11" s="2029"/>
      <c r="M11" s="2029">
        <v>45694</v>
      </c>
      <c r="N11" s="2029">
        <f t="shared" si="0"/>
        <v>45696</v>
      </c>
      <c r="O11" s="2029">
        <f t="shared" si="1"/>
        <v>45688</v>
      </c>
      <c r="P11" s="2029">
        <f t="shared" si="2"/>
        <v>45688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1:231" s="14" customFormat="1" ht="20.100000000000001" hidden="1" customHeight="1">
      <c r="A12" s="103"/>
      <c r="B12" s="2872" t="s">
        <v>5338</v>
      </c>
      <c r="C12" s="3047" t="s">
        <v>6912</v>
      </c>
      <c r="D12" s="3048" t="s">
        <v>6920</v>
      </c>
      <c r="E12" s="3049">
        <v>45701</v>
      </c>
      <c r="F12" s="3050">
        <f t="shared" si="3"/>
        <v>45705</v>
      </c>
      <c r="G12" s="1058" t="s">
        <v>6921</v>
      </c>
      <c r="H12" s="1077" t="s">
        <v>6922</v>
      </c>
      <c r="I12" s="1077">
        <v>45708</v>
      </c>
      <c r="J12" s="3012">
        <f t="shared" si="4"/>
        <v>45713</v>
      </c>
      <c r="K12" s="3012">
        <f t="shared" si="5"/>
        <v>45718</v>
      </c>
      <c r="L12" s="2029"/>
      <c r="M12" s="2029">
        <v>45701</v>
      </c>
      <c r="N12" s="2029">
        <f t="shared" si="0"/>
        <v>45703</v>
      </c>
      <c r="O12" s="2029">
        <f t="shared" si="1"/>
        <v>45695</v>
      </c>
      <c r="P12" s="2029">
        <f t="shared" si="2"/>
        <v>45695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1:231" s="14" customFormat="1" ht="20.100000000000001" hidden="1" customHeight="1">
      <c r="A13" s="103"/>
      <c r="B13" s="2872" t="s">
        <v>5340</v>
      </c>
      <c r="C13" s="2850" t="s">
        <v>532</v>
      </c>
      <c r="D13" s="1077" t="s">
        <v>6923</v>
      </c>
      <c r="E13" s="1058">
        <v>45708</v>
      </c>
      <c r="F13" s="3012">
        <f t="shared" si="3"/>
        <v>45712</v>
      </c>
      <c r="G13" s="1058" t="s">
        <v>1967</v>
      </c>
      <c r="H13" s="1077" t="s">
        <v>6924</v>
      </c>
      <c r="I13" s="1077">
        <v>45715</v>
      </c>
      <c r="J13" s="3012">
        <f t="shared" si="4"/>
        <v>45720</v>
      </c>
      <c r="K13" s="3012">
        <f t="shared" si="5"/>
        <v>45725</v>
      </c>
      <c r="L13" s="2029"/>
      <c r="M13" s="2029">
        <v>45708</v>
      </c>
      <c r="N13" s="2029">
        <f t="shared" si="0"/>
        <v>45710</v>
      </c>
      <c r="O13" s="2029">
        <f t="shared" si="1"/>
        <v>45702</v>
      </c>
      <c r="P13" s="2029">
        <f t="shared" si="2"/>
        <v>45702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1:231" s="14" customFormat="1" ht="20.100000000000001" hidden="1" customHeight="1">
      <c r="A14" s="3415" t="s">
        <v>6925</v>
      </c>
      <c r="B14" s="2872" t="s">
        <v>5342</v>
      </c>
      <c r="C14" s="2850" t="s">
        <v>6926</v>
      </c>
      <c r="D14" s="1135" t="s">
        <v>6927</v>
      </c>
      <c r="E14" s="1058">
        <v>45715</v>
      </c>
      <c r="F14" s="3050">
        <f t="shared" si="3"/>
        <v>45719</v>
      </c>
      <c r="G14" s="3089" t="s">
        <v>406</v>
      </c>
      <c r="H14" s="3089" t="s">
        <v>6928</v>
      </c>
      <c r="I14" s="3048">
        <v>45722</v>
      </c>
      <c r="J14" s="3050">
        <f t="shared" si="4"/>
        <v>45727</v>
      </c>
      <c r="K14" s="3050">
        <f t="shared" si="5"/>
        <v>45732</v>
      </c>
      <c r="L14" s="2029"/>
      <c r="M14" s="2029">
        <v>45715</v>
      </c>
      <c r="N14" s="2029">
        <f t="shared" si="0"/>
        <v>45717</v>
      </c>
      <c r="O14" s="2029">
        <f t="shared" si="1"/>
        <v>45709</v>
      </c>
      <c r="P14" s="2029">
        <f t="shared" si="2"/>
        <v>45709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1:231" s="14" customFormat="1" ht="20.100000000000001" hidden="1" customHeight="1">
      <c r="A15" s="103"/>
      <c r="B15" s="2872" t="s">
        <v>5344</v>
      </c>
      <c r="C15" s="2850" t="s">
        <v>6912</v>
      </c>
      <c r="D15" s="1135" t="s">
        <v>6929</v>
      </c>
      <c r="E15" s="1058">
        <v>45722</v>
      </c>
      <c r="F15" s="3012">
        <f t="shared" si="3"/>
        <v>45726</v>
      </c>
      <c r="G15" s="1058" t="s">
        <v>6910</v>
      </c>
      <c r="H15" s="1077" t="s">
        <v>6930</v>
      </c>
      <c r="I15" s="1077">
        <v>45729</v>
      </c>
      <c r="J15" s="3012">
        <f t="shared" ref="J15:J19" si="6">I15+5</f>
        <v>45734</v>
      </c>
      <c r="K15" s="3012">
        <f t="shared" ref="K15:K19" si="7">I15+10</f>
        <v>45739</v>
      </c>
      <c r="L15" s="2029"/>
      <c r="M15" s="2029">
        <v>45722</v>
      </c>
      <c r="N15" s="2029">
        <f t="shared" si="0"/>
        <v>45724</v>
      </c>
      <c r="O15" s="2029">
        <f t="shared" si="1"/>
        <v>45716</v>
      </c>
      <c r="P15" s="2029">
        <f t="shared" si="2"/>
        <v>45716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1:231" s="14" customFormat="1" ht="20.100000000000001" hidden="1" customHeight="1">
      <c r="A16" s="103"/>
      <c r="B16" s="2872" t="s">
        <v>5347</v>
      </c>
      <c r="C16" s="2850" t="s">
        <v>6908</v>
      </c>
      <c r="D16" s="1135" t="s">
        <v>6931</v>
      </c>
      <c r="E16" s="2990">
        <v>45722</v>
      </c>
      <c r="F16" s="3012">
        <f t="shared" si="3"/>
        <v>45726</v>
      </c>
      <c r="G16" s="1058" t="s">
        <v>5620</v>
      </c>
      <c r="H16" s="1077" t="s">
        <v>6932</v>
      </c>
      <c r="I16" s="1077">
        <v>45736</v>
      </c>
      <c r="J16" s="3012">
        <f t="shared" si="6"/>
        <v>45741</v>
      </c>
      <c r="K16" s="3012">
        <f t="shared" si="7"/>
        <v>45746</v>
      </c>
      <c r="L16" s="2029"/>
      <c r="M16" s="2029">
        <v>45729</v>
      </c>
      <c r="N16" s="2029">
        <f t="shared" si="0"/>
        <v>45731</v>
      </c>
      <c r="O16" s="2029">
        <f t="shared" si="1"/>
        <v>45723</v>
      </c>
      <c r="P16" s="2029">
        <f t="shared" si="2"/>
        <v>45723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17" s="14" customFormat="1" ht="20.100000000000001" hidden="1" customHeight="1">
      <c r="A17" s="3415" t="s">
        <v>6925</v>
      </c>
      <c r="B17" s="2872" t="s">
        <v>5350</v>
      </c>
      <c r="C17" s="2850" t="s">
        <v>6916</v>
      </c>
      <c r="D17" s="1077" t="s">
        <v>6933</v>
      </c>
      <c r="E17" s="1058">
        <v>45736</v>
      </c>
      <c r="F17" s="3012">
        <f t="shared" si="3"/>
        <v>45740</v>
      </c>
      <c r="G17" s="3049" t="s">
        <v>6921</v>
      </c>
      <c r="H17" s="3048" t="s">
        <v>6934</v>
      </c>
      <c r="I17" s="3493">
        <v>45743</v>
      </c>
      <c r="J17" s="3050">
        <f t="shared" si="6"/>
        <v>45748</v>
      </c>
      <c r="K17" s="3050">
        <f t="shared" si="7"/>
        <v>45753</v>
      </c>
      <c r="L17" s="2029"/>
      <c r="M17" s="2029">
        <v>45736</v>
      </c>
      <c r="N17" s="2029">
        <f t="shared" si="0"/>
        <v>45738</v>
      </c>
      <c r="O17" s="2029">
        <f t="shared" si="1"/>
        <v>45730</v>
      </c>
      <c r="P17" s="2029">
        <f t="shared" si="2"/>
        <v>45730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17" s="14" customFormat="1" ht="20.100000000000001" hidden="1" customHeight="1">
      <c r="A18" s="103"/>
      <c r="B18" s="2872" t="s">
        <v>5352</v>
      </c>
      <c r="C18" s="2850" t="s">
        <v>6926</v>
      </c>
      <c r="D18" s="1077" t="s">
        <v>6935</v>
      </c>
      <c r="E18" s="1058">
        <v>45743</v>
      </c>
      <c r="F18" s="3012">
        <f t="shared" si="3"/>
        <v>45747</v>
      </c>
      <c r="G18" s="3475" t="s">
        <v>406</v>
      </c>
      <c r="H18" s="3475" t="s">
        <v>6936</v>
      </c>
      <c r="I18" s="3048">
        <v>45750</v>
      </c>
      <c r="J18" s="3050">
        <f t="shared" si="6"/>
        <v>45755</v>
      </c>
      <c r="K18" s="3050">
        <f t="shared" si="7"/>
        <v>45760</v>
      </c>
      <c r="L18" s="2029"/>
      <c r="M18" s="2029">
        <v>45743</v>
      </c>
      <c r="N18" s="2029">
        <f t="shared" si="0"/>
        <v>45745</v>
      </c>
      <c r="O18" s="2029">
        <f t="shared" si="1"/>
        <v>45737</v>
      </c>
      <c r="P18" s="2029">
        <f t="shared" si="2"/>
        <v>45737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17" s="14" customFormat="1" ht="20.100000000000001" hidden="1" customHeight="1">
      <c r="A19" s="103"/>
      <c r="B19" s="2872" t="s">
        <v>5354</v>
      </c>
      <c r="C19" s="2850" t="s">
        <v>532</v>
      </c>
      <c r="D19" s="1077" t="s">
        <v>6937</v>
      </c>
      <c r="E19" s="2990">
        <v>45752</v>
      </c>
      <c r="F19" s="3012">
        <f t="shared" si="3"/>
        <v>45756</v>
      </c>
      <c r="G19" s="1058" t="s">
        <v>1967</v>
      </c>
      <c r="H19" s="1077" t="s">
        <v>6938</v>
      </c>
      <c r="I19" s="1077">
        <v>45757</v>
      </c>
      <c r="J19" s="3012">
        <f t="shared" si="6"/>
        <v>45762</v>
      </c>
      <c r="K19" s="3012">
        <f t="shared" si="7"/>
        <v>45767</v>
      </c>
      <c r="L19" s="2029"/>
      <c r="M19" s="2029">
        <v>45750</v>
      </c>
      <c r="N19" s="2029">
        <f t="shared" si="0"/>
        <v>45752</v>
      </c>
      <c r="O19" s="2029">
        <f t="shared" si="1"/>
        <v>45744</v>
      </c>
      <c r="P19" s="2029">
        <f t="shared" si="2"/>
        <v>45744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17" s="14" customFormat="1" ht="20.100000000000001" hidden="1" customHeight="1">
      <c r="A20" s="103"/>
      <c r="B20" s="2872" t="s">
        <v>5356</v>
      </c>
      <c r="C20" s="2850" t="s">
        <v>6912</v>
      </c>
      <c r="D20" s="1077" t="s">
        <v>6939</v>
      </c>
      <c r="E20" s="2990">
        <v>45758</v>
      </c>
      <c r="F20" s="3012">
        <f t="shared" si="3"/>
        <v>45762</v>
      </c>
      <c r="G20" s="1058" t="s">
        <v>6910</v>
      </c>
      <c r="H20" s="1077" t="s">
        <v>6940</v>
      </c>
      <c r="I20" s="1077">
        <v>45769</v>
      </c>
      <c r="J20" s="3012">
        <f t="shared" ref="J20:J30" si="8">I20+7</f>
        <v>45776</v>
      </c>
      <c r="K20" s="3012">
        <f t="shared" ref="K20:K30" si="9">I20+13</f>
        <v>45782</v>
      </c>
      <c r="L20" s="2029"/>
      <c r="M20" s="2029">
        <v>45757</v>
      </c>
      <c r="N20" s="2029">
        <f t="shared" si="0"/>
        <v>45759</v>
      </c>
      <c r="O20" s="2029">
        <f t="shared" si="1"/>
        <v>45751</v>
      </c>
      <c r="P20" s="2029">
        <f t="shared" si="2"/>
        <v>45751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17" s="14" customFormat="1" ht="20.100000000000001" hidden="1" customHeight="1">
      <c r="A21" s="103"/>
      <c r="B21" s="2872" t="s">
        <v>5359</v>
      </c>
      <c r="C21" s="2850" t="s">
        <v>6908</v>
      </c>
      <c r="D21" s="1077" t="s">
        <v>6941</v>
      </c>
      <c r="E21" s="1058">
        <v>45764</v>
      </c>
      <c r="F21" s="3012">
        <f t="shared" si="3"/>
        <v>45768</v>
      </c>
      <c r="G21" s="1058" t="s">
        <v>1745</v>
      </c>
      <c r="H21" s="1077" t="s">
        <v>6942</v>
      </c>
      <c r="I21" s="1077">
        <v>45776</v>
      </c>
      <c r="J21" s="3012">
        <f t="shared" si="8"/>
        <v>45783</v>
      </c>
      <c r="K21" s="3012">
        <f t="shared" si="9"/>
        <v>45789</v>
      </c>
      <c r="L21" s="2029"/>
      <c r="M21" s="2029">
        <v>45764</v>
      </c>
      <c r="N21" s="2029">
        <f t="shared" si="0"/>
        <v>45766</v>
      </c>
      <c r="O21" s="2029">
        <f t="shared" si="1"/>
        <v>45758</v>
      </c>
      <c r="P21" s="2029">
        <f t="shared" si="2"/>
        <v>45758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17" s="14" customFormat="1" ht="20.100000000000001" hidden="1" customHeight="1">
      <c r="A22" s="103"/>
      <c r="B22" s="2872" t="s">
        <v>5362</v>
      </c>
      <c r="C22" s="2850" t="s">
        <v>6916</v>
      </c>
      <c r="D22" s="1077" t="s">
        <v>6943</v>
      </c>
      <c r="E22" s="1058">
        <v>45771</v>
      </c>
      <c r="F22" s="3012">
        <f t="shared" si="3"/>
        <v>45775</v>
      </c>
      <c r="G22" s="1058" t="s">
        <v>5620</v>
      </c>
      <c r="H22" s="1077" t="s">
        <v>6944</v>
      </c>
      <c r="I22" s="1077">
        <v>45783</v>
      </c>
      <c r="J22" s="3012">
        <f t="shared" si="8"/>
        <v>45790</v>
      </c>
      <c r="K22" s="3012">
        <f t="shared" si="9"/>
        <v>45796</v>
      </c>
      <c r="L22" s="2029"/>
      <c r="M22" s="2029">
        <v>45771</v>
      </c>
      <c r="N22" s="2029">
        <f t="shared" si="0"/>
        <v>45773</v>
      </c>
      <c r="O22" s="2029">
        <f t="shared" si="1"/>
        <v>45765</v>
      </c>
      <c r="P22" s="2029">
        <f t="shared" si="2"/>
        <v>45765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17" s="14" customFormat="1" ht="20.100000000000001" hidden="1" customHeight="1">
      <c r="A23" s="103"/>
      <c r="B23" s="2872" t="s">
        <v>5365</v>
      </c>
      <c r="C23" s="3506" t="s">
        <v>6926</v>
      </c>
      <c r="D23" s="2500" t="s">
        <v>6945</v>
      </c>
      <c r="E23" s="2501">
        <v>45778</v>
      </c>
      <c r="F23" s="3037">
        <f t="shared" ref="F23:F30" si="10">E23+4</f>
        <v>45782</v>
      </c>
      <c r="G23" s="2501" t="s">
        <v>6921</v>
      </c>
      <c r="H23" s="2500" t="s">
        <v>6946</v>
      </c>
      <c r="I23" s="2500">
        <v>45790</v>
      </c>
      <c r="J23" s="3012">
        <f t="shared" si="8"/>
        <v>45797</v>
      </c>
      <c r="K23" s="3012">
        <f t="shared" si="9"/>
        <v>45803</v>
      </c>
      <c r="L23" s="2029"/>
      <c r="M23" s="2029">
        <v>45778</v>
      </c>
      <c r="N23" s="2029">
        <f t="shared" si="0"/>
        <v>45780</v>
      </c>
      <c r="O23" s="2029">
        <f t="shared" si="1"/>
        <v>45772</v>
      </c>
      <c r="P23" s="2029">
        <f t="shared" si="2"/>
        <v>45772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17" s="14" customFormat="1" ht="20.100000000000001" hidden="1" customHeight="1">
      <c r="A24" s="103"/>
      <c r="B24" s="2872" t="s">
        <v>5368</v>
      </c>
      <c r="C24" s="2850" t="s">
        <v>532</v>
      </c>
      <c r="D24" s="1077" t="s">
        <v>6947</v>
      </c>
      <c r="E24" s="1058">
        <v>45785</v>
      </c>
      <c r="F24" s="3012">
        <f t="shared" si="10"/>
        <v>45789</v>
      </c>
      <c r="G24" s="3089" t="s">
        <v>6948</v>
      </c>
      <c r="H24" s="3048" t="s">
        <v>6949</v>
      </c>
      <c r="I24" s="3048">
        <v>45797</v>
      </c>
      <c r="J24" s="3050">
        <f t="shared" si="8"/>
        <v>45804</v>
      </c>
      <c r="K24" s="3050">
        <f t="shared" si="9"/>
        <v>45810</v>
      </c>
      <c r="L24" s="2029"/>
      <c r="M24" s="2029">
        <v>45785</v>
      </c>
      <c r="N24" s="2029">
        <f t="shared" ref="N24:N36" si="11">M24+2</f>
        <v>45787</v>
      </c>
      <c r="O24" s="2029">
        <f t="shared" ref="O24:O36" si="12">M24-6</f>
        <v>45779</v>
      </c>
      <c r="P24" s="2029">
        <f t="shared" ref="P24:P36" si="13">O24</f>
        <v>45779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17" s="14" customFormat="1" ht="20.100000000000001" hidden="1" customHeight="1">
      <c r="A25" s="103"/>
      <c r="B25" s="2872" t="s">
        <v>5372</v>
      </c>
      <c r="C25" s="2850" t="s">
        <v>6912</v>
      </c>
      <c r="D25" s="1077" t="s">
        <v>6950</v>
      </c>
      <c r="E25" s="1058">
        <v>45792</v>
      </c>
      <c r="F25" s="3012">
        <f t="shared" si="10"/>
        <v>45796</v>
      </c>
      <c r="G25" s="1058" t="s">
        <v>5783</v>
      </c>
      <c r="H25" s="1077" t="s">
        <v>6951</v>
      </c>
      <c r="I25" s="1077">
        <v>45804</v>
      </c>
      <c r="J25" s="3012">
        <f t="shared" si="8"/>
        <v>45811</v>
      </c>
      <c r="K25" s="3012">
        <f t="shared" si="9"/>
        <v>45817</v>
      </c>
      <c r="L25" s="2029"/>
      <c r="M25" s="2029">
        <v>45792</v>
      </c>
      <c r="N25" s="2029">
        <f t="shared" si="11"/>
        <v>45794</v>
      </c>
      <c r="O25" s="2029">
        <f t="shared" si="12"/>
        <v>45786</v>
      </c>
      <c r="P25" s="2029">
        <f t="shared" si="13"/>
        <v>45786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17" s="14" customFormat="1" ht="20.100000000000001" customHeight="1">
      <c r="A26" s="103"/>
      <c r="B26" s="2872" t="s">
        <v>5378</v>
      </c>
      <c r="C26" s="2850" t="s">
        <v>6908</v>
      </c>
      <c r="D26" s="1077" t="s">
        <v>6952</v>
      </c>
      <c r="E26" s="1058">
        <v>45799</v>
      </c>
      <c r="F26" s="3012">
        <f t="shared" si="10"/>
        <v>45803</v>
      </c>
      <c r="G26" s="1058" t="s">
        <v>1869</v>
      </c>
      <c r="H26" s="1077" t="s">
        <v>6953</v>
      </c>
      <c r="I26" s="1077">
        <v>45811</v>
      </c>
      <c r="J26" s="3012">
        <f t="shared" si="8"/>
        <v>45818</v>
      </c>
      <c r="K26" s="3050">
        <f t="shared" si="9"/>
        <v>45824</v>
      </c>
      <c r="L26" s="2029"/>
      <c r="M26" s="2029">
        <v>45799</v>
      </c>
      <c r="N26" s="2029">
        <f t="shared" si="11"/>
        <v>45801</v>
      </c>
      <c r="O26" s="2029">
        <f t="shared" si="12"/>
        <v>45793</v>
      </c>
      <c r="P26" s="2029">
        <f t="shared" si="13"/>
        <v>45793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17" s="14" customFormat="1" ht="20.100000000000001" customHeight="1">
      <c r="A27" s="103"/>
      <c r="B27" s="2872" t="s">
        <v>5381</v>
      </c>
      <c r="C27" s="2850" t="s">
        <v>6916</v>
      </c>
      <c r="D27" s="1077" t="s">
        <v>6954</v>
      </c>
      <c r="E27" s="2990">
        <v>45808</v>
      </c>
      <c r="F27" s="3012">
        <f t="shared" si="10"/>
        <v>45812</v>
      </c>
      <c r="G27" s="1058" t="s">
        <v>6910</v>
      </c>
      <c r="H27" s="1077" t="s">
        <v>6955</v>
      </c>
      <c r="I27" s="1077">
        <v>45818</v>
      </c>
      <c r="J27" s="3012">
        <f t="shared" si="8"/>
        <v>45825</v>
      </c>
      <c r="K27" s="3012">
        <f t="shared" si="9"/>
        <v>45831</v>
      </c>
      <c r="L27" s="2029"/>
      <c r="M27" s="2029">
        <v>45806</v>
      </c>
      <c r="N27" s="2029">
        <f t="shared" si="11"/>
        <v>45808</v>
      </c>
      <c r="O27" s="2029">
        <f t="shared" si="12"/>
        <v>45800</v>
      </c>
      <c r="P27" s="2029">
        <f t="shared" si="13"/>
        <v>45800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17" s="14" customFormat="1" ht="20.100000000000001" customHeight="1">
      <c r="A28" s="103"/>
      <c r="B28" s="2872" t="s">
        <v>5384</v>
      </c>
      <c r="C28" s="2850" t="s">
        <v>6926</v>
      </c>
      <c r="D28" s="1077" t="s">
        <v>6956</v>
      </c>
      <c r="E28" s="1058">
        <v>45813</v>
      </c>
      <c r="F28" s="3012">
        <f t="shared" si="10"/>
        <v>45817</v>
      </c>
      <c r="G28" s="1058" t="s">
        <v>5620</v>
      </c>
      <c r="H28" s="1077" t="s">
        <v>6957</v>
      </c>
      <c r="I28" s="1077">
        <v>45825</v>
      </c>
      <c r="J28" s="3012">
        <f t="shared" si="8"/>
        <v>45832</v>
      </c>
      <c r="K28" s="3012">
        <f t="shared" si="9"/>
        <v>45838</v>
      </c>
      <c r="L28" s="2029"/>
      <c r="M28" s="2029">
        <v>45813</v>
      </c>
      <c r="N28" s="2029">
        <f t="shared" si="11"/>
        <v>45815</v>
      </c>
      <c r="O28" s="2029">
        <f t="shared" si="12"/>
        <v>45807</v>
      </c>
      <c r="P28" s="2029">
        <f t="shared" si="13"/>
        <v>45807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17" s="14" customFormat="1" ht="20.100000000000001" customHeight="1">
      <c r="A29" s="103"/>
      <c r="B29" s="2872" t="s">
        <v>5388</v>
      </c>
      <c r="C29" s="2850" t="s">
        <v>532</v>
      </c>
      <c r="D29" s="1077" t="s">
        <v>6958</v>
      </c>
      <c r="E29" s="2990">
        <v>45821</v>
      </c>
      <c r="F29" s="3012">
        <f t="shared" si="10"/>
        <v>45825</v>
      </c>
      <c r="G29" s="1058" t="s">
        <v>6921</v>
      </c>
      <c r="H29" s="1077" t="s">
        <v>6959</v>
      </c>
      <c r="I29" s="1077">
        <v>45832</v>
      </c>
      <c r="J29" s="3012">
        <f t="shared" si="8"/>
        <v>45839</v>
      </c>
      <c r="K29" s="3012">
        <f t="shared" si="9"/>
        <v>45845</v>
      </c>
      <c r="L29" s="2029"/>
      <c r="M29" s="2029">
        <v>45820</v>
      </c>
      <c r="N29" s="2029">
        <f t="shared" si="11"/>
        <v>45822</v>
      </c>
      <c r="O29" s="2029">
        <f t="shared" si="12"/>
        <v>45814</v>
      </c>
      <c r="P29" s="2029">
        <f t="shared" si="13"/>
        <v>45814</v>
      </c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17" s="14" customFormat="1" ht="20.100000000000001" customHeight="1">
      <c r="A30" s="103"/>
      <c r="B30" s="2872" t="s">
        <v>5392</v>
      </c>
      <c r="C30" s="2850" t="s">
        <v>6912</v>
      </c>
      <c r="D30" s="1077" t="s">
        <v>6960</v>
      </c>
      <c r="E30" s="1058">
        <v>45827</v>
      </c>
      <c r="F30" s="3012">
        <f t="shared" si="10"/>
        <v>45831</v>
      </c>
      <c r="G30" s="1058" t="s">
        <v>1967</v>
      </c>
      <c r="H30" s="1077" t="s">
        <v>6961</v>
      </c>
      <c r="I30" s="1077">
        <v>45839</v>
      </c>
      <c r="J30" s="3012">
        <f t="shared" si="8"/>
        <v>45846</v>
      </c>
      <c r="K30" s="3012">
        <f t="shared" si="9"/>
        <v>45852</v>
      </c>
      <c r="L30" s="2029"/>
      <c r="M30" s="2029">
        <v>45827</v>
      </c>
      <c r="N30" s="2029">
        <f t="shared" si="11"/>
        <v>45829</v>
      </c>
      <c r="O30" s="2029">
        <f t="shared" si="12"/>
        <v>45821</v>
      </c>
      <c r="P30" s="2029">
        <f t="shared" si="13"/>
        <v>45821</v>
      </c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</row>
    <row r="31" spans="1:217" s="14" customFormat="1" ht="20.100000000000001" customHeight="1">
      <c r="A31" s="103"/>
      <c r="B31" s="2872" t="s">
        <v>5396</v>
      </c>
      <c r="C31" s="2850" t="s">
        <v>6908</v>
      </c>
      <c r="D31" s="1077" t="s">
        <v>6962</v>
      </c>
      <c r="E31" s="1058">
        <v>45834</v>
      </c>
      <c r="F31" s="3012">
        <f t="shared" ref="F31:F36" si="14">E31+4</f>
        <v>45838</v>
      </c>
      <c r="G31" s="3475" t="s">
        <v>6963</v>
      </c>
      <c r="H31" s="3048" t="s">
        <v>6964</v>
      </c>
      <c r="I31" s="3048">
        <v>45846</v>
      </c>
      <c r="J31" s="3050">
        <f t="shared" ref="J31:J36" si="15">I31+7</f>
        <v>45853</v>
      </c>
      <c r="K31" s="3050">
        <f t="shared" ref="K31:K36" si="16">I31+13</f>
        <v>45859</v>
      </c>
      <c r="L31" s="2029"/>
      <c r="M31" s="2029">
        <v>45834</v>
      </c>
      <c r="N31" s="2029">
        <f t="shared" si="11"/>
        <v>45836</v>
      </c>
      <c r="O31" s="2029">
        <f t="shared" si="12"/>
        <v>45828</v>
      </c>
      <c r="P31" s="2029">
        <f t="shared" si="13"/>
        <v>45828</v>
      </c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</row>
    <row r="32" spans="1:217" s="14" customFormat="1" ht="20.100000000000001" customHeight="1">
      <c r="A32" s="103"/>
      <c r="B32" s="2872" t="s">
        <v>5399</v>
      </c>
      <c r="C32" s="2850" t="s">
        <v>6916</v>
      </c>
      <c r="D32" s="1077" t="s">
        <v>6965</v>
      </c>
      <c r="E32" s="1058">
        <v>45841</v>
      </c>
      <c r="F32" s="3012">
        <f t="shared" si="14"/>
        <v>45845</v>
      </c>
      <c r="G32" s="1058" t="s">
        <v>1869</v>
      </c>
      <c r="H32" s="1077" t="s">
        <v>6966</v>
      </c>
      <c r="I32" s="1077">
        <v>45853</v>
      </c>
      <c r="J32" s="3012">
        <f t="shared" si="15"/>
        <v>45860</v>
      </c>
      <c r="K32" s="3012">
        <f t="shared" si="16"/>
        <v>45866</v>
      </c>
      <c r="L32" s="2029"/>
      <c r="M32" s="2029">
        <v>45841</v>
      </c>
      <c r="N32" s="2029">
        <f t="shared" si="11"/>
        <v>45843</v>
      </c>
      <c r="O32" s="2029">
        <f t="shared" si="12"/>
        <v>45835</v>
      </c>
      <c r="P32" s="2029">
        <f t="shared" si="13"/>
        <v>45835</v>
      </c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</row>
    <row r="33" spans="1:231" s="14" customFormat="1" ht="20.100000000000001" customHeight="1">
      <c r="A33" s="103"/>
      <c r="B33" s="2872" t="s">
        <v>5403</v>
      </c>
      <c r="C33" s="2850" t="s">
        <v>6926</v>
      </c>
      <c r="D33" s="1077" t="s">
        <v>6967</v>
      </c>
      <c r="E33" s="1058">
        <v>45848</v>
      </c>
      <c r="F33" s="3012">
        <f t="shared" si="14"/>
        <v>45852</v>
      </c>
      <c r="G33" s="1058" t="s">
        <v>6910</v>
      </c>
      <c r="H33" s="1077" t="s">
        <v>6968</v>
      </c>
      <c r="I33" s="1077">
        <v>45860</v>
      </c>
      <c r="J33" s="3012">
        <f t="shared" si="15"/>
        <v>45867</v>
      </c>
      <c r="K33" s="3012">
        <f t="shared" si="16"/>
        <v>45873</v>
      </c>
      <c r="L33" s="2029"/>
      <c r="M33" s="2029">
        <v>45848</v>
      </c>
      <c r="N33" s="2029">
        <f t="shared" si="11"/>
        <v>45850</v>
      </c>
      <c r="O33" s="2029">
        <f t="shared" si="12"/>
        <v>45842</v>
      </c>
      <c r="P33" s="2029">
        <f t="shared" si="13"/>
        <v>45842</v>
      </c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</row>
    <row r="34" spans="1:231" s="14" customFormat="1" ht="20.100000000000001" customHeight="1">
      <c r="A34" s="103"/>
      <c r="B34" s="2872" t="s">
        <v>5406</v>
      </c>
      <c r="C34" s="2850" t="s">
        <v>532</v>
      </c>
      <c r="D34" s="1077" t="s">
        <v>6969</v>
      </c>
      <c r="E34" s="1058">
        <v>45855</v>
      </c>
      <c r="F34" s="3012">
        <f t="shared" si="14"/>
        <v>45859</v>
      </c>
      <c r="G34" s="1058" t="s">
        <v>5620</v>
      </c>
      <c r="H34" s="1077" t="s">
        <v>6970</v>
      </c>
      <c r="I34" s="1077">
        <v>45867</v>
      </c>
      <c r="J34" s="3012">
        <f t="shared" si="15"/>
        <v>45874</v>
      </c>
      <c r="K34" s="3012">
        <f t="shared" si="16"/>
        <v>45880</v>
      </c>
      <c r="L34" s="2029"/>
      <c r="M34" s="2029">
        <v>45855</v>
      </c>
      <c r="N34" s="2029">
        <f t="shared" si="11"/>
        <v>45857</v>
      </c>
      <c r="O34" s="2029">
        <f t="shared" si="12"/>
        <v>45849</v>
      </c>
      <c r="P34" s="2029">
        <f t="shared" si="13"/>
        <v>45849</v>
      </c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</row>
    <row r="35" spans="1:231" s="14" customFormat="1" ht="20.100000000000001" customHeight="1">
      <c r="A35" s="103"/>
      <c r="B35" s="2872" t="s">
        <v>5409</v>
      </c>
      <c r="C35" s="2850" t="s">
        <v>6912</v>
      </c>
      <c r="D35" s="1077" t="s">
        <v>6971</v>
      </c>
      <c r="E35" s="1058">
        <v>45862</v>
      </c>
      <c r="F35" s="3012">
        <f t="shared" si="14"/>
        <v>45866</v>
      </c>
      <c r="G35" s="1058" t="s">
        <v>6921</v>
      </c>
      <c r="H35" s="1077" t="s">
        <v>6972</v>
      </c>
      <c r="I35" s="1077">
        <v>45874</v>
      </c>
      <c r="J35" s="3012">
        <f t="shared" si="15"/>
        <v>45881</v>
      </c>
      <c r="K35" s="3012">
        <f t="shared" si="16"/>
        <v>45887</v>
      </c>
      <c r="L35" s="2029"/>
      <c r="M35" s="2029">
        <v>45862</v>
      </c>
      <c r="N35" s="2029">
        <f t="shared" si="11"/>
        <v>45864</v>
      </c>
      <c r="O35" s="2029">
        <f t="shared" si="12"/>
        <v>45856</v>
      </c>
      <c r="P35" s="2029">
        <f t="shared" si="13"/>
        <v>45856</v>
      </c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</row>
    <row r="36" spans="1:231" s="14" customFormat="1" ht="20.100000000000001" customHeight="1">
      <c r="A36" s="103"/>
      <c r="B36" s="2872" t="s">
        <v>5413</v>
      </c>
      <c r="C36" s="2850" t="s">
        <v>6908</v>
      </c>
      <c r="D36" s="1077" t="s">
        <v>6973</v>
      </c>
      <c r="E36" s="1058">
        <v>45869</v>
      </c>
      <c r="F36" s="3012">
        <f t="shared" si="14"/>
        <v>45873</v>
      </c>
      <c r="G36" s="1058" t="s">
        <v>1967</v>
      </c>
      <c r="H36" s="1077" t="s">
        <v>6974</v>
      </c>
      <c r="I36" s="1077">
        <v>45881</v>
      </c>
      <c r="J36" s="3012">
        <f t="shared" si="15"/>
        <v>45888</v>
      </c>
      <c r="K36" s="3012">
        <f t="shared" si="16"/>
        <v>45894</v>
      </c>
      <c r="L36" s="2029"/>
      <c r="M36" s="2029">
        <v>45869</v>
      </c>
      <c r="N36" s="2029">
        <f t="shared" si="11"/>
        <v>45871</v>
      </c>
      <c r="O36" s="2029">
        <f t="shared" si="12"/>
        <v>45863</v>
      </c>
      <c r="P36" s="2029">
        <f t="shared" si="13"/>
        <v>45863</v>
      </c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</row>
    <row r="37" spans="1:231" s="14" customFormat="1" ht="20.100000000000001" customHeight="1">
      <c r="A37" s="103"/>
      <c r="B37" s="2872"/>
      <c r="C37" s="2855"/>
      <c r="D37" s="2856"/>
      <c r="E37" s="2857"/>
      <c r="F37" s="3013"/>
      <c r="G37" s="2857"/>
      <c r="H37" s="2856"/>
      <c r="I37" s="2856"/>
      <c r="J37" s="3013"/>
      <c r="K37" s="3013"/>
      <c r="L37" s="2029"/>
      <c r="M37" s="2029"/>
      <c r="N37" s="2029"/>
      <c r="O37" s="2029"/>
      <c r="P37" s="2029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</row>
    <row r="38" spans="1:231" s="14" customFormat="1" ht="20.100000000000001" customHeight="1">
      <c r="A38" s="103"/>
      <c r="B38" s="103"/>
      <c r="C38" s="2855"/>
      <c r="D38" s="2856"/>
      <c r="E38" s="2857"/>
      <c r="F38" s="3013"/>
      <c r="G38" s="2856"/>
      <c r="H38" s="2856"/>
      <c r="I38" s="2856"/>
      <c r="J38" s="2856"/>
      <c r="K38" s="5"/>
      <c r="L38" s="2029"/>
      <c r="M38" s="2029"/>
      <c r="N38" s="2029"/>
      <c r="O38" s="2029"/>
      <c r="P38" s="2627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</row>
    <row r="39" spans="1:231" s="14" customFormat="1" ht="20.100000000000001" customHeight="1">
      <c r="A39" s="103"/>
      <c r="B39" s="103"/>
      <c r="C39" s="2855"/>
      <c r="D39" s="2856"/>
      <c r="E39" s="2857"/>
      <c r="F39" s="2856"/>
      <c r="G39" s="2858"/>
      <c r="H39" s="2858"/>
      <c r="I39" s="2858"/>
      <c r="J39" s="2856"/>
      <c r="K39" s="5"/>
      <c r="L39" s="2628"/>
      <c r="M39" s="2628"/>
      <c r="N39" s="2628"/>
      <c r="O39" s="2628"/>
      <c r="P39" s="2627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</row>
    <row r="40" spans="1:231" s="14" customFormat="1" ht="12.75" customHeight="1">
      <c r="A40" s="103"/>
      <c r="B40" s="103"/>
      <c r="C40" s="2855"/>
      <c r="D40" s="2856"/>
      <c r="E40" s="2857"/>
      <c r="F40" s="2856"/>
      <c r="G40" s="2858"/>
      <c r="H40" s="2858"/>
      <c r="I40" s="2858"/>
      <c r="J40" s="2858"/>
      <c r="K40" s="2858"/>
      <c r="L40" s="2858"/>
      <c r="M40" s="2858"/>
      <c r="N40" s="2858"/>
      <c r="O40" s="2858"/>
      <c r="P40" s="2858"/>
      <c r="Q40" s="2858"/>
      <c r="R40" s="5"/>
      <c r="S40" s="2628"/>
      <c r="T40" s="2628"/>
      <c r="U40" s="2628"/>
      <c r="V40" s="2628"/>
      <c r="W40" s="2627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</row>
    <row r="41" spans="1:231" s="14" customFormat="1" ht="16.5" customHeight="1">
      <c r="A41" s="103"/>
      <c r="B41" s="103"/>
      <c r="C41" s="1654" t="s">
        <v>611</v>
      </c>
      <c r="D41" s="1654"/>
      <c r="E41" s="1654"/>
      <c r="F41" s="1654"/>
      <c r="G41" s="1654"/>
      <c r="H41" s="1654"/>
      <c r="I41" s="1654"/>
      <c r="J41" s="1654"/>
      <c r="K41" s="1654"/>
      <c r="L41" s="1655"/>
      <c r="M41" s="1562"/>
      <c r="N41" s="1562"/>
      <c r="O41" s="1588"/>
      <c r="P41"/>
      <c r="Q41"/>
      <c r="R41" s="5"/>
      <c r="S41" s="2627"/>
      <c r="T41" s="2627"/>
      <c r="U41" s="2627"/>
      <c r="V41" s="2627"/>
      <c r="W41" s="2627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1:231" s="14" customFormat="1" ht="16.5" customHeight="1">
      <c r="A42" s="103"/>
      <c r="B42" s="103"/>
      <c r="C42" s="78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/>
      <c r="P42"/>
      <c r="Q42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1:231" s="30" customFormat="1" ht="14.25">
      <c r="A43" s="25"/>
      <c r="B43" s="25"/>
      <c r="C43" s="253" t="s">
        <v>0</v>
      </c>
      <c r="D43" s="70"/>
      <c r="E43" s="1487" t="s">
        <v>2062</v>
      </c>
      <c r="F43" s="71"/>
      <c r="G43" s="71" t="s">
        <v>36</v>
      </c>
      <c r="H43" s="71"/>
      <c r="I43" s="70"/>
      <c r="J43" s="70"/>
      <c r="K43" s="71" t="s">
        <v>61</v>
      </c>
      <c r="L43" s="71" t="str">
        <f>'HOW TO-&gt;'!$B$134</f>
        <v>6011 2413</v>
      </c>
      <c r="M43" s="71"/>
      <c r="N43" s="61"/>
    </row>
    <row r="44" spans="1:231" s="30" customFormat="1" ht="14.25">
      <c r="A44" s="25"/>
      <c r="B44" s="25"/>
      <c r="C44" s="82" t="s">
        <v>1</v>
      </c>
      <c r="D44" s="70"/>
      <c r="E44" s="308" t="s">
        <v>612</v>
      </c>
      <c r="F44" s="71"/>
      <c r="G44" s="70" t="s">
        <v>613</v>
      </c>
      <c r="H44" s="70"/>
      <c r="I44" s="308" t="s">
        <v>39</v>
      </c>
      <c r="J44" s="70"/>
      <c r="K44" s="70" t="s">
        <v>63</v>
      </c>
      <c r="L44" s="70"/>
      <c r="M44" s="273" t="s">
        <v>64</v>
      </c>
      <c r="N44" s="61"/>
    </row>
    <row r="45" spans="1:231" s="29" customFormat="1" ht="14.25">
      <c r="A45" s="25"/>
      <c r="B45" s="25"/>
      <c r="C45" s="82"/>
      <c r="D45" s="70"/>
      <c r="E45" s="308"/>
      <c r="F45" s="61"/>
      <c r="G45" s="70"/>
      <c r="H45" s="70"/>
      <c r="I45" s="308"/>
      <c r="J45" s="70"/>
      <c r="K45" s="70" t="str">
        <f>'HOW TO-&gt;'!$A$136</f>
        <v>PERMIT</v>
      </c>
      <c r="L45" s="70"/>
      <c r="M45" s="3325" t="str">
        <f>'HOW TO-&gt;'!$C$136</f>
        <v>SG094-SinPermit@msc.com</v>
      </c>
      <c r="N45" s="61"/>
    </row>
    <row r="46" spans="1:231" s="29" customFormat="1" ht="14.25">
      <c r="A46" s="35"/>
      <c r="B46" s="35"/>
      <c r="C46" s="80" t="str">
        <f>'HOW TO-&gt;'!$A$105</f>
        <v>ZANT CHONG</v>
      </c>
      <c r="D46" s="80" t="str">
        <f>'HOW TO-&gt;'!$B$105</f>
        <v>6011 2429</v>
      </c>
      <c r="E46" s="65" t="str">
        <f>'HOW TO-&gt;'!$C$105</f>
        <v>zant.chong@msc.com</v>
      </c>
      <c r="F46" s="61"/>
      <c r="G46" s="80" t="str">
        <f>'HOW TO-&gt;'!$A$122</f>
        <v>ROBERT CHIA</v>
      </c>
      <c r="H46" s="80" t="str">
        <f>'HOW TO-&gt;'!$B$122</f>
        <v>6011 0564</v>
      </c>
      <c r="I46" s="65" t="str">
        <f>'HOW TO-&gt;'!$C$122</f>
        <v>robert.chia@msc.com</v>
      </c>
      <c r="J46" s="61"/>
      <c r="K46" s="80" t="str">
        <f>'HOW TO-&gt;'!$A$137</f>
        <v>RAYNAR ANG</v>
      </c>
      <c r="L46" s="80" t="str">
        <f>'HOW TO-&gt;'!$B$137</f>
        <v>6011 2358</v>
      </c>
      <c r="M46" s="65" t="str">
        <f>'HOW TO-&gt;'!$C$137</f>
        <v>raynar.ang@msc.com</v>
      </c>
      <c r="N46" s="61"/>
    </row>
    <row r="47" spans="1:231" s="29" customFormat="1" ht="14.25">
      <c r="A47" s="25"/>
      <c r="B47" s="25"/>
      <c r="C47" s="80" t="str">
        <f>'HOW TO-&gt;'!$A$106</f>
        <v>PHOEBE HUANG</v>
      </c>
      <c r="D47" s="80" t="str">
        <f>'HOW TO-&gt;'!$B$106</f>
        <v>6011 0562</v>
      </c>
      <c r="E47" s="65" t="str">
        <f>'HOW TO-&gt;'!$C$106</f>
        <v>phoebe.huang@msc.com</v>
      </c>
      <c r="F47" s="61"/>
      <c r="G47" s="80" t="str">
        <f>'HOW TO-&gt;'!$A$123</f>
        <v>S. Y. LIEW</v>
      </c>
      <c r="H47" s="80" t="str">
        <f>'HOW TO-&gt;'!$B$123</f>
        <v>6011 2348</v>
      </c>
      <c r="I47" s="65" t="str">
        <f>'HOW TO-&gt;'!$C$123</f>
        <v>seoyi.liew@msc.com</v>
      </c>
      <c r="J47" s="61"/>
      <c r="K47" s="80" t="str">
        <f>'HOW TO-&gt;'!$A$138</f>
        <v>KAI SIANG</v>
      </c>
      <c r="L47" s="80" t="str">
        <f>'HOW TO-&gt;'!$B$138</f>
        <v>6011 2356</v>
      </c>
      <c r="M47" s="65" t="str">
        <f>'HOW TO-&gt;'!$C$138</f>
        <v>kaisiang.lim@msc.com</v>
      </c>
      <c r="N47" s="61"/>
    </row>
    <row r="48" spans="1:231" s="29" customFormat="1" ht="14.25">
      <c r="A48" s="25"/>
      <c r="B48" s="25"/>
      <c r="C48" s="80" t="str">
        <f>'HOW TO-&gt;'!$A$107</f>
        <v>SHERWIN LIM</v>
      </c>
      <c r="D48" s="80" t="str">
        <f>'HOW TO-&gt;'!$B$107</f>
        <v>6011 2395</v>
      </c>
      <c r="E48" s="65" t="str">
        <f>'HOW TO-&gt;'!$C$107</f>
        <v>sherwin.lim@msc.com</v>
      </c>
      <c r="F48" s="61"/>
      <c r="G48" s="80" t="str">
        <f>'HOW TO-&gt;'!$A$124</f>
        <v>SHARON KOH</v>
      </c>
      <c r="H48" s="80" t="str">
        <f>'HOW TO-&gt;'!$B$124</f>
        <v>6011 2349</v>
      </c>
      <c r="I48" s="65" t="str">
        <f>'HOW TO-&gt;'!$C$124</f>
        <v>sharon.koh@msc.com</v>
      </c>
      <c r="J48" s="61"/>
      <c r="K48" s="80" t="str">
        <f>'HOW TO-&gt;'!$A$139</f>
        <v>DEWI</v>
      </c>
      <c r="L48" s="80" t="str">
        <f>'HOW TO-&gt;'!$B$139</f>
        <v>6011 2354</v>
      </c>
      <c r="M48" s="65" t="str">
        <f>'HOW TO-&gt;'!$C$139</f>
        <v>dewi.ratnah@msc.com</v>
      </c>
      <c r="N48" s="61"/>
    </row>
    <row r="49" spans="1:14" s="29" customFormat="1" ht="14.25">
      <c r="A49" s="25"/>
      <c r="B49" s="25"/>
      <c r="C49" s="80" t="str">
        <f>'HOW TO-&gt;'!$A$108</f>
        <v>NATALIE LEW</v>
      </c>
      <c r="D49" s="80" t="str">
        <f>'HOW TO-&gt;'!$B$108</f>
        <v>6011 2399</v>
      </c>
      <c r="E49" s="65" t="str">
        <f>'HOW TO-&gt;'!$C$108</f>
        <v>natalie.lew@msc.com</v>
      </c>
      <c r="F49" s="61"/>
      <c r="G49" s="80" t="str">
        <f>'HOW TO-&gt;'!$A$125</f>
        <v>ANGELIA LAU</v>
      </c>
      <c r="H49" s="80" t="str">
        <f>'HOW TO-&gt;'!$B$125</f>
        <v>6011 2346</v>
      </c>
      <c r="I49" s="65" t="str">
        <f>'HOW TO-&gt;'!$C$125</f>
        <v>angelia.lau@msc.com</v>
      </c>
      <c r="J49" s="61"/>
      <c r="K49" s="80" t="str">
        <f>'HOW TO-&gt;'!$A$140</f>
        <v>YU TING</v>
      </c>
      <c r="L49" s="80" t="str">
        <f>'HOW TO-&gt;'!$B$140</f>
        <v>6011 2359</v>
      </c>
      <c r="M49" s="65" t="str">
        <f>'HOW TO-&gt;'!$C$140</f>
        <v>yuting.luo@msc.com</v>
      </c>
      <c r="N49" s="61"/>
    </row>
    <row r="50" spans="1:14" s="29" customFormat="1" ht="14.25">
      <c r="A50" s="25"/>
      <c r="B50" s="25"/>
      <c r="C50" s="80">
        <f>'HOW TO-&gt;'!$A$109</f>
        <v>0</v>
      </c>
      <c r="D50" s="80" t="str">
        <f>'HOW TO-&gt;'!$B$109</f>
        <v>6011 2352</v>
      </c>
      <c r="E50" s="65">
        <f>'HOW TO-&gt;'!$C$109</f>
        <v>0</v>
      </c>
      <c r="F50" s="61"/>
      <c r="G50" s="80" t="str">
        <f>'HOW TO-&gt;'!$A$126</f>
        <v>NOOR AFNINDAH</v>
      </c>
      <c r="H50" s="80" t="str">
        <f>'HOW TO-&gt;'!$B$126</f>
        <v>6011 2347</v>
      </c>
      <c r="I50" s="65" t="str">
        <f>'HOW TO-&gt;'!$C$126</f>
        <v>noor.afnindah@msc.com</v>
      </c>
      <c r="J50" s="61"/>
      <c r="K50" s="80" t="str">
        <f>'HOW TO-&gt;'!$A$141</f>
        <v>-</v>
      </c>
      <c r="L50" s="80" t="str">
        <f>'HOW TO-&gt;'!$B$141</f>
        <v>6011 0567</v>
      </c>
      <c r="M50" s="65" t="str">
        <f>'HOW TO-&gt;'!$C$141</f>
        <v>-</v>
      </c>
      <c r="N50" s="61"/>
    </row>
    <row r="51" spans="1:14" s="29" customFormat="1" ht="14.25">
      <c r="A51" s="25"/>
      <c r="B51" s="25"/>
      <c r="C51" s="80" t="str">
        <f>'HOW TO-&gt;'!$A$110</f>
        <v>LIM AI PHEN</v>
      </c>
      <c r="D51" s="80" t="str">
        <f>'HOW TO-&gt;'!$B$110</f>
        <v>6011 9646</v>
      </c>
      <c r="E51" s="65" t="str">
        <f>'HOW TO-&gt;'!$C$110</f>
        <v>aiphen.lim@msc.com</v>
      </c>
      <c r="F51" s="61"/>
      <c r="G51" s="80" t="str">
        <f>'HOW TO-&gt;'!$A$127</f>
        <v>NG CHING WEI</v>
      </c>
      <c r="H51" s="80" t="str">
        <f>'HOW TO-&gt;'!$B$127</f>
        <v>6011 2404</v>
      </c>
      <c r="I51" s="65" t="str">
        <f>'HOW TO-&gt;'!$C$127</f>
        <v>chingwei.ng@msc.com</v>
      </c>
      <c r="J51" s="61"/>
      <c r="K51" s="80" t="str">
        <f>'HOW TO-&gt;'!$A$142</f>
        <v>SHAN SHAN</v>
      </c>
      <c r="L51" s="80" t="str">
        <f>'HOW TO-&gt;'!$B$142</f>
        <v>6011 2353</v>
      </c>
      <c r="M51" s="65" t="str">
        <f>'HOW TO-&gt;'!$C$142</f>
        <v>shanshan.chin@msc.com</v>
      </c>
      <c r="N51" s="61"/>
    </row>
    <row r="52" spans="1:14" s="29" customFormat="1" ht="14.25">
      <c r="A52" s="25"/>
      <c r="B52" s="25"/>
      <c r="C52" s="80" t="str">
        <f>'HOW TO-&gt;'!$A$111</f>
        <v>DARIUS ONG</v>
      </c>
      <c r="D52" s="80" t="str">
        <f>'HOW TO-&gt;'!$B$111</f>
        <v>6011 2396</v>
      </c>
      <c r="E52" s="65" t="str">
        <f>'HOW TO-&gt;'!$C$111</f>
        <v>darius.ong@msc.com</v>
      </c>
      <c r="F52" s="61"/>
      <c r="G52" s="80">
        <f>'HOW TO-&gt;'!$A$128</f>
        <v>0</v>
      </c>
      <c r="H52" s="80">
        <f>'HOW TO-&gt;'!$B$128</f>
        <v>0</v>
      </c>
      <c r="I52" s="65">
        <f>'HOW TO-&gt;'!$C$128</f>
        <v>0</v>
      </c>
      <c r="J52" s="61"/>
      <c r="K52" s="80" t="str">
        <f>'HOW TO-&gt;'!$A$143</f>
        <v>EUNICE</v>
      </c>
      <c r="L52" s="80" t="str">
        <f>'HOW TO-&gt;'!$B$143</f>
        <v>6011 2355</v>
      </c>
      <c r="M52" s="65" t="str">
        <f>'HOW TO-&gt;'!$C$143</f>
        <v>eunice.chan@msc.com</v>
      </c>
      <c r="N52" s="61"/>
    </row>
    <row r="53" spans="1:14" s="29" customFormat="1" ht="14.25">
      <c r="A53" s="25"/>
      <c r="B53" s="25"/>
      <c r="C53" s="80" t="str">
        <f>'HOW TO-&gt;'!$A$112</f>
        <v>LAWRENCE ANG (CROSS-TRADE)</v>
      </c>
      <c r="D53" s="80" t="str">
        <f>'HOW TO-&gt;'!$B$112</f>
        <v>6011 2400</v>
      </c>
      <c r="E53" s="65" t="str">
        <f>'HOW TO-&gt;'!$C$112</f>
        <v>lawrence.ang@msc.com</v>
      </c>
      <c r="F53" s="61"/>
      <c r="G53" s="80" t="str">
        <f>'HOW TO-&gt;'!$A$129</f>
        <v>.</v>
      </c>
      <c r="H53" s="80" t="str">
        <f>'HOW TO-&gt;'!$B$129</f>
        <v>.</v>
      </c>
      <c r="I53" s="65" t="str">
        <f>'HOW TO-&gt;'!$C$129</f>
        <v>.</v>
      </c>
      <c r="J53" s="61"/>
      <c r="K53" s="80" t="str">
        <f>'HOW TO-&gt;'!$A$144</f>
        <v>HAZEL</v>
      </c>
      <c r="L53" s="80" t="str">
        <f>'HOW TO-&gt;'!$B$144</f>
        <v>6011 2435</v>
      </c>
      <c r="M53" s="65" t="str">
        <f>'HOW TO-&gt;'!$C$144</f>
        <v>hazel.toh@msc.com</v>
      </c>
      <c r="N53" s="61"/>
    </row>
    <row r="54" spans="1:14" s="29" customFormat="1" ht="14.25">
      <c r="A54" s="25"/>
      <c r="B54" s="25"/>
      <c r="C54" s="80" t="str">
        <f>'HOW TO-&gt;'!$A$113</f>
        <v>ASHTON YAN</v>
      </c>
      <c r="D54" s="80" t="str">
        <f>'HOW TO-&gt;'!$B$113</f>
        <v>6011 2398</v>
      </c>
      <c r="E54" s="65" t="str">
        <f>'HOW TO-&gt;'!$C$113</f>
        <v>ashton.yan@msc.com</v>
      </c>
      <c r="F54" s="61"/>
      <c r="G54" s="80">
        <f>'HOW TO-&gt;'!$A$130</f>
        <v>0</v>
      </c>
      <c r="H54" s="80">
        <f>'HOW TO-&gt;'!$B$130</f>
        <v>0</v>
      </c>
      <c r="I54" s="65">
        <f>'HOW TO-&gt;'!$C$130</f>
        <v>0</v>
      </c>
      <c r="J54" s="61"/>
      <c r="K54" s="80">
        <f>'HOW TO-&gt;'!$A$145</f>
        <v>0</v>
      </c>
      <c r="L54" s="80">
        <f>'HOW TO-&gt;'!$B$145</f>
        <v>0</v>
      </c>
      <c r="M54" s="65">
        <f>'HOW TO-&gt;'!$C$145</f>
        <v>0</v>
      </c>
      <c r="N54" s="61"/>
    </row>
    <row r="55" spans="1:14">
      <c r="C55" s="80" t="str">
        <f>'HOW TO-&gt;'!$A$114</f>
        <v>LUIS LIM</v>
      </c>
      <c r="D55" s="80" t="str">
        <f>'HOW TO-&gt;'!$B$114</f>
        <v>6011 7900</v>
      </c>
      <c r="E55" s="65" t="str">
        <f>'HOW TO-&gt;'!$C$114</f>
        <v>luis.lim@msc.com</v>
      </c>
      <c r="F55" s="61"/>
      <c r="G55" s="61"/>
      <c r="H55" s="84"/>
      <c r="I55" s="273"/>
      <c r="J55" s="61"/>
      <c r="K55" s="80">
        <f>'HOW TO-&gt;'!$A$146</f>
        <v>0</v>
      </c>
      <c r="L55" s="80">
        <f>'HOW TO-&gt;'!$B$146</f>
        <v>0</v>
      </c>
      <c r="M55" s="65">
        <f>'HOW TO-&gt;'!$C$146</f>
        <v>0</v>
      </c>
      <c r="N55" s="61"/>
    </row>
    <row r="56" spans="1:14">
      <c r="A56" s="5"/>
      <c r="B56" s="5"/>
      <c r="C56" s="80" t="str">
        <f>'HOW TO-&gt;'!$A$115</f>
        <v>CHARMAINE LIM</v>
      </c>
      <c r="D56" s="80" t="str">
        <f>'HOW TO-&gt;'!$B$115</f>
        <v>6011 0561</v>
      </c>
      <c r="E56" s="65" t="str">
        <f>'HOW TO-&gt;'!$C$115</f>
        <v>charmaine.lim@msc.com</v>
      </c>
      <c r="F56" s="61"/>
      <c r="G56" s="61"/>
      <c r="H56" s="84"/>
      <c r="I56" s="84"/>
      <c r="J56" s="273"/>
      <c r="K56" s="80"/>
      <c r="L56" s="80"/>
      <c r="M56" s="65"/>
      <c r="N56" s="61"/>
    </row>
    <row r="57" spans="1:14">
      <c r="A57" s="5"/>
      <c r="B57" s="5"/>
      <c r="C57" s="80">
        <f>'HOW TO-&gt;'!$A$116</f>
        <v>0</v>
      </c>
      <c r="D57" s="80">
        <f>'HOW TO-&gt;'!$B$116</f>
        <v>0</v>
      </c>
      <c r="E57" s="65">
        <f>'HOW TO-&gt;'!$C$116</f>
        <v>0</v>
      </c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C58" s="80" t="str">
        <f>'HOW TO-&gt;'!$A$117</f>
        <v xml:space="preserve">MAIN LINE  </v>
      </c>
      <c r="D58" s="80" t="str">
        <f>'HOW TO-&gt;'!$B$117</f>
        <v>6011 2424</v>
      </c>
      <c r="E58" s="65">
        <f>'HOW TO-&gt;'!$C$117</f>
        <v>0</v>
      </c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C59" s="80">
        <f>'HOW TO-&gt;'!$A$118</f>
        <v>0</v>
      </c>
      <c r="D59" s="80">
        <f>'HOW TO-&gt;'!$B$118</f>
        <v>0</v>
      </c>
      <c r="E59" s="65">
        <f>'HOW TO-&gt;'!$C$118</f>
        <v>0</v>
      </c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3:14"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3:14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3:14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3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3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3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3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3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</sheetData>
  <sheetProtection formatCells="0"/>
  <hyperlinks>
    <hyperlink ref="I44" display="custsvc@msca.com.sg" xr:uid="{75DC549B-DA60-4CAC-8F87-030809015819}"/>
    <hyperlink ref="M44" display="sinexp@msca.com.sg" xr:uid="{5CD8A112-82AD-4DB2-A03B-66E9AD995D94}"/>
    <hyperlink ref="E43" r:id="rId1" xr:uid="{C1D7A9C1-20F2-4D65-8FC2-64828C4516DF}"/>
    <hyperlink ref="E44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09" customWidth="1"/>
    <col min="2" max="2" width="12.42578125" style="409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8" customFormat="1" ht="33">
      <c r="A2" s="465"/>
      <c r="B2" s="465"/>
      <c r="C2" s="4041" t="s">
        <v>95</v>
      </c>
      <c r="D2" s="4041"/>
      <c r="E2" s="4041"/>
      <c r="F2" s="4041"/>
      <c r="G2" s="4041"/>
      <c r="H2" s="4041"/>
      <c r="I2" s="4041"/>
      <c r="J2" s="4041"/>
      <c r="K2" s="4041"/>
      <c r="L2" s="4041"/>
      <c r="M2" s="4041"/>
      <c r="N2" s="4041"/>
    </row>
    <row r="3" spans="1:14">
      <c r="A3" s="803"/>
      <c r="B3" s="803"/>
      <c r="C3" s="804"/>
      <c r="D3" s="804"/>
      <c r="E3" s="23"/>
      <c r="F3" s="20"/>
      <c r="G3" s="20"/>
      <c r="H3" s="20"/>
      <c r="I3" s="20"/>
      <c r="J3" s="20"/>
      <c r="K3" s="20"/>
      <c r="L3" s="805"/>
      <c r="M3" s="805"/>
      <c r="N3" s="805"/>
    </row>
    <row r="4" spans="1:14" s="144" customFormat="1" ht="18.75" customHeight="1">
      <c r="A4" s="1114"/>
      <c r="B4" s="864"/>
      <c r="C4" s="869"/>
      <c r="D4" s="869"/>
      <c r="E4" s="36" t="s">
        <v>6975</v>
      </c>
      <c r="F4" s="869"/>
      <c r="G4" s="869"/>
      <c r="H4" s="869"/>
      <c r="I4" s="61"/>
      <c r="J4" s="61"/>
      <c r="K4" s="61"/>
      <c r="L4" s="61"/>
      <c r="M4" s="61"/>
      <c r="N4"/>
    </row>
    <row r="5" spans="1:14" s="144" customFormat="1" ht="18.75" customHeight="1">
      <c r="A5" s="1114"/>
      <c r="B5" s="864"/>
      <c r="C5" s="869"/>
      <c r="D5" s="869"/>
      <c r="E5" s="869"/>
      <c r="F5" s="869"/>
      <c r="G5" s="869"/>
      <c r="H5" s="869"/>
      <c r="I5" s="869"/>
      <c r="J5" s="61"/>
      <c r="K5" s="61"/>
      <c r="L5" s="61"/>
      <c r="M5" s="61"/>
      <c r="N5" s="61"/>
    </row>
    <row r="6" spans="1:14" s="309" customFormat="1" ht="18" customHeight="1">
      <c r="A6" s="1115"/>
      <c r="B6" s="1309"/>
      <c r="C6" s="1217" t="s">
        <v>5062</v>
      </c>
      <c r="D6" s="983"/>
      <c r="E6" s="1370" t="s">
        <v>695</v>
      </c>
      <c r="F6" s="1371" t="s">
        <v>695</v>
      </c>
      <c r="G6" s="1372" t="s">
        <v>695</v>
      </c>
      <c r="H6" s="1371" t="s">
        <v>695</v>
      </c>
      <c r="I6" s="1371" t="s">
        <v>695</v>
      </c>
      <c r="J6" s="1371" t="s">
        <v>695</v>
      </c>
      <c r="K6" s="1381"/>
      <c r="L6" s="885"/>
      <c r="M6" s="1375"/>
      <c r="N6" s="70"/>
    </row>
    <row r="7" spans="1:14" s="309" customFormat="1" ht="27.75" customHeight="1">
      <c r="A7" s="966"/>
      <c r="B7" s="1215"/>
      <c r="C7" s="950" t="s">
        <v>6976</v>
      </c>
      <c r="D7" s="1373"/>
      <c r="E7" s="1313" t="s">
        <v>98</v>
      </c>
      <c r="F7" s="1314" t="s">
        <v>1027</v>
      </c>
      <c r="G7" s="1314" t="s">
        <v>671</v>
      </c>
      <c r="H7" s="1314" t="s">
        <v>6808</v>
      </c>
      <c r="I7" s="1314" t="s">
        <v>6809</v>
      </c>
      <c r="J7" s="1314" t="s">
        <v>6812</v>
      </c>
      <c r="K7" s="1314" t="s">
        <v>6813</v>
      </c>
      <c r="L7" s="885"/>
      <c r="M7" s="2063" t="s">
        <v>6977</v>
      </c>
      <c r="N7" s="2295" t="s">
        <v>1721</v>
      </c>
    </row>
    <row r="8" spans="1:14" s="309" customFormat="1" ht="26.25" customHeight="1" thickBot="1">
      <c r="A8" s="966"/>
      <c r="B8" s="1215"/>
      <c r="C8" s="951" t="s">
        <v>5430</v>
      </c>
      <c r="D8" s="1374" t="s">
        <v>6537</v>
      </c>
      <c r="E8" s="953" t="s">
        <v>695</v>
      </c>
      <c r="F8" s="1380" t="s">
        <v>5299</v>
      </c>
      <c r="G8" s="955" t="s">
        <v>6978</v>
      </c>
      <c r="H8" s="955" t="s">
        <v>3041</v>
      </c>
      <c r="I8" s="955" t="s">
        <v>5287</v>
      </c>
      <c r="J8" s="955" t="s">
        <v>4094</v>
      </c>
      <c r="K8" s="955" t="s">
        <v>6780</v>
      </c>
      <c r="L8" s="885"/>
      <c r="M8" s="2064"/>
      <c r="N8" s="2063"/>
    </row>
    <row r="9" spans="1:14" s="309" customFormat="1" ht="16.5" hidden="1" customHeight="1" thickTop="1">
      <c r="A9" s="1115" t="s">
        <v>6979</v>
      </c>
      <c r="B9" s="1279" t="s">
        <v>3680</v>
      </c>
      <c r="C9" s="1585" t="s">
        <v>6980</v>
      </c>
      <c r="D9" s="1767" t="s">
        <v>6981</v>
      </c>
      <c r="E9" s="1365">
        <v>45321</v>
      </c>
      <c r="F9" s="1343">
        <f t="shared" ref="F9:F15" si="0">E9+8</f>
        <v>45329</v>
      </c>
      <c r="G9" s="1343">
        <f t="shared" ref="G9:G15" si="1">E9+13</f>
        <v>45334</v>
      </c>
      <c r="H9" s="1768">
        <f t="shared" ref="H9:H15" si="2">E9+16</f>
        <v>45337</v>
      </c>
      <c r="I9" s="1768">
        <f t="shared" ref="I9:I15" si="3">E9+21</f>
        <v>45342</v>
      </c>
      <c r="J9" s="1343">
        <f t="shared" ref="J9:J15" si="4">E9+24</f>
        <v>45345</v>
      </c>
      <c r="K9" s="1343">
        <f t="shared" ref="K9:K15" si="5">E9+26</f>
        <v>45347</v>
      </c>
      <c r="L9" s="885"/>
      <c r="M9" s="2065">
        <v>45316</v>
      </c>
      <c r="N9" s="2066">
        <f>M9+2</f>
        <v>45318</v>
      </c>
    </row>
    <row r="10" spans="1:14" s="309" customFormat="1" ht="16.5" hidden="1" customHeight="1">
      <c r="A10" s="1115" t="s">
        <v>5753</v>
      </c>
      <c r="B10" s="1279" t="s">
        <v>3682</v>
      </c>
      <c r="C10" s="1900" t="s">
        <v>6921</v>
      </c>
      <c r="D10" s="1901" t="s">
        <v>6982</v>
      </c>
      <c r="E10" s="1902">
        <v>45328</v>
      </c>
      <c r="F10" s="1903">
        <f t="shared" si="0"/>
        <v>45336</v>
      </c>
      <c r="G10" s="1903">
        <f t="shared" si="1"/>
        <v>45341</v>
      </c>
      <c r="H10" s="1904">
        <f t="shared" si="2"/>
        <v>45344</v>
      </c>
      <c r="I10" s="1904">
        <f t="shared" si="3"/>
        <v>45349</v>
      </c>
      <c r="J10" s="1903">
        <f t="shared" si="4"/>
        <v>45352</v>
      </c>
      <c r="K10" s="1903">
        <f t="shared" si="5"/>
        <v>45354</v>
      </c>
      <c r="L10" s="885"/>
      <c r="M10" s="2065">
        <v>45323</v>
      </c>
      <c r="N10" s="2066">
        <f t="shared" ref="N10:N12" si="6">M10+2</f>
        <v>45325</v>
      </c>
    </row>
    <row r="11" spans="1:14" s="309" customFormat="1" ht="16.5" hidden="1" customHeight="1">
      <c r="A11" s="1115"/>
      <c r="B11" s="1279" t="s">
        <v>3684</v>
      </c>
      <c r="C11" s="1905" t="s">
        <v>406</v>
      </c>
      <c r="D11" s="1906" t="s">
        <v>6983</v>
      </c>
      <c r="E11" s="1816">
        <v>45330</v>
      </c>
      <c r="F11" s="1376">
        <f t="shared" si="0"/>
        <v>45338</v>
      </c>
      <c r="G11" s="1376">
        <f t="shared" si="1"/>
        <v>45343</v>
      </c>
      <c r="H11" s="1816">
        <f t="shared" si="2"/>
        <v>45346</v>
      </c>
      <c r="I11" s="1816">
        <f t="shared" si="3"/>
        <v>45351</v>
      </c>
      <c r="J11" s="1376">
        <f t="shared" si="4"/>
        <v>45354</v>
      </c>
      <c r="K11" s="1376">
        <f t="shared" si="5"/>
        <v>45356</v>
      </c>
      <c r="L11" s="885"/>
      <c r="M11" s="2065">
        <v>45330</v>
      </c>
      <c r="N11" s="2066">
        <f t="shared" si="6"/>
        <v>45332</v>
      </c>
    </row>
    <row r="12" spans="1:14" s="309" customFormat="1" ht="16.5" hidden="1" customHeight="1">
      <c r="A12" s="1115" t="s">
        <v>6984</v>
      </c>
      <c r="B12" s="1279" t="s">
        <v>3686</v>
      </c>
      <c r="C12" s="1900" t="s">
        <v>5783</v>
      </c>
      <c r="D12" s="1901" t="s">
        <v>6985</v>
      </c>
      <c r="E12" s="1904">
        <v>45337</v>
      </c>
      <c r="F12" s="1376">
        <f t="shared" si="0"/>
        <v>45345</v>
      </c>
      <c r="G12" s="1903">
        <f t="shared" si="1"/>
        <v>45350</v>
      </c>
      <c r="H12" s="1904">
        <f t="shared" si="2"/>
        <v>45353</v>
      </c>
      <c r="I12" s="1904">
        <f t="shared" si="3"/>
        <v>45358</v>
      </c>
      <c r="J12" s="1903">
        <f t="shared" si="4"/>
        <v>45361</v>
      </c>
      <c r="K12" s="1903">
        <f t="shared" si="5"/>
        <v>45363</v>
      </c>
      <c r="L12" s="885"/>
      <c r="M12" s="2065">
        <v>45337</v>
      </c>
      <c r="N12" s="2066">
        <f t="shared" si="6"/>
        <v>45339</v>
      </c>
    </row>
    <row r="13" spans="1:14" s="309" customFormat="1" ht="16.5" hidden="1" customHeight="1" thickTop="1">
      <c r="A13" s="1115"/>
      <c r="B13" s="1279" t="s">
        <v>3692</v>
      </c>
      <c r="C13" s="1780" t="s">
        <v>3127</v>
      </c>
      <c r="D13" s="1781" t="s">
        <v>6986</v>
      </c>
      <c r="E13" s="1509">
        <v>45358</v>
      </c>
      <c r="F13" s="1221">
        <f t="shared" si="0"/>
        <v>45366</v>
      </c>
      <c r="G13" s="1343">
        <f t="shared" si="1"/>
        <v>45371</v>
      </c>
      <c r="H13" s="1768">
        <f t="shared" si="2"/>
        <v>45374</v>
      </c>
      <c r="I13" s="1768">
        <f t="shared" si="3"/>
        <v>45379</v>
      </c>
      <c r="J13" s="1343">
        <f t="shared" si="4"/>
        <v>45382</v>
      </c>
      <c r="K13" s="1343">
        <f t="shared" si="5"/>
        <v>45384</v>
      </c>
      <c r="L13" s="885"/>
      <c r="M13" s="2065">
        <v>45358</v>
      </c>
      <c r="N13" s="2066">
        <f t="shared" ref="N13:N15" si="7">M13+2</f>
        <v>45360</v>
      </c>
    </row>
    <row r="14" spans="1:14" s="309" customFormat="1" ht="16.5" hidden="1" customHeight="1" thickTop="1">
      <c r="A14" s="1115"/>
      <c r="B14" s="1279" t="s">
        <v>3694</v>
      </c>
      <c r="C14" s="1780" t="s">
        <v>1971</v>
      </c>
      <c r="D14" s="1781" t="s">
        <v>6987</v>
      </c>
      <c r="E14" s="1982">
        <v>45369</v>
      </c>
      <c r="F14" s="1221">
        <f t="shared" si="0"/>
        <v>45377</v>
      </c>
      <c r="G14" s="1343">
        <f t="shared" si="1"/>
        <v>45382</v>
      </c>
      <c r="H14" s="1816">
        <f t="shared" si="2"/>
        <v>45385</v>
      </c>
      <c r="I14" s="1768">
        <f t="shared" si="3"/>
        <v>45390</v>
      </c>
      <c r="J14" s="1343">
        <f t="shared" si="4"/>
        <v>45393</v>
      </c>
      <c r="K14" s="1343">
        <f t="shared" si="5"/>
        <v>45395</v>
      </c>
      <c r="L14" s="885"/>
      <c r="M14" s="2065">
        <v>45365</v>
      </c>
      <c r="N14" s="2066">
        <f t="shared" si="7"/>
        <v>45367</v>
      </c>
    </row>
    <row r="15" spans="1:14" s="309" customFormat="1" ht="16.5" hidden="1" customHeight="1">
      <c r="A15" s="1115"/>
      <c r="B15" s="1279" t="s">
        <v>3696</v>
      </c>
      <c r="C15" s="1980" t="s">
        <v>334</v>
      </c>
      <c r="D15" s="1796" t="s">
        <v>6988</v>
      </c>
      <c r="E15" s="1983">
        <v>45379</v>
      </c>
      <c r="F15" s="2004">
        <f t="shared" si="0"/>
        <v>45387</v>
      </c>
      <c r="G15" s="1376">
        <f t="shared" si="1"/>
        <v>45392</v>
      </c>
      <c r="H15" s="1768">
        <f t="shared" si="2"/>
        <v>45395</v>
      </c>
      <c r="I15" s="1816">
        <f t="shared" si="3"/>
        <v>45400</v>
      </c>
      <c r="J15" s="1376">
        <f t="shared" si="4"/>
        <v>45403</v>
      </c>
      <c r="K15" s="1376">
        <f t="shared" si="5"/>
        <v>45405</v>
      </c>
      <c r="L15" s="885"/>
      <c r="M15" s="2065">
        <v>45372</v>
      </c>
      <c r="N15" s="2066">
        <f t="shared" si="7"/>
        <v>45374</v>
      </c>
    </row>
    <row r="16" spans="1:14" s="309" customFormat="1" ht="16.5" hidden="1" customHeight="1">
      <c r="A16" s="1115"/>
      <c r="B16" s="1927" t="s">
        <v>6989</v>
      </c>
      <c r="C16" s="2005" t="s">
        <v>282</v>
      </c>
      <c r="D16" s="2006" t="s">
        <v>6990</v>
      </c>
      <c r="E16" s="1996">
        <v>45375</v>
      </c>
      <c r="F16" s="2010">
        <v>45384</v>
      </c>
      <c r="G16" s="1376"/>
      <c r="H16" s="2009">
        <v>45390</v>
      </c>
      <c r="I16" s="1816"/>
      <c r="J16" s="1376"/>
      <c r="K16" s="1376"/>
      <c r="L16" s="885"/>
      <c r="M16" s="2065"/>
      <c r="N16" s="2066"/>
    </row>
    <row r="17" spans="1:14" s="309" customFormat="1" ht="16.5" customHeight="1" thickTop="1">
      <c r="A17" s="1115"/>
      <c r="B17" s="1279" t="s">
        <v>3714</v>
      </c>
      <c r="C17" s="1780" t="s">
        <v>1971</v>
      </c>
      <c r="D17" s="1781" t="s">
        <v>6991</v>
      </c>
      <c r="E17" s="1509">
        <v>45481</v>
      </c>
      <c r="F17" s="1889">
        <f t="shared" ref="F17:F24" si="8">E17+8</f>
        <v>45489</v>
      </c>
      <c r="G17" s="2062">
        <f t="shared" ref="G17:G24" si="9">E17+13</f>
        <v>45494</v>
      </c>
      <c r="H17" s="1989">
        <f t="shared" ref="H17:H24" si="10">E17+16</f>
        <v>45497</v>
      </c>
      <c r="I17" s="1989">
        <f t="shared" ref="I17:I24" si="11">E17+21</f>
        <v>45502</v>
      </c>
      <c r="J17" s="1889">
        <f t="shared" ref="J17:J24" si="12">E17+24</f>
        <v>45505</v>
      </c>
      <c r="K17" s="1889">
        <f t="shared" ref="K17:K24" si="13">E17+26</f>
        <v>45507</v>
      </c>
      <c r="L17" s="885"/>
      <c r="M17" s="2065">
        <v>45477</v>
      </c>
      <c r="N17" s="2066">
        <f t="shared" ref="N17:N24" si="14">M17+2</f>
        <v>45479</v>
      </c>
    </row>
    <row r="18" spans="1:14" s="309" customFormat="1" ht="16.5" customHeight="1">
      <c r="A18" s="1115"/>
      <c r="B18" s="1279" t="s">
        <v>3715</v>
      </c>
      <c r="C18" s="1780" t="s">
        <v>6992</v>
      </c>
      <c r="D18" s="1781" t="s">
        <v>6993</v>
      </c>
      <c r="E18" s="1509">
        <v>45484</v>
      </c>
      <c r="F18" s="1889">
        <f t="shared" si="8"/>
        <v>45492</v>
      </c>
      <c r="G18" s="2062">
        <f t="shared" si="9"/>
        <v>45497</v>
      </c>
      <c r="H18" s="1989">
        <f t="shared" si="10"/>
        <v>45500</v>
      </c>
      <c r="I18" s="1989">
        <f t="shared" si="11"/>
        <v>45505</v>
      </c>
      <c r="J18" s="1889">
        <f t="shared" si="12"/>
        <v>45508</v>
      </c>
      <c r="K18" s="1889">
        <f t="shared" si="13"/>
        <v>45510</v>
      </c>
      <c r="L18" s="885"/>
      <c r="M18" s="2065">
        <v>45484</v>
      </c>
      <c r="N18" s="2066">
        <f t="shared" si="14"/>
        <v>45486</v>
      </c>
    </row>
    <row r="19" spans="1:14" s="309" customFormat="1" ht="16.5" customHeight="1">
      <c r="A19" s="1115"/>
      <c r="B19" s="1279" t="s">
        <v>3718</v>
      </c>
      <c r="C19" s="2599" t="s">
        <v>6921</v>
      </c>
      <c r="D19" s="1796" t="s">
        <v>6994</v>
      </c>
      <c r="E19" s="1982">
        <v>45494</v>
      </c>
      <c r="F19" s="1889">
        <f t="shared" si="8"/>
        <v>45502</v>
      </c>
      <c r="G19" s="2062">
        <f t="shared" si="9"/>
        <v>45507</v>
      </c>
      <c r="H19" s="2603">
        <f t="shared" si="10"/>
        <v>45510</v>
      </c>
      <c r="I19" s="2603">
        <f t="shared" si="11"/>
        <v>45515</v>
      </c>
      <c r="J19" s="1997">
        <f t="shared" si="12"/>
        <v>45518</v>
      </c>
      <c r="K19" s="1997">
        <f t="shared" si="13"/>
        <v>45520</v>
      </c>
      <c r="L19" s="885"/>
      <c r="M19" s="2065">
        <v>45491</v>
      </c>
      <c r="N19" s="2066">
        <f t="shared" si="14"/>
        <v>45493</v>
      </c>
    </row>
    <row r="20" spans="1:14" s="309" customFormat="1" ht="16.5" customHeight="1">
      <c r="A20" s="1115"/>
      <c r="B20" s="1279" t="s">
        <v>3719</v>
      </c>
      <c r="C20" s="1780" t="s">
        <v>6819</v>
      </c>
      <c r="D20" s="1781" t="s">
        <v>6995</v>
      </c>
      <c r="E20" s="2598">
        <v>45499</v>
      </c>
      <c r="F20" s="1889">
        <f t="shared" si="8"/>
        <v>45507</v>
      </c>
      <c r="G20" s="2602">
        <f t="shared" si="9"/>
        <v>45512</v>
      </c>
      <c r="H20" s="2617">
        <f t="shared" si="10"/>
        <v>45515</v>
      </c>
      <c r="I20" s="1989">
        <f t="shared" si="11"/>
        <v>45520</v>
      </c>
      <c r="J20" s="1889">
        <f t="shared" si="12"/>
        <v>45523</v>
      </c>
      <c r="K20" s="1889">
        <f t="shared" si="13"/>
        <v>45525</v>
      </c>
      <c r="L20" s="885"/>
      <c r="M20" s="2065">
        <v>45498</v>
      </c>
      <c r="N20" s="2066">
        <f t="shared" si="14"/>
        <v>45500</v>
      </c>
    </row>
    <row r="21" spans="1:14" s="309" customFormat="1" ht="16.5" customHeight="1">
      <c r="A21" s="1115"/>
      <c r="B21" s="1279" t="s">
        <v>3720</v>
      </c>
      <c r="C21" s="1907" t="s">
        <v>559</v>
      </c>
      <c r="D21" s="2152" t="s">
        <v>6996</v>
      </c>
      <c r="E21" s="1908">
        <v>45505</v>
      </c>
      <c r="F21" s="2153">
        <f t="shared" si="8"/>
        <v>45513</v>
      </c>
      <c r="G21" s="2154">
        <f t="shared" si="9"/>
        <v>45518</v>
      </c>
      <c r="H21" s="2600">
        <f t="shared" si="10"/>
        <v>45521</v>
      </c>
      <c r="I21" s="2600">
        <f t="shared" si="11"/>
        <v>45526</v>
      </c>
      <c r="J21" s="2601">
        <f t="shared" si="12"/>
        <v>45529</v>
      </c>
      <c r="K21" s="2601">
        <f t="shared" si="13"/>
        <v>45531</v>
      </c>
      <c r="L21" s="885"/>
      <c r="M21" s="2065">
        <v>45505</v>
      </c>
      <c r="N21" s="2066">
        <f t="shared" si="14"/>
        <v>45507</v>
      </c>
    </row>
    <row r="22" spans="1:14" s="309" customFormat="1" ht="16.5" customHeight="1">
      <c r="A22" s="1115"/>
      <c r="B22" s="1279" t="s">
        <v>3721</v>
      </c>
      <c r="C22" s="2620" t="s">
        <v>6829</v>
      </c>
      <c r="D22" s="2152" t="s">
        <v>6997</v>
      </c>
      <c r="E22" s="2660">
        <v>45515</v>
      </c>
      <c r="F22" s="2290">
        <f t="shared" si="8"/>
        <v>45523</v>
      </c>
      <c r="G22" s="2154">
        <f t="shared" si="9"/>
        <v>45528</v>
      </c>
      <c r="H22" s="1908">
        <f t="shared" si="10"/>
        <v>45531</v>
      </c>
      <c r="I22" s="1908">
        <f t="shared" si="11"/>
        <v>45536</v>
      </c>
      <c r="J22" s="2153">
        <f t="shared" si="12"/>
        <v>45539</v>
      </c>
      <c r="K22" s="2153">
        <f t="shared" si="13"/>
        <v>45541</v>
      </c>
      <c r="L22" s="885"/>
      <c r="M22" s="2065">
        <v>45512</v>
      </c>
      <c r="N22" s="2066">
        <f t="shared" si="14"/>
        <v>45514</v>
      </c>
    </row>
    <row r="23" spans="1:14" s="309" customFormat="1" ht="16.5" customHeight="1">
      <c r="A23" s="1115"/>
      <c r="B23" s="1279" t="s">
        <v>3723</v>
      </c>
      <c r="C23" s="2810" t="s">
        <v>4370</v>
      </c>
      <c r="D23" s="2811" t="s">
        <v>6998</v>
      </c>
      <c r="E23" s="2812">
        <v>45523</v>
      </c>
      <c r="F23" s="2813">
        <f t="shared" si="8"/>
        <v>45531</v>
      </c>
      <c r="G23" s="2814">
        <f t="shared" si="9"/>
        <v>45536</v>
      </c>
      <c r="H23" s="2812">
        <f t="shared" si="10"/>
        <v>45539</v>
      </c>
      <c r="I23" s="2812">
        <f t="shared" si="11"/>
        <v>45544</v>
      </c>
      <c r="J23" s="2813">
        <f t="shared" si="12"/>
        <v>45547</v>
      </c>
      <c r="K23" s="2813">
        <f t="shared" si="13"/>
        <v>45549</v>
      </c>
      <c r="L23" s="2815"/>
      <c r="M23" s="2816">
        <v>45519</v>
      </c>
      <c r="N23" s="2817">
        <f t="shared" si="14"/>
        <v>45521</v>
      </c>
    </row>
    <row r="24" spans="1:14" s="309" customFormat="1" ht="16.5" customHeight="1">
      <c r="A24" s="1115"/>
      <c r="B24" s="1279" t="s">
        <v>3725</v>
      </c>
      <c r="C24" s="2810" t="s">
        <v>1967</v>
      </c>
      <c r="D24" s="2811" t="s">
        <v>6999</v>
      </c>
      <c r="E24" s="2812">
        <v>45529</v>
      </c>
      <c r="F24" s="2813">
        <f t="shared" si="8"/>
        <v>45537</v>
      </c>
      <c r="G24" s="2814">
        <f t="shared" si="9"/>
        <v>45542</v>
      </c>
      <c r="H24" s="2812">
        <f t="shared" si="10"/>
        <v>45545</v>
      </c>
      <c r="I24" s="2812">
        <f t="shared" si="11"/>
        <v>45550</v>
      </c>
      <c r="J24" s="2813">
        <f t="shared" si="12"/>
        <v>45553</v>
      </c>
      <c r="K24" s="2813">
        <f t="shared" si="13"/>
        <v>45555</v>
      </c>
      <c r="L24" s="2815"/>
      <c r="M24" s="2816">
        <v>45526</v>
      </c>
      <c r="N24" s="2817">
        <f t="shared" si="14"/>
        <v>45528</v>
      </c>
    </row>
    <row r="25" spans="1:14" s="309" customFormat="1" ht="16.5" customHeight="1">
      <c r="A25" s="1115"/>
      <c r="B25" s="1309"/>
      <c r="C25" s="1656"/>
      <c r="D25" s="1657"/>
      <c r="E25" s="1658"/>
      <c r="F25" s="1378"/>
      <c r="G25" s="1378"/>
      <c r="H25" s="1658"/>
      <c r="I25" s="1658"/>
      <c r="J25" s="1378"/>
      <c r="K25" s="1378"/>
      <c r="L25" s="885"/>
      <c r="M25" s="1391"/>
      <c r="N25" s="1392"/>
    </row>
    <row r="26" spans="1:14" s="309" customFormat="1" ht="16.5" customHeight="1">
      <c r="A26" s="1115"/>
      <c r="B26" s="1309"/>
      <c r="C26" s="1656"/>
      <c r="D26" s="1657"/>
      <c r="E26" s="1658"/>
      <c r="F26" s="1378"/>
      <c r="G26" s="1378"/>
      <c r="H26" s="1658"/>
      <c r="I26" s="1658"/>
      <c r="J26" s="1378"/>
      <c r="K26" s="1378"/>
      <c r="L26" s="885"/>
      <c r="M26" s="1391"/>
      <c r="N26" s="1392"/>
    </row>
    <row r="27" spans="1:14" s="309" customFormat="1" ht="16.5" customHeight="1">
      <c r="A27" s="1115"/>
      <c r="B27" s="1279"/>
      <c r="C27" s="741" t="s">
        <v>611</v>
      </c>
      <c r="D27" s="983"/>
      <c r="E27" s="984"/>
      <c r="F27" s="1137"/>
      <c r="G27" s="1137"/>
      <c r="H27" s="984"/>
      <c r="I27" s="984"/>
      <c r="J27" s="1137"/>
      <c r="K27" s="1137"/>
      <c r="L27" s="885"/>
      <c r="M27" s="1391"/>
      <c r="N27" s="1392"/>
    </row>
    <row r="28" spans="1:14" s="309" customFormat="1" ht="16.5" customHeight="1">
      <c r="A28" s="1115"/>
      <c r="B28" s="1279"/>
      <c r="C28" s="889"/>
      <c r="D28" s="983"/>
      <c r="E28" s="984"/>
      <c r="F28" s="1137"/>
      <c r="G28" s="1137"/>
      <c r="H28" s="984"/>
      <c r="I28" s="984"/>
      <c r="J28" s="1137"/>
      <c r="K28" s="1137"/>
      <c r="L28" s="885"/>
      <c r="M28" s="1391"/>
      <c r="N28" s="1392"/>
    </row>
    <row r="29" spans="1:14" s="309" customFormat="1" ht="16.5" customHeight="1">
      <c r="A29" s="1115"/>
      <c r="B29" s="1279"/>
      <c r="C29" s="889"/>
      <c r="D29" s="983"/>
      <c r="E29" s="984"/>
      <c r="F29" s="1137"/>
      <c r="G29" s="1137"/>
      <c r="H29" s="984"/>
      <c r="I29" s="984"/>
      <c r="J29" s="1137"/>
      <c r="K29" s="1137"/>
      <c r="L29" s="885"/>
      <c r="M29" s="1391"/>
      <c r="N29" s="1392"/>
    </row>
    <row r="30" spans="1:14" s="309" customFormat="1" ht="16.5" customHeight="1">
      <c r="A30" s="1115"/>
      <c r="B30" s="1279"/>
      <c r="C30" s="889"/>
      <c r="D30" s="983"/>
      <c r="E30" s="984"/>
      <c r="F30" s="1137"/>
      <c r="G30" s="1137"/>
      <c r="H30" s="984"/>
      <c r="I30" s="984"/>
      <c r="J30" s="1137"/>
      <c r="K30" s="1137"/>
      <c r="L30" s="885"/>
      <c r="M30" s="1391"/>
      <c r="N30" s="1392"/>
    </row>
    <row r="31" spans="1:14" s="309" customFormat="1" ht="16.5" customHeight="1">
      <c r="A31" s="1327"/>
      <c r="B31" s="880"/>
      <c r="C31" s="741"/>
      <c r="D31" s="29"/>
      <c r="E31" s="29"/>
      <c r="F31" s="881"/>
      <c r="G31" s="741"/>
      <c r="H31" s="741"/>
      <c r="I31" s="29"/>
      <c r="J31" s="29"/>
      <c r="K31" s="741"/>
      <c r="L31" s="741"/>
      <c r="M31" s="741"/>
      <c r="N31" s="29"/>
    </row>
    <row r="32" spans="1:14" s="14" customFormat="1" ht="16.5" customHeight="1">
      <c r="A32" s="413"/>
      <c r="B32" s="412"/>
      <c r="C32" s="52" t="s">
        <v>0</v>
      </c>
      <c r="D32" s="30"/>
      <c r="E32" s="30"/>
      <c r="F32" s="53"/>
      <c r="G32" s="54" t="s">
        <v>36</v>
      </c>
      <c r="H32" s="54"/>
      <c r="I32" s="30"/>
      <c r="J32" s="30"/>
      <c r="K32" s="54" t="s">
        <v>61</v>
      </c>
      <c r="L32" s="54"/>
      <c r="M32" s="54"/>
      <c r="N32" s="5"/>
    </row>
    <row r="33" spans="1:14" s="14" customFormat="1" ht="16.149999999999999" customHeight="1">
      <c r="A33" s="413"/>
      <c r="B33" s="412"/>
      <c r="C33" s="31" t="s">
        <v>1</v>
      </c>
      <c r="D33" s="27"/>
      <c r="E33" s="1212" t="s">
        <v>612</v>
      </c>
      <c r="F33" s="23"/>
      <c r="G33" s="27" t="s">
        <v>613</v>
      </c>
      <c r="H33" s="27"/>
      <c r="I33" s="1212" t="s">
        <v>39</v>
      </c>
      <c r="J33" s="27"/>
      <c r="K33" s="27" t="s">
        <v>63</v>
      </c>
      <c r="L33" s="27"/>
      <c r="M33" s="1382" t="s">
        <v>64</v>
      </c>
      <c r="N33" s="5"/>
    </row>
    <row r="34" spans="1:14" s="14" customFormat="1" ht="16.5" customHeight="1">
      <c r="A34" s="413"/>
      <c r="B34" s="412"/>
      <c r="C34" s="31"/>
      <c r="D34" s="27"/>
      <c r="E34" s="1212"/>
      <c r="F34" s="23"/>
      <c r="G34" s="27"/>
      <c r="H34" s="27"/>
      <c r="I34" s="1212"/>
      <c r="J34" s="27"/>
      <c r="K34" s="27"/>
      <c r="L34" s="27"/>
      <c r="M34" s="1382"/>
      <c r="N34" s="5"/>
    </row>
    <row r="35" spans="1:14" s="30" customFormat="1" ht="16.899999999999999" customHeight="1">
      <c r="A35" s="413"/>
      <c r="B35" s="412"/>
      <c r="C35" s="80" t="str">
        <f>HOME!A$513</f>
        <v>PANTHER</v>
      </c>
      <c r="D35" s="80" t="str">
        <f>HOME!B$513</f>
        <v>YARIMCA</v>
      </c>
      <c r="E35" s="65" t="str">
        <f>HOME!C$513</f>
        <v>TRYAR</v>
      </c>
      <c r="F35" s="61"/>
      <c r="G35" s="80">
        <f>HOME!A$533</f>
        <v>0</v>
      </c>
      <c r="H35" s="80">
        <f>HOME!B$533</f>
        <v>0</v>
      </c>
      <c r="I35" s="65">
        <f>HOME!C$533</f>
        <v>0</v>
      </c>
      <c r="J35" s="61"/>
      <c r="K35" s="80">
        <f>HOME!A$548</f>
        <v>0</v>
      </c>
      <c r="L35" s="80">
        <f>HOME!B$548</f>
        <v>0</v>
      </c>
      <c r="M35" s="65">
        <f>HOME!C$548</f>
        <v>0</v>
      </c>
      <c r="N35"/>
    </row>
    <row r="36" spans="1:14" s="30" customFormat="1" ht="16.899999999999999" customHeight="1">
      <c r="A36" s="413"/>
      <c r="B36" s="412"/>
      <c r="C36" s="80" t="str">
        <f>HOME!A$514</f>
        <v>TIGER SERVICE</v>
      </c>
      <c r="D36" s="80" t="str">
        <f>HOME!B$514</f>
        <v>YARIMCA</v>
      </c>
      <c r="E36" s="65" t="str">
        <f>HOME!C$514</f>
        <v>TRYAR</v>
      </c>
      <c r="F36" s="61"/>
      <c r="G36" s="80">
        <f>HOME!A$534</f>
        <v>0</v>
      </c>
      <c r="H36" s="80">
        <f>HOME!B$534</f>
        <v>0</v>
      </c>
      <c r="I36" s="65">
        <f>HOME!C$534</f>
        <v>0</v>
      </c>
      <c r="J36" s="61"/>
      <c r="K36" s="80">
        <f>HOME!A$549</f>
        <v>0</v>
      </c>
      <c r="L36" s="80">
        <f>HOME!B$549</f>
        <v>0</v>
      </c>
      <c r="M36" s="65">
        <f>HOME!C$549</f>
        <v>0</v>
      </c>
      <c r="N36"/>
    </row>
    <row r="37" spans="1:14" s="30" customFormat="1" ht="16.899999999999999" customHeight="1">
      <c r="A37" s="413"/>
      <c r="B37" s="412"/>
      <c r="C37" s="80" t="str">
        <f>HOME!A$516</f>
        <v>BRITANNIA</v>
      </c>
      <c r="D37" s="80" t="str">
        <f>HOME!B$516</f>
        <v>ZANZIBAR</v>
      </c>
      <c r="E37" s="65" t="str">
        <f>HOME!C$516</f>
        <v>TZZNZ</v>
      </c>
      <c r="F37" s="61"/>
      <c r="G37" s="80">
        <f>HOME!A$535</f>
        <v>0</v>
      </c>
      <c r="H37" s="80">
        <f>HOME!B$535</f>
        <v>0</v>
      </c>
      <c r="I37" s="65">
        <f>HOME!C$535</f>
        <v>0</v>
      </c>
      <c r="J37" s="61"/>
      <c r="K37" s="80">
        <f>HOME!A$550</f>
        <v>0</v>
      </c>
      <c r="L37" s="80">
        <f>HOME!B$550</f>
        <v>0</v>
      </c>
      <c r="M37" s="65">
        <f>HOME!C$550</f>
        <v>0</v>
      </c>
      <c r="N37"/>
    </row>
    <row r="38" spans="1:14" s="29" customFormat="1" ht="16.899999999999999" customHeight="1">
      <c r="A38" s="413"/>
      <c r="B38" s="412"/>
      <c r="C38" s="80" t="str">
        <f>HOME!A$519</f>
        <v>IPANEMA</v>
      </c>
      <c r="D38" s="80" t="str">
        <f>HOME!B$519</f>
        <v>ZARATE</v>
      </c>
      <c r="E38" s="65" t="str">
        <f>HOME!C$519</f>
        <v>ARZAE</v>
      </c>
      <c r="F38" s="61"/>
      <c r="G38" s="80">
        <f>HOME!A$536</f>
        <v>0</v>
      </c>
      <c r="H38" s="80">
        <f>HOME!B$536</f>
        <v>0</v>
      </c>
      <c r="I38" s="65">
        <f>HOME!C$536</f>
        <v>0</v>
      </c>
      <c r="J38" s="61"/>
      <c r="K38" s="80">
        <f>HOME!A$551</f>
        <v>0</v>
      </c>
      <c r="L38" s="80">
        <f>HOME!B$551</f>
        <v>0</v>
      </c>
      <c r="M38" s="65">
        <f>HOME!C$551</f>
        <v>0</v>
      </c>
      <c r="N38"/>
    </row>
    <row r="39" spans="1:14" s="29" customFormat="1" ht="16.899999999999999" customHeight="1">
      <c r="C39" s="80" t="str">
        <f>HOME!A$520</f>
        <v>LION</v>
      </c>
      <c r="D39" s="80" t="str">
        <f>HOME!B$520</f>
        <v>ZEEBRUGGE</v>
      </c>
      <c r="E39" s="65" t="str">
        <f>HOME!C$520</f>
        <v>BEZEE</v>
      </c>
      <c r="F39" s="61"/>
      <c r="G39" s="80">
        <f>HOME!A$537</f>
        <v>0</v>
      </c>
      <c r="H39" s="80">
        <f>HOME!B$537</f>
        <v>0</v>
      </c>
      <c r="I39" s="65">
        <f>HOME!C$537</f>
        <v>0</v>
      </c>
      <c r="J39" s="61"/>
      <c r="K39" s="80">
        <f>HOME!A$552</f>
        <v>0</v>
      </c>
      <c r="L39" s="80">
        <f>HOME!B$552</f>
        <v>0</v>
      </c>
      <c r="M39" s="65">
        <f>HOME!C$552</f>
        <v>0</v>
      </c>
    </row>
    <row r="40" spans="1:14" s="29" customFormat="1" ht="16.899999999999999" customHeight="1">
      <c r="C40" s="80">
        <f>HOME!A$521</f>
        <v>0</v>
      </c>
      <c r="D40" s="80">
        <f>HOME!B$521</f>
        <v>0</v>
      </c>
      <c r="E40" s="65">
        <f>HOME!C$521</f>
        <v>0</v>
      </c>
      <c r="F40" s="61"/>
      <c r="G40" s="80">
        <f>HOME!A$538</f>
        <v>0</v>
      </c>
      <c r="H40" s="80">
        <f>HOME!B$538</f>
        <v>0</v>
      </c>
      <c r="I40" s="65">
        <f>HOME!C$538</f>
        <v>0</v>
      </c>
      <c r="J40" s="61"/>
      <c r="K40" s="80">
        <f>HOME!A$553</f>
        <v>0</v>
      </c>
      <c r="L40" s="80">
        <f>HOME!B$553</f>
        <v>0</v>
      </c>
      <c r="M40" s="65">
        <f>HOME!C$553</f>
        <v>0</v>
      </c>
    </row>
    <row r="41" spans="1:14" s="29" customFormat="1" ht="16.899999999999999" customHeight="1">
      <c r="C41" s="80">
        <f>HOME!A$522</f>
        <v>0</v>
      </c>
      <c r="D41" s="80" t="e">
        <f>HOME!#REF!</f>
        <v>#REF!</v>
      </c>
      <c r="E41" s="65">
        <f>HOME!C$522</f>
        <v>0</v>
      </c>
      <c r="F41" s="61"/>
      <c r="G41" s="80"/>
      <c r="H41" s="80"/>
      <c r="I41" s="65"/>
      <c r="J41" s="61"/>
      <c r="K41" s="80">
        <f>HOME!A$554</f>
        <v>0</v>
      </c>
      <c r="L41" s="80">
        <f>HOME!B$554</f>
        <v>0</v>
      </c>
      <c r="M41" s="65">
        <f>HOME!C$554</f>
        <v>0</v>
      </c>
    </row>
    <row r="42" spans="1:14" s="29" customFormat="1" ht="16.899999999999999" customHeight="1">
      <c r="C42" s="80" t="str">
        <f>HOME!A$523</f>
        <v>ENDD</v>
      </c>
      <c r="D42" s="80">
        <f>HOME!B$522</f>
        <v>0</v>
      </c>
      <c r="E42" s="65">
        <f>HOME!C$523</f>
        <v>0</v>
      </c>
      <c r="F42" s="61"/>
      <c r="G42" s="80"/>
      <c r="H42" s="80"/>
      <c r="I42" s="65"/>
      <c r="J42" s="61"/>
      <c r="K42" s="80">
        <f>HOME!A$555</f>
        <v>0</v>
      </c>
      <c r="L42" s="80">
        <f>HOME!B$555</f>
        <v>0</v>
      </c>
      <c r="M42" s="65">
        <f>HOME!C$555</f>
        <v>0</v>
      </c>
    </row>
    <row r="43" spans="1:14" s="29" customFormat="1" ht="16.899999999999999" customHeight="1">
      <c r="C43" s="80">
        <f>HOME!A524</f>
        <v>0</v>
      </c>
      <c r="D43" s="80">
        <f>HOME!B525</f>
        <v>0</v>
      </c>
      <c r="E43" s="65">
        <f>HOME!C524</f>
        <v>0</v>
      </c>
      <c r="H43" s="59"/>
      <c r="I43" s="958"/>
      <c r="K43" s="58"/>
    </row>
    <row r="44" spans="1:14" s="29" customFormat="1" ht="14.25">
      <c r="C44" s="80">
        <f>HOME!A525</f>
        <v>0</v>
      </c>
      <c r="D44" s="80" t="e">
        <f>HOME!#REF!</f>
        <v>#REF!</v>
      </c>
      <c r="E44" s="65">
        <f>HOME!C525</f>
        <v>0</v>
      </c>
      <c r="H44" s="59"/>
      <c r="I44" s="958"/>
    </row>
    <row r="45" spans="1:14" s="29" customFormat="1" ht="14.25">
      <c r="C45" s="80">
        <f>HOME!A526</f>
        <v>0</v>
      </c>
      <c r="D45" s="80">
        <f>HOME!B526</f>
        <v>0</v>
      </c>
      <c r="E45" s="65">
        <f>HOME!C526</f>
        <v>0</v>
      </c>
      <c r="H45" s="59"/>
      <c r="I45" s="59"/>
      <c r="J45" s="958"/>
    </row>
    <row r="46" spans="1:14" ht="14.25">
      <c r="C46" s="80">
        <f>HOME!A527</f>
        <v>0</v>
      </c>
      <c r="D46" s="80">
        <f>HOME!B527</f>
        <v>0</v>
      </c>
      <c r="E46" s="65">
        <f>HOME!C527</f>
        <v>0</v>
      </c>
      <c r="F46" s="882"/>
      <c r="G46" s="882"/>
      <c r="H46" s="882"/>
      <c r="I46" s="882"/>
      <c r="J46" s="882"/>
      <c r="K46" s="882"/>
      <c r="L46" s="882"/>
      <c r="M46" s="882"/>
    </row>
    <row r="47" spans="1:14">
      <c r="C47" s="80">
        <f>HOME!A528</f>
        <v>0</v>
      </c>
      <c r="D47" s="80">
        <f>HOME!B528</f>
        <v>0</v>
      </c>
      <c r="E47" s="65">
        <f>HOME!C528</f>
        <v>0</v>
      </c>
      <c r="F47" s="883"/>
      <c r="G47" s="883"/>
      <c r="H47" s="61"/>
      <c r="I47" s="61"/>
      <c r="J47" s="61"/>
      <c r="K47" s="883"/>
      <c r="L47" s="61"/>
      <c r="M47" s="61"/>
    </row>
    <row r="48" spans="1:14">
      <c r="C48" s="80">
        <f>HOME!A529</f>
        <v>0</v>
      </c>
      <c r="D48" s="80">
        <f>HOME!B529</f>
        <v>0</v>
      </c>
      <c r="E48" s="65">
        <f>HOME!C529</f>
        <v>0</v>
      </c>
    </row>
  </sheetData>
  <customSheetViews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5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6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30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6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2"/>
      <c r="C1" s="341" t="s">
        <v>95</v>
      </c>
      <c r="D1" s="838"/>
      <c r="E1" s="342"/>
      <c r="F1" s="839"/>
      <c r="G1" s="839"/>
      <c r="H1" s="839"/>
      <c r="I1" s="839"/>
      <c r="J1" s="39"/>
      <c r="K1" s="130"/>
      <c r="L1" s="130"/>
      <c r="M1" s="130"/>
      <c r="N1" s="130"/>
    </row>
    <row r="2" spans="1:15" ht="15.75">
      <c r="B2" s="463"/>
      <c r="C2" s="343"/>
      <c r="D2" s="840"/>
      <c r="E2" s="343"/>
      <c r="F2" s="343"/>
      <c r="G2" s="343"/>
      <c r="H2" s="37"/>
      <c r="I2" s="61"/>
      <c r="J2" s="61"/>
      <c r="K2" s="130"/>
      <c r="M2" s="130"/>
      <c r="N2" s="130"/>
    </row>
    <row r="3" spans="1:15" ht="15.75">
      <c r="B3" s="464"/>
      <c r="C3" s="343"/>
      <c r="D3" s="841"/>
      <c r="E3" s="344"/>
      <c r="F3" s="344"/>
      <c r="G3" s="344"/>
      <c r="H3" s="37"/>
      <c r="I3" s="61"/>
      <c r="J3" s="61"/>
      <c r="K3" s="130"/>
      <c r="L3" s="130"/>
      <c r="M3" s="130"/>
      <c r="N3" s="130"/>
    </row>
    <row r="4" spans="1:15" ht="18" customHeight="1">
      <c r="B4" s="465"/>
      <c r="C4" s="343"/>
      <c r="D4" s="806"/>
      <c r="E4" s="800"/>
      <c r="F4" s="800"/>
      <c r="G4" s="800"/>
      <c r="H4" s="800"/>
      <c r="I4" s="800"/>
      <c r="J4" s="800"/>
      <c r="K4" s="800"/>
      <c r="M4" s="130"/>
      <c r="N4" s="789"/>
    </row>
    <row r="5" spans="1:15" ht="15.75">
      <c r="B5" s="864"/>
      <c r="C5" s="343"/>
      <c r="D5" s="869"/>
      <c r="E5" s="887" t="s">
        <v>7000</v>
      </c>
      <c r="F5" s="869"/>
      <c r="G5" s="869"/>
      <c r="H5" s="869"/>
      <c r="I5" s="869"/>
      <c r="J5" s="869"/>
      <c r="K5" s="869"/>
      <c r="L5" s="869"/>
      <c r="M5" s="61"/>
      <c r="N5" s="61"/>
    </row>
    <row r="6" spans="1:15" ht="15.75">
      <c r="B6" s="864"/>
      <c r="C6" s="343"/>
      <c r="D6" s="869"/>
      <c r="E6" s="869"/>
      <c r="F6" s="869"/>
      <c r="G6" s="869"/>
      <c r="H6" s="869"/>
      <c r="I6" s="869"/>
      <c r="J6" s="869"/>
      <c r="K6" s="869"/>
      <c r="L6" s="869"/>
      <c r="M6" s="61"/>
      <c r="N6" s="61"/>
    </row>
    <row r="7" spans="1:15" s="886" customFormat="1" ht="18.75" customHeight="1">
      <c r="B7" s="1279"/>
      <c r="C7" s="1217" t="s">
        <v>5062</v>
      </c>
      <c r="D7" s="1777"/>
      <c r="E7" s="2221"/>
      <c r="F7" s="2221"/>
      <c r="G7" s="2221"/>
      <c r="H7" s="2221"/>
      <c r="I7" s="2221"/>
      <c r="J7" s="2221"/>
      <c r="K7" s="2221"/>
      <c r="L7" s="1137"/>
      <c r="M7" s="1219"/>
      <c r="N7" s="1738"/>
      <c r="O7" s="1738"/>
    </row>
    <row r="8" spans="1:15" s="886" customFormat="1" ht="27.75" customHeight="1">
      <c r="B8" s="1279"/>
      <c r="C8" s="950" t="s">
        <v>7001</v>
      </c>
      <c r="D8" s="1367"/>
      <c r="E8" s="952" t="s">
        <v>98</v>
      </c>
      <c r="F8" s="1990" t="s">
        <v>7002</v>
      </c>
      <c r="G8" s="954" t="s">
        <v>822</v>
      </c>
      <c r="H8" s="954" t="s">
        <v>773</v>
      </c>
      <c r="I8" s="954" t="s">
        <v>1342</v>
      </c>
      <c r="J8" s="954" t="s">
        <v>6811</v>
      </c>
      <c r="K8" s="1379" t="s">
        <v>6810</v>
      </c>
      <c r="L8" s="952" t="s">
        <v>7003</v>
      </c>
      <c r="M8" s="1219"/>
      <c r="N8" s="1738" t="s">
        <v>1720</v>
      </c>
      <c r="O8" s="1738" t="s">
        <v>4831</v>
      </c>
    </row>
    <row r="9" spans="1:15" s="886" customFormat="1" ht="18.75" customHeight="1" thickBot="1">
      <c r="B9" s="1279"/>
      <c r="C9" s="951" t="s">
        <v>5430</v>
      </c>
      <c r="D9" s="1374" t="s">
        <v>2362</v>
      </c>
      <c r="E9" s="1979" t="s">
        <v>695</v>
      </c>
      <c r="F9" s="2158" t="s">
        <v>3041</v>
      </c>
      <c r="G9" s="955" t="s">
        <v>3029</v>
      </c>
      <c r="H9" s="955" t="s">
        <v>2844</v>
      </c>
      <c r="I9" s="955" t="s">
        <v>7004</v>
      </c>
      <c r="J9" s="955" t="s">
        <v>7005</v>
      </c>
      <c r="K9" s="1311" t="s">
        <v>2907</v>
      </c>
      <c r="L9" s="1312" t="s">
        <v>2780</v>
      </c>
      <c r="M9" s="1219"/>
      <c r="N9" s="1738"/>
      <c r="O9" s="1738"/>
    </row>
    <row r="10" spans="1:15" s="886" customFormat="1" ht="18.75" customHeight="1" thickTop="1">
      <c r="A10" s="886" t="s">
        <v>7006</v>
      </c>
      <c r="B10" s="1279" t="s">
        <v>3714</v>
      </c>
      <c r="C10" s="2220" t="s">
        <v>406</v>
      </c>
      <c r="D10" s="1778" t="s">
        <v>7007</v>
      </c>
      <c r="E10" s="2290">
        <v>45479</v>
      </c>
      <c r="F10" s="2289">
        <f t="shared" ref="F10:F15" si="0">E10+16</f>
        <v>45495</v>
      </c>
      <c r="G10" s="2289">
        <f t="shared" ref="G10:G15" si="1">E10+19</f>
        <v>45498</v>
      </c>
      <c r="H10" s="2289">
        <f t="shared" ref="H10:H15" si="2">E10+25</f>
        <v>45504</v>
      </c>
      <c r="I10" s="2289">
        <f t="shared" ref="I10:I17" si="3">E10+29</f>
        <v>45508</v>
      </c>
      <c r="J10" s="2289">
        <f t="shared" ref="J10:J17" si="4">E10+30</f>
        <v>45509</v>
      </c>
      <c r="K10" s="2289">
        <f t="shared" ref="K10:K17" si="5">E10+32</f>
        <v>45511</v>
      </c>
      <c r="L10" s="2289">
        <f t="shared" ref="L10:L17" si="6">E10+34</f>
        <v>45513</v>
      </c>
      <c r="M10" s="1219"/>
      <c r="N10" s="1738">
        <v>45479</v>
      </c>
      <c r="O10" s="1738">
        <f t="shared" ref="O10:O15" si="7">N10+2</f>
        <v>45481</v>
      </c>
    </row>
    <row r="11" spans="1:15" s="886" customFormat="1" ht="18.75" customHeight="1">
      <c r="B11" s="1279" t="s">
        <v>3715</v>
      </c>
      <c r="C11" s="2234" t="s">
        <v>6840</v>
      </c>
      <c r="D11" s="2156" t="s">
        <v>7008</v>
      </c>
      <c r="E11" s="2504">
        <v>45501</v>
      </c>
      <c r="F11" s="1386">
        <f t="shared" si="0"/>
        <v>45517</v>
      </c>
      <c r="G11" s="1386">
        <f t="shared" si="1"/>
        <v>45520</v>
      </c>
      <c r="H11" s="1386">
        <f t="shared" si="2"/>
        <v>45526</v>
      </c>
      <c r="I11" s="1797">
        <f t="shared" si="3"/>
        <v>45530</v>
      </c>
      <c r="J11" s="1797">
        <f t="shared" si="4"/>
        <v>45531</v>
      </c>
      <c r="K11" s="1797">
        <f t="shared" si="5"/>
        <v>45533</v>
      </c>
      <c r="L11" s="1797">
        <f t="shared" si="6"/>
        <v>45535</v>
      </c>
      <c r="M11" s="1219"/>
      <c r="N11" s="1738">
        <v>45486</v>
      </c>
      <c r="O11" s="1738">
        <f t="shared" si="7"/>
        <v>45488</v>
      </c>
    </row>
    <row r="12" spans="1:15" s="886" customFormat="1" ht="18.75" customHeight="1">
      <c r="B12" s="1279" t="s">
        <v>3718</v>
      </c>
      <c r="C12" s="2143" t="s">
        <v>7009</v>
      </c>
      <c r="D12" s="1778" t="s">
        <v>7010</v>
      </c>
      <c r="E12" s="1817">
        <v>45497</v>
      </c>
      <c r="F12" s="2155">
        <f t="shared" si="0"/>
        <v>45513</v>
      </c>
      <c r="G12" s="1386">
        <f t="shared" si="1"/>
        <v>45516</v>
      </c>
      <c r="H12" s="1386">
        <f t="shared" si="2"/>
        <v>45522</v>
      </c>
      <c r="I12" s="1797">
        <f t="shared" si="3"/>
        <v>45526</v>
      </c>
      <c r="J12" s="1797">
        <f t="shared" si="4"/>
        <v>45527</v>
      </c>
      <c r="K12" s="1797">
        <f t="shared" si="5"/>
        <v>45529</v>
      </c>
      <c r="L12" s="1797">
        <f t="shared" si="6"/>
        <v>45531</v>
      </c>
      <c r="M12" s="1219"/>
      <c r="N12" s="1738">
        <v>45493</v>
      </c>
      <c r="O12" s="1738">
        <f t="shared" si="7"/>
        <v>45495</v>
      </c>
    </row>
    <row r="13" spans="1:15" s="886" customFormat="1" ht="18.75" customHeight="1">
      <c r="B13" s="1279" t="s">
        <v>3719</v>
      </c>
      <c r="C13" s="2143" t="s">
        <v>1787</v>
      </c>
      <c r="D13" s="1778" t="s">
        <v>7011</v>
      </c>
      <c r="E13" s="1817">
        <v>45508</v>
      </c>
      <c r="F13" s="2155">
        <f t="shared" si="0"/>
        <v>45524</v>
      </c>
      <c r="G13" s="1386">
        <f t="shared" si="1"/>
        <v>45527</v>
      </c>
      <c r="H13" s="1386">
        <f t="shared" si="2"/>
        <v>45533</v>
      </c>
      <c r="I13" s="1797">
        <f t="shared" si="3"/>
        <v>45537</v>
      </c>
      <c r="J13" s="1797">
        <f t="shared" si="4"/>
        <v>45538</v>
      </c>
      <c r="K13" s="1797">
        <f t="shared" si="5"/>
        <v>45540</v>
      </c>
      <c r="L13" s="1797">
        <f t="shared" si="6"/>
        <v>45542</v>
      </c>
      <c r="M13" s="1219"/>
      <c r="N13" s="1738">
        <v>45500</v>
      </c>
      <c r="O13" s="1738">
        <f t="shared" si="7"/>
        <v>45502</v>
      </c>
    </row>
    <row r="14" spans="1:15" s="886" customFormat="1" ht="18.75" customHeight="1">
      <c r="B14" s="1279" t="s">
        <v>3720</v>
      </c>
      <c r="C14" s="2233" t="s">
        <v>1821</v>
      </c>
      <c r="D14" s="1779" t="s">
        <v>7012</v>
      </c>
      <c r="E14" s="2631">
        <v>45515</v>
      </c>
      <c r="F14" s="2157">
        <f t="shared" si="0"/>
        <v>45531</v>
      </c>
      <c r="G14" s="1503">
        <f t="shared" si="1"/>
        <v>45534</v>
      </c>
      <c r="H14" s="1503">
        <f t="shared" si="2"/>
        <v>45540</v>
      </c>
      <c r="I14" s="1998">
        <f t="shared" si="3"/>
        <v>45544</v>
      </c>
      <c r="J14" s="1998">
        <f t="shared" si="4"/>
        <v>45545</v>
      </c>
      <c r="K14" s="1998">
        <f t="shared" si="5"/>
        <v>45547</v>
      </c>
      <c r="L14" s="1998">
        <f t="shared" si="6"/>
        <v>45549</v>
      </c>
      <c r="M14" s="1219"/>
      <c r="N14" s="1738">
        <v>45507</v>
      </c>
      <c r="O14" s="1738">
        <f t="shared" si="7"/>
        <v>45509</v>
      </c>
    </row>
    <row r="15" spans="1:15" s="886" customFormat="1" ht="18.75" customHeight="1">
      <c r="B15" s="1279" t="s">
        <v>3721</v>
      </c>
      <c r="C15" s="2213" t="s">
        <v>7013</v>
      </c>
      <c r="D15" s="2214" t="s">
        <v>7014</v>
      </c>
      <c r="E15" s="2661">
        <v>45520</v>
      </c>
      <c r="F15" s="2597">
        <f t="shared" si="0"/>
        <v>45536</v>
      </c>
      <c r="G15" s="2290">
        <f t="shared" si="1"/>
        <v>45539</v>
      </c>
      <c r="H15" s="1503">
        <f t="shared" si="2"/>
        <v>45545</v>
      </c>
      <c r="I15" s="1503">
        <f t="shared" si="3"/>
        <v>45549</v>
      </c>
      <c r="J15" s="1503">
        <f t="shared" si="4"/>
        <v>45550</v>
      </c>
      <c r="K15" s="1503">
        <f t="shared" si="5"/>
        <v>45552</v>
      </c>
      <c r="L15" s="1503">
        <f t="shared" si="6"/>
        <v>45554</v>
      </c>
      <c r="M15" s="1219"/>
      <c r="N15" s="1738">
        <v>45514</v>
      </c>
      <c r="O15" s="1738">
        <f t="shared" si="7"/>
        <v>45516</v>
      </c>
    </row>
    <row r="16" spans="1:15" s="886" customFormat="1" ht="18.75" customHeight="1">
      <c r="B16" s="1279" t="s">
        <v>3723</v>
      </c>
      <c r="C16" s="2818" t="s">
        <v>5783</v>
      </c>
      <c r="D16" s="2819" t="s">
        <v>7015</v>
      </c>
      <c r="E16" s="2820">
        <v>45536</v>
      </c>
      <c r="F16" s="2821">
        <f t="shared" ref="F16:F17" si="8">E16+16</f>
        <v>45552</v>
      </c>
      <c r="G16" s="2820">
        <f t="shared" ref="G16:G17" si="9">E16+19</f>
        <v>45555</v>
      </c>
      <c r="H16" s="2838">
        <f t="shared" ref="H16:H17" si="10">E16+25</f>
        <v>45561</v>
      </c>
      <c r="I16" s="2838">
        <f t="shared" si="3"/>
        <v>45565</v>
      </c>
      <c r="J16" s="2838">
        <f t="shared" si="4"/>
        <v>45566</v>
      </c>
      <c r="K16" s="2838">
        <f t="shared" si="5"/>
        <v>45568</v>
      </c>
      <c r="L16" s="2838">
        <f t="shared" si="6"/>
        <v>45570</v>
      </c>
      <c r="M16" s="2822"/>
      <c r="N16" s="2823">
        <v>45521</v>
      </c>
      <c r="O16" s="2823">
        <f t="shared" ref="O16:O17" si="11">N16+2</f>
        <v>45523</v>
      </c>
    </row>
    <row r="17" spans="2:15" s="886" customFormat="1" ht="18.75" customHeight="1">
      <c r="B17" s="1279" t="s">
        <v>3725</v>
      </c>
      <c r="C17" s="2818" t="s">
        <v>7016</v>
      </c>
      <c r="D17" s="2819" t="s">
        <v>7017</v>
      </c>
      <c r="E17" s="2820">
        <v>45534</v>
      </c>
      <c r="F17" s="2839">
        <f t="shared" si="8"/>
        <v>45550</v>
      </c>
      <c r="G17" s="2838">
        <f t="shared" si="9"/>
        <v>45553</v>
      </c>
      <c r="H17" s="2820">
        <f t="shared" si="10"/>
        <v>45559</v>
      </c>
      <c r="I17" s="2820">
        <f t="shared" si="3"/>
        <v>45563</v>
      </c>
      <c r="J17" s="2820">
        <f t="shared" si="4"/>
        <v>45564</v>
      </c>
      <c r="K17" s="2820">
        <f t="shared" si="5"/>
        <v>45566</v>
      </c>
      <c r="L17" s="2820">
        <f t="shared" si="6"/>
        <v>45568</v>
      </c>
      <c r="M17" s="2822"/>
      <c r="N17" s="2823">
        <v>45528</v>
      </c>
      <c r="O17" s="2823">
        <f t="shared" si="11"/>
        <v>45530</v>
      </c>
    </row>
    <row r="18" spans="2:15" s="886" customFormat="1" ht="18.75" customHeight="1">
      <c r="B18" s="1279"/>
      <c r="C18" s="1173"/>
      <c r="D18" s="1777"/>
      <c r="E18" s="1137"/>
      <c r="F18" s="1137"/>
      <c r="G18" s="1137"/>
      <c r="H18" s="1137"/>
      <c r="I18" s="1137"/>
      <c r="J18" s="1137"/>
      <c r="K18" s="1137"/>
      <c r="L18" s="1137"/>
      <c r="M18" s="1219"/>
      <c r="N18" s="1738"/>
      <c r="O18" s="1738"/>
    </row>
    <row r="19" spans="2:15" s="886" customFormat="1" ht="18.75" customHeight="1">
      <c r="B19" s="1279"/>
      <c r="C19" s="1173"/>
      <c r="D19" s="1777"/>
      <c r="E19" s="1137"/>
      <c r="F19" s="1137"/>
      <c r="G19" s="1137"/>
      <c r="H19" s="1137"/>
      <c r="I19" s="1137"/>
      <c r="J19" s="1137"/>
      <c r="K19" s="1137"/>
      <c r="L19" s="1137"/>
      <c r="M19" s="1219"/>
      <c r="N19" s="1738"/>
      <c r="O19" s="1738"/>
    </row>
    <row r="20" spans="2:15" s="886" customFormat="1" ht="18.75" customHeight="1">
      <c r="B20" s="1279"/>
      <c r="C20" s="1408" t="s">
        <v>611</v>
      </c>
      <c r="D20" s="1777"/>
      <c r="E20" s="1137"/>
      <c r="F20" s="1137"/>
      <c r="G20" s="1137"/>
      <c r="H20" s="1137"/>
      <c r="I20" s="1137"/>
      <c r="J20" s="1137"/>
      <c r="K20" s="1137"/>
      <c r="L20" s="1137"/>
      <c r="M20" s="1219"/>
      <c r="N20" s="1738"/>
      <c r="O20" s="1738"/>
    </row>
    <row r="21" spans="2:15" s="886" customFormat="1" ht="18.75" customHeight="1">
      <c r="B21" s="1279"/>
      <c r="C21" s="1173"/>
      <c r="D21" s="1777"/>
      <c r="E21" s="1137"/>
      <c r="F21" s="1137"/>
      <c r="G21" s="1137"/>
      <c r="H21" s="1137"/>
      <c r="I21" s="1137"/>
      <c r="J21" s="1137"/>
      <c r="K21" s="1137"/>
      <c r="L21" s="1137"/>
      <c r="M21" s="1219"/>
      <c r="N21" s="1738"/>
      <c r="O21" s="1738"/>
    </row>
    <row r="22" spans="2:15" ht="15">
      <c r="B22" s="1095"/>
      <c r="C22" s="741"/>
      <c r="D22" s="29"/>
      <c r="E22" s="29"/>
      <c r="F22" s="881"/>
      <c r="G22" s="741"/>
      <c r="H22" s="741"/>
      <c r="I22" s="1153"/>
      <c r="J22" s="29"/>
      <c r="K22" s="741"/>
      <c r="L22" s="741"/>
      <c r="M22" s="741"/>
      <c r="N22" s="29"/>
    </row>
    <row r="23" spans="2:15" s="29" customFormat="1" ht="17.25" customHeight="1">
      <c r="B23" s="264"/>
      <c r="C23" s="52" t="s">
        <v>0</v>
      </c>
      <c r="D23" s="30"/>
      <c r="E23" s="30"/>
      <c r="F23" s="53"/>
      <c r="G23" s="54" t="s">
        <v>36</v>
      </c>
      <c r="H23" s="54"/>
      <c r="I23" s="30"/>
      <c r="J23" s="30"/>
      <c r="K23" s="54" t="s">
        <v>61</v>
      </c>
      <c r="L23" s="54"/>
      <c r="M23" s="54"/>
      <c r="N23" s="5"/>
    </row>
    <row r="24" spans="2:15" s="29" customFormat="1" ht="17.25" customHeight="1">
      <c r="B24" s="264"/>
      <c r="C24" s="31" t="s">
        <v>1</v>
      </c>
      <c r="D24" s="27"/>
      <c r="E24" s="32" t="s">
        <v>612</v>
      </c>
      <c r="F24" s="23"/>
      <c r="G24" s="27" t="s">
        <v>613</v>
      </c>
      <c r="H24" s="27"/>
      <c r="I24" s="32" t="s">
        <v>39</v>
      </c>
      <c r="J24" s="27"/>
      <c r="K24" s="27" t="s">
        <v>63</v>
      </c>
      <c r="L24" s="27"/>
      <c r="M24" s="33" t="s">
        <v>64</v>
      </c>
      <c r="N24" s="5"/>
    </row>
    <row r="25" spans="2:15" s="29" customFormat="1" ht="16.899999999999999" customHeight="1">
      <c r="B25" s="264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4"/>
      <c r="C26" s="80" t="str">
        <f>HOME!A$513</f>
        <v>PANTHER</v>
      </c>
      <c r="D26" s="80" t="str">
        <f>HOME!B$513</f>
        <v>YARIMCA</v>
      </c>
      <c r="E26" s="65" t="str">
        <f>HOME!C$513</f>
        <v>TRYAR</v>
      </c>
      <c r="F26" s="61"/>
      <c r="G26" s="80">
        <f>HOME!A$533</f>
        <v>0</v>
      </c>
      <c r="H26" s="80">
        <f>HOME!B$533</f>
        <v>0</v>
      </c>
      <c r="I26" s="65">
        <f>HOME!C$533</f>
        <v>0</v>
      </c>
      <c r="J26" s="61"/>
      <c r="K26" s="80">
        <f>HOME!A$548</f>
        <v>0</v>
      </c>
      <c r="L26" s="80">
        <f>HOME!B$548</f>
        <v>0</v>
      </c>
      <c r="M26" s="65">
        <f>HOME!C$548</f>
        <v>0</v>
      </c>
      <c r="N26" s="5"/>
    </row>
    <row r="27" spans="2:15" s="121" customFormat="1" ht="16.899999999999999" customHeight="1">
      <c r="C27" s="80" t="str">
        <f>HOME!A$514</f>
        <v>TIGER SERVICE</v>
      </c>
      <c r="D27" s="80" t="str">
        <f>HOME!B$514</f>
        <v>YARIMCA</v>
      </c>
      <c r="E27" s="65" t="str">
        <f>HOME!C$514</f>
        <v>TRYAR</v>
      </c>
      <c r="F27" s="61"/>
      <c r="G27" s="80">
        <f>HOME!A$534</f>
        <v>0</v>
      </c>
      <c r="H27" s="80">
        <f>HOME!B$534</f>
        <v>0</v>
      </c>
      <c r="I27" s="65">
        <f>HOME!C$534</f>
        <v>0</v>
      </c>
      <c r="J27" s="61"/>
      <c r="K27" s="80">
        <f>HOME!A$549</f>
        <v>0</v>
      </c>
      <c r="L27" s="80">
        <f>HOME!B$549</f>
        <v>0</v>
      </c>
      <c r="M27" s="65">
        <f>HOME!C$549</f>
        <v>0</v>
      </c>
    </row>
    <row r="28" spans="2:15" s="121" customFormat="1" ht="16.899999999999999" customHeight="1">
      <c r="C28" s="80" t="str">
        <f>HOME!A$516</f>
        <v>BRITANNIA</v>
      </c>
      <c r="D28" s="80" t="str">
        <f>HOME!B$516</f>
        <v>ZANZIBAR</v>
      </c>
      <c r="E28" s="65" t="str">
        <f>HOME!C$516</f>
        <v>TZZNZ</v>
      </c>
      <c r="F28" s="61"/>
      <c r="G28" s="80">
        <f>HOME!A$535</f>
        <v>0</v>
      </c>
      <c r="H28" s="80">
        <f>HOME!B$535</f>
        <v>0</v>
      </c>
      <c r="I28" s="65">
        <f>HOME!C$535</f>
        <v>0</v>
      </c>
      <c r="J28" s="61"/>
      <c r="K28" s="80">
        <f>HOME!A$550</f>
        <v>0</v>
      </c>
      <c r="L28" s="80">
        <f>HOME!B$550</f>
        <v>0</v>
      </c>
      <c r="M28" s="65">
        <f>HOME!C$550</f>
        <v>0</v>
      </c>
    </row>
    <row r="29" spans="2:15" s="121" customFormat="1" ht="16.899999999999999" customHeight="1">
      <c r="C29" s="80" t="str">
        <f>HOME!A$519</f>
        <v>IPANEMA</v>
      </c>
      <c r="D29" s="80" t="str">
        <f>HOME!B$519</f>
        <v>ZARATE</v>
      </c>
      <c r="E29" s="65" t="str">
        <f>HOME!C$519</f>
        <v>ARZAE</v>
      </c>
      <c r="F29" s="61"/>
      <c r="G29" s="80">
        <f>HOME!A$536</f>
        <v>0</v>
      </c>
      <c r="H29" s="80">
        <f>HOME!B$536</f>
        <v>0</v>
      </c>
      <c r="I29" s="65">
        <f>HOME!C$536</f>
        <v>0</v>
      </c>
      <c r="J29" s="61"/>
      <c r="K29" s="80">
        <f>HOME!A$551</f>
        <v>0</v>
      </c>
      <c r="L29" s="80">
        <f>HOME!B$551</f>
        <v>0</v>
      </c>
      <c r="M29" s="65">
        <f>HOME!C$551</f>
        <v>0</v>
      </c>
    </row>
    <row r="30" spans="2:15" s="121" customFormat="1" ht="16.899999999999999" customHeight="1">
      <c r="C30" s="80" t="str">
        <f>HOME!A$520</f>
        <v>LION</v>
      </c>
      <c r="D30" s="80" t="str">
        <f>HOME!B$520</f>
        <v>ZEEBRUGGE</v>
      </c>
      <c r="E30" s="65" t="str">
        <f>HOME!C$520</f>
        <v>BEZEE</v>
      </c>
      <c r="F30" s="61"/>
      <c r="G30" s="80">
        <f>HOME!A$537</f>
        <v>0</v>
      </c>
      <c r="H30" s="80">
        <f>HOME!B$537</f>
        <v>0</v>
      </c>
      <c r="I30" s="65">
        <f>HOME!C$537</f>
        <v>0</v>
      </c>
      <c r="J30" s="61"/>
      <c r="K30" s="80">
        <f>HOME!A$552</f>
        <v>0</v>
      </c>
      <c r="L30" s="80">
        <f>HOME!B$552</f>
        <v>0</v>
      </c>
      <c r="M30" s="65">
        <f>HOME!C$552</f>
        <v>0</v>
      </c>
    </row>
    <row r="31" spans="2:15" s="121" customFormat="1" ht="16.899999999999999" customHeight="1">
      <c r="C31" s="80">
        <f>HOME!A$521</f>
        <v>0</v>
      </c>
      <c r="D31" s="80">
        <f>HOME!B$521</f>
        <v>0</v>
      </c>
      <c r="E31" s="65">
        <f>HOME!C$521</f>
        <v>0</v>
      </c>
      <c r="F31" s="61"/>
      <c r="G31" s="80">
        <f>HOME!A$538</f>
        <v>0</v>
      </c>
      <c r="H31" s="80">
        <f>HOME!B$538</f>
        <v>0</v>
      </c>
      <c r="I31" s="65">
        <f>HOME!C$538</f>
        <v>0</v>
      </c>
      <c r="J31" s="61"/>
      <c r="K31" s="80">
        <f>HOME!A$553</f>
        <v>0</v>
      </c>
      <c r="L31" s="80">
        <f>HOME!B$553</f>
        <v>0</v>
      </c>
      <c r="M31" s="65">
        <f>HOME!C$553</f>
        <v>0</v>
      </c>
    </row>
    <row r="32" spans="2:15" s="121" customFormat="1" ht="16.899999999999999" customHeight="1">
      <c r="C32" s="80">
        <f>HOME!A$522</f>
        <v>0</v>
      </c>
      <c r="D32" s="80" t="e">
        <f>HOME!#REF!</f>
        <v>#REF!</v>
      </c>
      <c r="E32" s="65">
        <f>HOME!C$522</f>
        <v>0</v>
      </c>
      <c r="F32" s="61"/>
      <c r="G32" s="80"/>
      <c r="H32" s="80"/>
      <c r="I32" s="65"/>
      <c r="J32" s="61"/>
      <c r="K32" s="80">
        <f>HOME!A$554</f>
        <v>0</v>
      </c>
      <c r="L32" s="80">
        <f>HOME!B$554</f>
        <v>0</v>
      </c>
      <c r="M32" s="65">
        <f>HOME!C$554</f>
        <v>0</v>
      </c>
    </row>
    <row r="33" spans="3:13" s="121" customFormat="1" ht="16.899999999999999" customHeight="1">
      <c r="C33" s="80" t="str">
        <f>HOME!A$523</f>
        <v>ENDD</v>
      </c>
      <c r="D33" s="80">
        <f>HOME!B$522</f>
        <v>0</v>
      </c>
      <c r="E33" s="65">
        <f>HOME!C$523</f>
        <v>0</v>
      </c>
      <c r="F33" s="61"/>
      <c r="G33" s="80"/>
      <c r="H33" s="80"/>
      <c r="I33" s="65"/>
      <c r="J33" s="61"/>
      <c r="K33" s="80">
        <f>HOME!A$555</f>
        <v>0</v>
      </c>
      <c r="L33" s="80">
        <f>HOME!B$555</f>
        <v>0</v>
      </c>
      <c r="M33" s="65">
        <f>HOME!C$555</f>
        <v>0</v>
      </c>
    </row>
    <row r="34" spans="3:13" s="121" customFormat="1" ht="16.899999999999999" customHeight="1">
      <c r="C34" s="80">
        <f>HOME!A524</f>
        <v>0</v>
      </c>
      <c r="D34" s="80">
        <f>HOME!B525</f>
        <v>0</v>
      </c>
      <c r="E34" s="65">
        <f>HOME!C524</f>
        <v>0</v>
      </c>
      <c r="F34" s="29"/>
      <c r="G34" s="29"/>
      <c r="H34" s="59"/>
      <c r="I34" s="57"/>
      <c r="J34" s="29"/>
      <c r="K34" s="58"/>
      <c r="L34" s="29"/>
      <c r="M34" s="29"/>
    </row>
    <row r="35" spans="3:13" s="121" customFormat="1" ht="14.25">
      <c r="C35" s="80">
        <f>HOME!A525</f>
        <v>0</v>
      </c>
      <c r="D35" s="80" t="e">
        <f>HOME!#REF!</f>
        <v>#REF!</v>
      </c>
      <c r="E35" s="65">
        <f>HOME!C525</f>
        <v>0</v>
      </c>
      <c r="F35" s="29"/>
      <c r="G35" s="29"/>
      <c r="H35" s="59"/>
      <c r="I35" s="57"/>
      <c r="J35" s="29"/>
      <c r="K35" s="29"/>
      <c r="L35" s="29"/>
      <c r="M35" s="29"/>
    </row>
    <row r="36" spans="3:13" s="121" customFormat="1" ht="14.25">
      <c r="C36" s="80">
        <f>HOME!A526</f>
        <v>0</v>
      </c>
      <c r="D36" s="80">
        <f>HOME!B526</f>
        <v>0</v>
      </c>
      <c r="E36" s="65">
        <f>HOME!C526</f>
        <v>0</v>
      </c>
      <c r="F36" s="29"/>
      <c r="G36" s="29"/>
      <c r="H36" s="59"/>
      <c r="I36" s="59"/>
      <c r="J36" s="57"/>
      <c r="K36" s="29"/>
      <c r="L36" s="29"/>
      <c r="M36" s="29"/>
    </row>
    <row r="37" spans="3:13" ht="14.25">
      <c r="C37" s="80">
        <f>HOME!A527</f>
        <v>0</v>
      </c>
      <c r="D37" s="80">
        <f>HOME!B527</f>
        <v>0</v>
      </c>
      <c r="E37" s="65">
        <f>HOME!C527</f>
        <v>0</v>
      </c>
      <c r="F37" s="882"/>
      <c r="G37" s="882"/>
      <c r="H37" s="882"/>
      <c r="I37" s="882"/>
      <c r="J37" s="882"/>
      <c r="K37" s="882"/>
      <c r="L37" s="882"/>
      <c r="M37" s="882"/>
    </row>
    <row r="38" spans="3:13">
      <c r="C38" s="80">
        <f>HOME!A528</f>
        <v>0</v>
      </c>
      <c r="D38" s="80">
        <f>HOME!B528</f>
        <v>0</v>
      </c>
      <c r="E38" s="65">
        <f>HOME!C528</f>
        <v>0</v>
      </c>
    </row>
    <row r="39" spans="3:13">
      <c r="C39" s="80">
        <f>HOME!A529</f>
        <v>0</v>
      </c>
      <c r="D39" s="80">
        <f>HOME!B529</f>
        <v>0</v>
      </c>
      <c r="E39" s="65">
        <f>HOME!C529</f>
        <v>0</v>
      </c>
    </row>
  </sheetData>
  <customSheetViews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9C701732-F58F-4708-A15C-976D1C40D46C}">
      <selection activeCell="E7" sqref="E7"/>
      <pageMargins left="0" right="0" top="0" bottom="0" header="0" footer="0"/>
    </customSheetView>
    <customSheetView guid="{4207851A-A9C4-4C7F-A983-5888F88768C0}">
      <selection activeCell="K11" sqref="A3:K11"/>
      <pageMargins left="0" right="0" top="0" bottom="0" header="0" footer="0"/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30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 codeName="Sheet56">
    <tabColor rgb="FFFF99FF"/>
    <pageSetUpPr fitToPage="1"/>
  </sheetPr>
  <dimension ref="A2:HY100"/>
  <sheetViews>
    <sheetView topLeftCell="A3" zoomScale="85" zoomScaleNormal="85" workbookViewId="0"/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2.5703125" customWidth="1"/>
    <col min="15" max="15" width="15.85546875" customWidth="1"/>
    <col min="16" max="19" width="14.42578125" customWidth="1"/>
    <col min="20" max="21" width="9.42578125" style="5"/>
    <col min="22" max="22" width="10.140625" style="5" customWidth="1"/>
    <col min="23" max="23" width="9.42578125" style="5" customWidth="1"/>
    <col min="24" max="16384" width="9.42578125" style="5"/>
  </cols>
  <sheetData>
    <row r="2" spans="2:233" s="6" customFormat="1" ht="23.25" customHeight="1">
      <c r="C2" s="145" t="s">
        <v>95</v>
      </c>
      <c r="D2" s="45"/>
    </row>
    <row r="3" spans="2:233" ht="11.25" customHeight="1">
      <c r="D3" s="46"/>
      <c r="G3" s="46"/>
      <c r="H3" s="46"/>
      <c r="I3" s="46"/>
      <c r="J3" s="46"/>
      <c r="K3" s="46"/>
      <c r="L3" s="46"/>
      <c r="M3" s="46"/>
      <c r="N3" s="37"/>
      <c r="O3" s="37"/>
    </row>
    <row r="4" spans="2:233" ht="21.75" customHeight="1">
      <c r="B4" s="10"/>
      <c r="D4" s="47"/>
      <c r="F4" s="46"/>
      <c r="G4" s="9" t="s">
        <v>7018</v>
      </c>
      <c r="H4" s="47"/>
      <c r="I4" s="47"/>
      <c r="J4" s="47"/>
      <c r="K4" s="47"/>
      <c r="L4" s="47"/>
      <c r="M4" s="47"/>
      <c r="N4" s="37"/>
      <c r="O4" s="37"/>
    </row>
    <row r="5" spans="2:233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46"/>
      <c r="N5" s="46"/>
      <c r="O5" s="37"/>
      <c r="P5"/>
      <c r="Q5"/>
      <c r="R5"/>
      <c r="S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</row>
    <row r="6" spans="2:233" s="14" customFormat="1" ht="12" hidden="1" customHeight="1">
      <c r="B6" s="103"/>
      <c r="C6" s="1451" t="s">
        <v>3037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6"/>
      <c r="O6" s="66"/>
      <c r="P6" s="61"/>
      <c r="Q6"/>
      <c r="R6"/>
      <c r="S6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</row>
    <row r="7" spans="2:233" s="14" customFormat="1" ht="33.75" hidden="1" customHeight="1">
      <c r="B7" s="103"/>
      <c r="C7" s="2844"/>
      <c r="D7" s="2845"/>
      <c r="E7" s="2796" t="s">
        <v>98</v>
      </c>
      <c r="F7" s="3038" t="s">
        <v>2958</v>
      </c>
      <c r="G7" s="3038" t="s">
        <v>7019</v>
      </c>
      <c r="H7" s="3038" t="s">
        <v>2004</v>
      </c>
      <c r="I7" s="3038" t="s">
        <v>775</v>
      </c>
      <c r="J7" s="3038" t="s">
        <v>7002</v>
      </c>
      <c r="K7" s="3038" t="s">
        <v>6808</v>
      </c>
      <c r="L7" s="3038" t="s">
        <v>822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</row>
    <row r="8" spans="2:233" s="14" customFormat="1" ht="27.75" hidden="1" customHeight="1">
      <c r="B8" s="103"/>
      <c r="C8" s="2847" t="s">
        <v>6814</v>
      </c>
      <c r="D8" s="2848" t="s">
        <v>2979</v>
      </c>
      <c r="E8" s="1958"/>
      <c r="F8" s="3040" t="s">
        <v>5261</v>
      </c>
      <c r="G8" s="2846"/>
      <c r="H8" s="2846"/>
      <c r="I8" s="3041"/>
      <c r="J8" s="3041" t="s">
        <v>3030</v>
      </c>
      <c r="K8" s="3041" t="s">
        <v>2906</v>
      </c>
      <c r="L8" s="3041" t="s">
        <v>2845</v>
      </c>
      <c r="M8" s="2296"/>
      <c r="N8" s="2627" t="s">
        <v>3805</v>
      </c>
      <c r="O8" s="1117" t="s">
        <v>1721</v>
      </c>
      <c r="P8" s="2627" t="s">
        <v>3807</v>
      </c>
      <c r="Q8" s="2627" t="s">
        <v>3808</v>
      </c>
      <c r="R8" s="2627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</row>
    <row r="9" spans="2:233" s="14" customFormat="1" ht="20.100000000000001" hidden="1" customHeight="1">
      <c r="B9" s="3036" t="s">
        <v>5324</v>
      </c>
      <c r="C9" s="2850" t="s">
        <v>453</v>
      </c>
      <c r="D9" s="1077" t="s">
        <v>6815</v>
      </c>
      <c r="E9" s="2990">
        <v>45664</v>
      </c>
      <c r="F9" s="3012">
        <f t="shared" ref="F9" si="0">E9+11</f>
        <v>45675</v>
      </c>
      <c r="G9" s="1058" t="s">
        <v>7020</v>
      </c>
      <c r="H9" s="1058" t="s">
        <v>7021</v>
      </c>
      <c r="I9" s="1077">
        <v>45684</v>
      </c>
      <c r="J9" s="3012">
        <f t="shared" ref="J9" si="1">I9+11</f>
        <v>45695</v>
      </c>
      <c r="K9" s="3012">
        <f t="shared" ref="K9" si="2">I9+16</f>
        <v>45700</v>
      </c>
      <c r="L9" s="3012">
        <f t="shared" ref="L9" si="3">I9+19</f>
        <v>45703</v>
      </c>
      <c r="M9"/>
      <c r="N9" s="2628">
        <v>45660</v>
      </c>
      <c r="O9" s="2628">
        <f t="shared" ref="O9:O18" si="4">N9+0</f>
        <v>45660</v>
      </c>
      <c r="P9" s="2628">
        <f t="shared" ref="P9:P17" si="5">N9-6</f>
        <v>45654</v>
      </c>
      <c r="Q9" s="2628">
        <f t="shared" ref="Q9:Q17" si="6">P9</f>
        <v>45654</v>
      </c>
      <c r="R9" s="2627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</row>
    <row r="10" spans="2:233" s="14" customFormat="1" ht="20.100000000000001" hidden="1" customHeight="1">
      <c r="B10" s="3036" t="s">
        <v>5327</v>
      </c>
      <c r="C10" s="2850" t="s">
        <v>1818</v>
      </c>
      <c r="D10" s="1077" t="s">
        <v>6818</v>
      </c>
      <c r="E10" s="2990">
        <v>45668</v>
      </c>
      <c r="F10" s="3121">
        <f>E10+11</f>
        <v>45679</v>
      </c>
      <c r="G10" s="1058" t="s">
        <v>7022</v>
      </c>
      <c r="H10" s="1058" t="s">
        <v>7023</v>
      </c>
      <c r="I10" s="1077">
        <v>45691</v>
      </c>
      <c r="J10" s="3012">
        <f t="shared" ref="J10:J23" si="7">I10+11</f>
        <v>45702</v>
      </c>
      <c r="K10" s="3012">
        <f t="shared" ref="K10:K23" si="8">I10+16</f>
        <v>45707</v>
      </c>
      <c r="L10" s="3012">
        <f t="shared" ref="L10:L23" si="9">I10+19</f>
        <v>45710</v>
      </c>
      <c r="M10"/>
      <c r="N10" s="2628">
        <v>45667</v>
      </c>
      <c r="O10" s="2628">
        <f t="shared" si="4"/>
        <v>45667</v>
      </c>
      <c r="P10" s="2628">
        <f t="shared" si="5"/>
        <v>45661</v>
      </c>
      <c r="Q10" s="2628">
        <f t="shared" si="6"/>
        <v>45661</v>
      </c>
      <c r="R10" s="2627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</row>
    <row r="11" spans="2:233" s="14" customFormat="1" ht="20.100000000000001" hidden="1" customHeight="1">
      <c r="B11" s="3036" t="s">
        <v>5329</v>
      </c>
      <c r="C11" s="2850" t="s">
        <v>6821</v>
      </c>
      <c r="D11" s="1077" t="s">
        <v>6822</v>
      </c>
      <c r="E11" s="2990">
        <v>45681</v>
      </c>
      <c r="F11" s="3121">
        <f>E11+11</f>
        <v>45692</v>
      </c>
      <c r="G11" s="3089" t="s">
        <v>406</v>
      </c>
      <c r="H11" s="3089" t="s">
        <v>7024</v>
      </c>
      <c r="I11" s="3048">
        <v>45698</v>
      </c>
      <c r="J11" s="3050">
        <f t="shared" si="7"/>
        <v>45709</v>
      </c>
      <c r="K11" s="3050">
        <f t="shared" si="8"/>
        <v>45714</v>
      </c>
      <c r="L11" s="3050">
        <f t="shared" si="9"/>
        <v>45717</v>
      </c>
      <c r="M11"/>
      <c r="N11" s="2628">
        <v>45674</v>
      </c>
      <c r="O11" s="2628">
        <f t="shared" si="4"/>
        <v>45674</v>
      </c>
      <c r="P11" s="2628">
        <f t="shared" si="5"/>
        <v>45668</v>
      </c>
      <c r="Q11" s="2628">
        <f t="shared" si="6"/>
        <v>45668</v>
      </c>
      <c r="R11" s="2627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</row>
    <row r="12" spans="2:233" s="14" customFormat="1" ht="20.100000000000001" hidden="1" customHeight="1">
      <c r="B12" s="3036" t="s">
        <v>5331</v>
      </c>
      <c r="C12" s="2850" t="s">
        <v>6824</v>
      </c>
      <c r="D12" s="1077" t="s">
        <v>6825</v>
      </c>
      <c r="E12" s="2990">
        <v>45682</v>
      </c>
      <c r="F12" s="3012">
        <f>E12+11</f>
        <v>45693</v>
      </c>
      <c r="G12" s="1058" t="s">
        <v>7025</v>
      </c>
      <c r="H12" s="1058" t="s">
        <v>7024</v>
      </c>
      <c r="I12" s="2990">
        <v>45713</v>
      </c>
      <c r="J12" s="3050">
        <f t="shared" si="7"/>
        <v>45724</v>
      </c>
      <c r="K12" s="3012">
        <f t="shared" si="8"/>
        <v>45729</v>
      </c>
      <c r="L12" s="3012">
        <f t="shared" si="9"/>
        <v>45732</v>
      </c>
      <c r="M12"/>
      <c r="N12" s="2628">
        <v>45681</v>
      </c>
      <c r="O12" s="2628">
        <f t="shared" si="4"/>
        <v>45681</v>
      </c>
      <c r="P12" s="2628">
        <f t="shared" si="5"/>
        <v>45675</v>
      </c>
      <c r="Q12" s="2628">
        <f t="shared" si="6"/>
        <v>45675</v>
      </c>
      <c r="R12" s="2627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</row>
    <row r="13" spans="2:233" s="14" customFormat="1" ht="20.100000000000001" hidden="1" customHeight="1">
      <c r="B13" s="3036" t="s">
        <v>5333</v>
      </c>
      <c r="C13" s="3047" t="s">
        <v>191</v>
      </c>
      <c r="D13" s="3048" t="s">
        <v>6828</v>
      </c>
      <c r="E13" s="3049">
        <v>45687</v>
      </c>
      <c r="F13" s="3050">
        <f>E13+11</f>
        <v>45698</v>
      </c>
      <c r="G13" s="1058" t="s">
        <v>7026</v>
      </c>
      <c r="H13" s="1058" t="s">
        <v>7027</v>
      </c>
      <c r="I13" s="2990">
        <v>45723</v>
      </c>
      <c r="J13" s="3012">
        <f t="shared" si="7"/>
        <v>45734</v>
      </c>
      <c r="K13" s="3012">
        <f t="shared" si="8"/>
        <v>45739</v>
      </c>
      <c r="L13" s="3012">
        <f t="shared" si="9"/>
        <v>45742</v>
      </c>
      <c r="M13"/>
      <c r="N13" s="2628">
        <v>45688</v>
      </c>
      <c r="O13" s="2628">
        <f t="shared" si="4"/>
        <v>45688</v>
      </c>
      <c r="P13" s="2628">
        <f t="shared" si="5"/>
        <v>45682</v>
      </c>
      <c r="Q13" s="2628">
        <f t="shared" si="6"/>
        <v>45682</v>
      </c>
      <c r="R13" s="2627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</row>
    <row r="14" spans="2:233" s="14" customFormat="1" ht="20.100000000000001" hidden="1" customHeight="1">
      <c r="B14" s="3036" t="s">
        <v>5336</v>
      </c>
      <c r="C14" s="3047" t="s">
        <v>453</v>
      </c>
      <c r="D14" s="3048" t="s">
        <v>6831</v>
      </c>
      <c r="E14" s="3049">
        <v>45694</v>
      </c>
      <c r="F14" s="3050">
        <f>E14+11</f>
        <v>45705</v>
      </c>
      <c r="G14" s="1058" t="s">
        <v>7028</v>
      </c>
      <c r="H14" s="1058" t="s">
        <v>7029</v>
      </c>
      <c r="I14" s="2990">
        <v>45725</v>
      </c>
      <c r="J14" s="3012">
        <f t="shared" si="7"/>
        <v>45736</v>
      </c>
      <c r="K14" s="3012">
        <f t="shared" si="8"/>
        <v>45741</v>
      </c>
      <c r="L14" s="3012">
        <f t="shared" si="9"/>
        <v>45744</v>
      </c>
      <c r="M14"/>
      <c r="N14" s="2628">
        <v>45695</v>
      </c>
      <c r="O14" s="2628">
        <f t="shared" si="4"/>
        <v>45695</v>
      </c>
      <c r="P14" s="2628">
        <f t="shared" si="5"/>
        <v>45689</v>
      </c>
      <c r="Q14" s="2628">
        <f t="shared" si="6"/>
        <v>45689</v>
      </c>
      <c r="R14" s="2627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</row>
    <row r="15" spans="2:233" s="14" customFormat="1" ht="20.100000000000001" hidden="1" customHeight="1">
      <c r="B15" s="3036" t="s">
        <v>6833</v>
      </c>
      <c r="C15" s="3047" t="s">
        <v>1818</v>
      </c>
      <c r="D15" s="3048" t="s">
        <v>6834</v>
      </c>
      <c r="E15" s="3089">
        <v>45707</v>
      </c>
      <c r="F15" s="3050">
        <f t="shared" ref="F15:F17" si="10">E15+11</f>
        <v>45718</v>
      </c>
      <c r="G15" s="1058" t="s">
        <v>3987</v>
      </c>
      <c r="H15" s="1058" t="s">
        <v>7030</v>
      </c>
      <c r="I15" s="2990">
        <v>45735</v>
      </c>
      <c r="J15" s="3012">
        <f t="shared" si="7"/>
        <v>45746</v>
      </c>
      <c r="K15" s="3012">
        <f t="shared" si="8"/>
        <v>45751</v>
      </c>
      <c r="L15" s="3012">
        <f t="shared" si="9"/>
        <v>45754</v>
      </c>
      <c r="M15"/>
      <c r="N15" s="2628">
        <v>45702</v>
      </c>
      <c r="O15" s="2628">
        <f t="shared" si="4"/>
        <v>45702</v>
      </c>
      <c r="P15" s="2628">
        <f t="shared" si="5"/>
        <v>45696</v>
      </c>
      <c r="Q15" s="2628">
        <f t="shared" si="6"/>
        <v>45696</v>
      </c>
      <c r="R15" s="2627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</row>
    <row r="16" spans="2:233" s="14" customFormat="1" ht="20.100000000000001" hidden="1" customHeight="1">
      <c r="B16" s="3036" t="s">
        <v>5340</v>
      </c>
      <c r="C16" s="2850" t="s">
        <v>6821</v>
      </c>
      <c r="D16" s="1077" t="s">
        <v>6836</v>
      </c>
      <c r="E16" s="2990">
        <v>45714</v>
      </c>
      <c r="F16" s="3012">
        <f t="shared" si="10"/>
        <v>45725</v>
      </c>
      <c r="G16" s="1058" t="s">
        <v>4084</v>
      </c>
      <c r="H16" s="1058" t="s">
        <v>7031</v>
      </c>
      <c r="I16" s="1077">
        <v>45733</v>
      </c>
      <c r="J16" s="3012">
        <f t="shared" si="7"/>
        <v>45744</v>
      </c>
      <c r="K16" s="3012">
        <f t="shared" si="8"/>
        <v>45749</v>
      </c>
      <c r="L16" s="3012">
        <f t="shared" si="9"/>
        <v>45752</v>
      </c>
      <c r="M16"/>
      <c r="N16" s="2628">
        <v>45709</v>
      </c>
      <c r="O16" s="2628">
        <f t="shared" si="4"/>
        <v>45709</v>
      </c>
      <c r="P16" s="2628">
        <f t="shared" si="5"/>
        <v>45703</v>
      </c>
      <c r="Q16" s="2628">
        <f t="shared" si="6"/>
        <v>45703</v>
      </c>
      <c r="R16" s="2627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</row>
    <row r="17" spans="1:219" s="14" customFormat="1" ht="20.100000000000001" hidden="1" customHeight="1">
      <c r="B17" s="3036" t="s">
        <v>5342</v>
      </c>
      <c r="C17" s="2850" t="s">
        <v>6824</v>
      </c>
      <c r="D17" s="1077" t="s">
        <v>6839</v>
      </c>
      <c r="E17" s="2990">
        <v>45720</v>
      </c>
      <c r="F17" s="3012">
        <f t="shared" si="10"/>
        <v>45731</v>
      </c>
      <c r="G17" s="1058" t="s">
        <v>7032</v>
      </c>
      <c r="H17" s="1058" t="s">
        <v>7033</v>
      </c>
      <c r="I17" s="1077">
        <v>45740</v>
      </c>
      <c r="J17" s="3012">
        <f t="shared" si="7"/>
        <v>45751</v>
      </c>
      <c r="K17" s="3012">
        <f t="shared" si="8"/>
        <v>45756</v>
      </c>
      <c r="L17" s="3012">
        <f t="shared" si="9"/>
        <v>45759</v>
      </c>
      <c r="M17"/>
      <c r="N17" s="2628">
        <v>45716</v>
      </c>
      <c r="O17" s="2628">
        <f t="shared" si="4"/>
        <v>45716</v>
      </c>
      <c r="P17" s="2628">
        <f t="shared" si="5"/>
        <v>45710</v>
      </c>
      <c r="Q17" s="2628">
        <f t="shared" si="6"/>
        <v>45710</v>
      </c>
      <c r="R17" s="2627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</row>
    <row r="18" spans="1:219" s="14" customFormat="1" ht="20.100000000000001" hidden="1" customHeight="1">
      <c r="B18" s="3036" t="s">
        <v>5344</v>
      </c>
      <c r="C18" s="2850" t="s">
        <v>6842</v>
      </c>
      <c r="D18" s="1077" t="s">
        <v>6843</v>
      </c>
      <c r="E18" s="1058">
        <v>45723</v>
      </c>
      <c r="F18" s="3012">
        <f t="shared" ref="F18" si="11">E18+11</f>
        <v>45734</v>
      </c>
      <c r="G18" s="1058" t="s">
        <v>7020</v>
      </c>
      <c r="H18" s="1058" t="s">
        <v>7034</v>
      </c>
      <c r="I18" s="1077">
        <v>45747</v>
      </c>
      <c r="J18" s="3012">
        <f t="shared" si="7"/>
        <v>45758</v>
      </c>
      <c r="K18" s="3012">
        <f t="shared" si="8"/>
        <v>45763</v>
      </c>
      <c r="L18" s="3012">
        <f t="shared" si="9"/>
        <v>45766</v>
      </c>
      <c r="M18"/>
      <c r="N18" s="2628">
        <v>45723</v>
      </c>
      <c r="O18" s="2628">
        <f t="shared" si="4"/>
        <v>45723</v>
      </c>
      <c r="P18" s="2628">
        <f t="shared" ref="P18" si="12">N18-6</f>
        <v>45717</v>
      </c>
      <c r="Q18" s="2628">
        <f t="shared" ref="Q18" si="13">P18</f>
        <v>45717</v>
      </c>
      <c r="R18" s="2627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</row>
    <row r="19" spans="1:219" s="14" customFormat="1" ht="20.100000000000001" hidden="1" customHeight="1">
      <c r="B19" s="3036"/>
      <c r="C19" s="2855"/>
      <c r="D19" s="2856"/>
      <c r="E19" s="2857"/>
      <c r="F19" s="3013"/>
      <c r="G19" s="2857"/>
      <c r="H19" s="2857"/>
      <c r="I19" s="2856"/>
      <c r="J19" s="3013"/>
      <c r="K19" s="3013"/>
      <c r="L19" s="3013"/>
      <c r="M19"/>
      <c r="N19" s="2628"/>
      <c r="O19" s="2628"/>
      <c r="P19" s="2628"/>
      <c r="Q19" s="2628"/>
      <c r="R19" s="2627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</row>
    <row r="20" spans="1:219" s="14" customFormat="1" ht="20.100000000000001" hidden="1" customHeight="1">
      <c r="B20" s="3036"/>
      <c r="C20" s="2855"/>
      <c r="D20" s="2856"/>
      <c r="E20" s="3469"/>
      <c r="F20" s="3470"/>
      <c r="G20" s="3469"/>
      <c r="H20" s="3469"/>
      <c r="I20" s="3471"/>
      <c r="J20" s="3470"/>
      <c r="K20" s="3470"/>
      <c r="L20" s="3470"/>
      <c r="M20"/>
      <c r="N20" s="2628"/>
      <c r="O20" s="2628"/>
      <c r="P20" s="2628"/>
      <c r="Q20" s="2628"/>
      <c r="R20" s="2627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</row>
    <row r="21" spans="1:219" s="14" customFormat="1" ht="39.75" hidden="1" customHeight="1">
      <c r="B21" s="3036"/>
      <c r="C21" s="2844"/>
      <c r="D21" s="2845"/>
      <c r="E21" s="3467" t="s">
        <v>98</v>
      </c>
      <c r="F21" s="3468" t="s">
        <v>2958</v>
      </c>
      <c r="G21" s="3468" t="s">
        <v>7035</v>
      </c>
      <c r="H21" s="3468" t="s">
        <v>2004</v>
      </c>
      <c r="I21" s="3468" t="s">
        <v>775</v>
      </c>
      <c r="J21" s="3468" t="s">
        <v>7002</v>
      </c>
      <c r="K21" s="3468" t="s">
        <v>6808</v>
      </c>
      <c r="L21" s="3468" t="s">
        <v>822</v>
      </c>
      <c r="M21"/>
      <c r="N21" s="2628"/>
      <c r="O21" s="2628"/>
      <c r="P21" s="2628"/>
      <c r="Q21" s="2628"/>
      <c r="R21" s="2627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</row>
    <row r="22" spans="1:219" s="14" customFormat="1" ht="29.25" hidden="1" customHeight="1">
      <c r="B22" s="3036"/>
      <c r="C22" s="2847" t="s">
        <v>6860</v>
      </c>
      <c r="D22" s="2848"/>
      <c r="E22" s="1958"/>
      <c r="F22" s="3040" t="s">
        <v>5431</v>
      </c>
      <c r="G22" s="2846"/>
      <c r="H22" s="2846"/>
      <c r="I22" s="3041"/>
      <c r="J22" s="3041" t="s">
        <v>3030</v>
      </c>
      <c r="K22" s="3041" t="s">
        <v>2906</v>
      </c>
      <c r="L22" s="3041" t="s">
        <v>2845</v>
      </c>
      <c r="M22"/>
      <c r="N22" s="2627" t="s">
        <v>3805</v>
      </c>
      <c r="O22" s="1117" t="s">
        <v>1721</v>
      </c>
      <c r="P22" s="2627" t="s">
        <v>3807</v>
      </c>
      <c r="Q22" s="2627" t="s">
        <v>3808</v>
      </c>
      <c r="R22" s="2627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</row>
    <row r="23" spans="1:219" s="14" customFormat="1" ht="24" hidden="1" customHeight="1">
      <c r="B23" s="3036" t="s">
        <v>5347</v>
      </c>
      <c r="C23" s="2850" t="s">
        <v>3472</v>
      </c>
      <c r="D23" s="1077" t="s">
        <v>6861</v>
      </c>
      <c r="E23" s="2990">
        <v>45734</v>
      </c>
      <c r="F23" s="3012">
        <f>E23+7</f>
        <v>45741</v>
      </c>
      <c r="G23" s="3089" t="s">
        <v>406</v>
      </c>
      <c r="H23" s="3089" t="s">
        <v>7036</v>
      </c>
      <c r="I23" s="3048">
        <v>45754</v>
      </c>
      <c r="J23" s="3050">
        <f t="shared" si="7"/>
        <v>45765</v>
      </c>
      <c r="K23" s="3050">
        <f t="shared" si="8"/>
        <v>45770</v>
      </c>
      <c r="L23" s="3050">
        <f t="shared" si="9"/>
        <v>45773</v>
      </c>
      <c r="M23"/>
      <c r="N23" s="2628">
        <v>45729</v>
      </c>
      <c r="O23" s="2628">
        <f>N23+2</f>
        <v>45731</v>
      </c>
      <c r="P23" s="2628">
        <f t="shared" ref="P23:P28" si="14">N23-6</f>
        <v>45723</v>
      </c>
      <c r="Q23" s="2628">
        <f t="shared" ref="Q23:Q28" si="15">P23</f>
        <v>45723</v>
      </c>
      <c r="R23" s="2627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</row>
    <row r="24" spans="1:219" s="14" customFormat="1" ht="24" hidden="1" customHeight="1">
      <c r="A24" s="23" t="s">
        <v>6862</v>
      </c>
      <c r="B24" s="3036" t="s">
        <v>5350</v>
      </c>
      <c r="C24" s="3047" t="s">
        <v>135</v>
      </c>
      <c r="D24" s="3048" t="s">
        <v>6863</v>
      </c>
      <c r="E24" s="3089">
        <v>45746</v>
      </c>
      <c r="F24" s="3531">
        <f>E24+7</f>
        <v>45753</v>
      </c>
      <c r="G24" s="1058" t="s">
        <v>6782</v>
      </c>
      <c r="H24" s="1058" t="s">
        <v>7037</v>
      </c>
      <c r="I24" s="1077">
        <v>45761</v>
      </c>
      <c r="J24" s="3012">
        <f t="shared" ref="J24:J31" si="16">I24+11</f>
        <v>45772</v>
      </c>
      <c r="K24" s="3012">
        <f t="shared" ref="K24:K31" si="17">I24+16</f>
        <v>45777</v>
      </c>
      <c r="L24" s="3012">
        <f t="shared" ref="L24:L31" si="18">I24+19</f>
        <v>45780</v>
      </c>
      <c r="M24"/>
      <c r="N24" s="2628">
        <v>45736</v>
      </c>
      <c r="O24" s="2628">
        <f t="shared" ref="O24:O28" si="19">N24+2</f>
        <v>45738</v>
      </c>
      <c r="P24" s="2628">
        <f t="shared" si="14"/>
        <v>45730</v>
      </c>
      <c r="Q24" s="2628">
        <f t="shared" si="15"/>
        <v>45730</v>
      </c>
      <c r="R24" s="2627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</row>
    <row r="25" spans="1:219" s="14" customFormat="1" ht="24" hidden="1" customHeight="1">
      <c r="B25" s="3036" t="s">
        <v>5352</v>
      </c>
      <c r="C25" s="2850" t="s">
        <v>3295</v>
      </c>
      <c r="D25" s="1077" t="s">
        <v>6864</v>
      </c>
      <c r="E25" s="2990">
        <v>45756</v>
      </c>
      <c r="F25" s="3012">
        <f t="shared" ref="F25:F31" si="20">E25+7</f>
        <v>45763</v>
      </c>
      <c r="G25" s="1058" t="s">
        <v>7026</v>
      </c>
      <c r="H25" s="1058" t="s">
        <v>7038</v>
      </c>
      <c r="I25" s="1077">
        <v>45768</v>
      </c>
      <c r="J25" s="3012">
        <f t="shared" si="16"/>
        <v>45779</v>
      </c>
      <c r="K25" s="3012">
        <f t="shared" si="17"/>
        <v>45784</v>
      </c>
      <c r="L25" s="3012">
        <f t="shared" si="18"/>
        <v>45787</v>
      </c>
      <c r="M25"/>
      <c r="N25" s="2628">
        <v>45743</v>
      </c>
      <c r="O25" s="2628">
        <f t="shared" si="19"/>
        <v>45745</v>
      </c>
      <c r="P25" s="2628">
        <f t="shared" si="14"/>
        <v>45737</v>
      </c>
      <c r="Q25" s="2628">
        <f t="shared" si="15"/>
        <v>45737</v>
      </c>
      <c r="R25" s="2627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</row>
    <row r="26" spans="1:219" s="14" customFormat="1" ht="24" hidden="1" customHeight="1">
      <c r="B26" s="3036" t="s">
        <v>5354</v>
      </c>
      <c r="C26" s="2850" t="s">
        <v>3298</v>
      </c>
      <c r="D26" s="1077" t="s">
        <v>6865</v>
      </c>
      <c r="E26" s="2990">
        <v>45762</v>
      </c>
      <c r="F26" s="3012">
        <f t="shared" si="20"/>
        <v>45769</v>
      </c>
      <c r="G26" s="1058" t="s">
        <v>7028</v>
      </c>
      <c r="H26" s="1058" t="s">
        <v>7039</v>
      </c>
      <c r="I26" s="1077">
        <v>45775</v>
      </c>
      <c r="J26" s="3012">
        <f t="shared" si="16"/>
        <v>45786</v>
      </c>
      <c r="K26" s="3012">
        <f t="shared" si="17"/>
        <v>45791</v>
      </c>
      <c r="L26" s="3012">
        <f t="shared" si="18"/>
        <v>45794</v>
      </c>
      <c r="M26"/>
      <c r="N26" s="2628">
        <v>45750</v>
      </c>
      <c r="O26" s="2628">
        <f t="shared" si="19"/>
        <v>45752</v>
      </c>
      <c r="P26" s="2628">
        <f t="shared" si="14"/>
        <v>45744</v>
      </c>
      <c r="Q26" s="2628">
        <f t="shared" si="15"/>
        <v>45744</v>
      </c>
      <c r="R26" s="2627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</row>
    <row r="27" spans="1:219" s="14" customFormat="1" ht="24" hidden="1" customHeight="1">
      <c r="B27" s="3036" t="s">
        <v>5356</v>
      </c>
      <c r="C27" s="2850" t="s">
        <v>3459</v>
      </c>
      <c r="D27" s="1077" t="s">
        <v>6866</v>
      </c>
      <c r="E27" s="1058">
        <v>45772</v>
      </c>
      <c r="F27" s="3586" t="s">
        <v>393</v>
      </c>
      <c r="G27" s="1058" t="s">
        <v>3987</v>
      </c>
      <c r="H27" s="1058" t="s">
        <v>7040</v>
      </c>
      <c r="I27" s="1077">
        <v>45782</v>
      </c>
      <c r="J27" s="3012">
        <f t="shared" si="16"/>
        <v>45793</v>
      </c>
      <c r="K27" s="3012">
        <f t="shared" si="17"/>
        <v>45798</v>
      </c>
      <c r="L27" s="3012">
        <f t="shared" si="18"/>
        <v>45801</v>
      </c>
      <c r="M27"/>
      <c r="N27" s="2628">
        <v>45757</v>
      </c>
      <c r="O27" s="2628">
        <f t="shared" si="19"/>
        <v>45759</v>
      </c>
      <c r="P27" s="2628">
        <f t="shared" si="14"/>
        <v>45751</v>
      </c>
      <c r="Q27" s="2628">
        <f t="shared" si="15"/>
        <v>45751</v>
      </c>
      <c r="R27" s="2627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</row>
    <row r="28" spans="1:219" s="14" customFormat="1" ht="24" hidden="1" customHeight="1">
      <c r="B28" s="3036" t="s">
        <v>5359</v>
      </c>
      <c r="C28" s="2850" t="s">
        <v>2186</v>
      </c>
      <c r="D28" s="1077" t="s">
        <v>6867</v>
      </c>
      <c r="E28" s="1058">
        <v>45774</v>
      </c>
      <c r="F28" s="3012">
        <f t="shared" si="20"/>
        <v>45781</v>
      </c>
      <c r="G28" s="1058" t="s">
        <v>4074</v>
      </c>
      <c r="H28" s="1058" t="s">
        <v>7041</v>
      </c>
      <c r="I28" s="1077">
        <v>45789</v>
      </c>
      <c r="J28" s="3012">
        <f t="shared" si="16"/>
        <v>45800</v>
      </c>
      <c r="K28" s="3012">
        <f t="shared" si="17"/>
        <v>45805</v>
      </c>
      <c r="L28" s="3012">
        <f t="shared" si="18"/>
        <v>45808</v>
      </c>
      <c r="M28"/>
      <c r="N28" s="2628">
        <v>45764</v>
      </c>
      <c r="O28" s="2628">
        <f t="shared" si="19"/>
        <v>45766</v>
      </c>
      <c r="P28" s="2628">
        <f t="shared" si="14"/>
        <v>45758</v>
      </c>
      <c r="Q28" s="2628">
        <f t="shared" si="15"/>
        <v>45758</v>
      </c>
      <c r="R28" s="2627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</row>
    <row r="29" spans="1:219" s="14" customFormat="1" ht="24" hidden="1" customHeight="1">
      <c r="B29" s="3036" t="s">
        <v>5362</v>
      </c>
      <c r="C29" s="3555" t="s">
        <v>406</v>
      </c>
      <c r="D29" s="3089" t="s">
        <v>6868</v>
      </c>
      <c r="E29" s="3049">
        <v>45771</v>
      </c>
      <c r="F29" s="3531">
        <f t="shared" si="20"/>
        <v>45778</v>
      </c>
      <c r="G29" s="1058" t="s">
        <v>7032</v>
      </c>
      <c r="H29" s="1058" t="s">
        <v>7042</v>
      </c>
      <c r="I29" s="1077">
        <v>45796</v>
      </c>
      <c r="J29" s="3012">
        <f t="shared" si="16"/>
        <v>45807</v>
      </c>
      <c r="K29" s="3012">
        <f t="shared" si="17"/>
        <v>45812</v>
      </c>
      <c r="L29" s="3012">
        <f t="shared" si="18"/>
        <v>45815</v>
      </c>
      <c r="M29"/>
      <c r="N29" s="2628"/>
      <c r="O29" s="2628"/>
      <c r="P29" s="2628"/>
      <c r="Q29" s="2628"/>
      <c r="R29" s="2627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</row>
    <row r="30" spans="1:219" s="14" customFormat="1" ht="24" hidden="1" customHeight="1">
      <c r="B30" s="3036" t="s">
        <v>5365</v>
      </c>
      <c r="C30" s="2850" t="s">
        <v>2963</v>
      </c>
      <c r="D30" s="1077" t="s">
        <v>6870</v>
      </c>
      <c r="E30" s="1058">
        <v>45785</v>
      </c>
      <c r="F30" s="3012">
        <f>E30+5</f>
        <v>45790</v>
      </c>
      <c r="G30" s="1058" t="s">
        <v>7020</v>
      </c>
      <c r="H30" s="1058" t="s">
        <v>7043</v>
      </c>
      <c r="I30" s="1077">
        <v>45803</v>
      </c>
      <c r="J30" s="3012">
        <f t="shared" si="16"/>
        <v>45814</v>
      </c>
      <c r="K30" s="3012">
        <f t="shared" si="17"/>
        <v>45819</v>
      </c>
      <c r="L30" s="3012">
        <f t="shared" si="18"/>
        <v>45822</v>
      </c>
      <c r="M30"/>
      <c r="N30" s="2628"/>
      <c r="O30" s="2628"/>
      <c r="P30" s="2628"/>
      <c r="Q30" s="2628"/>
      <c r="R30" s="2627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</row>
    <row r="31" spans="1:219" s="14" customFormat="1" ht="24" hidden="1" customHeight="1">
      <c r="B31" s="3036" t="s">
        <v>5368</v>
      </c>
      <c r="C31" s="3555" t="s">
        <v>406</v>
      </c>
      <c r="D31" s="3089" t="s">
        <v>6872</v>
      </c>
      <c r="E31" s="3049">
        <v>45785</v>
      </c>
      <c r="F31" s="3531">
        <f t="shared" si="20"/>
        <v>45792</v>
      </c>
      <c r="G31" s="1058" t="s">
        <v>7044</v>
      </c>
      <c r="H31" s="1058" t="s">
        <v>7045</v>
      </c>
      <c r="I31" s="1077">
        <v>45810</v>
      </c>
      <c r="J31" s="3012">
        <f t="shared" si="16"/>
        <v>45821</v>
      </c>
      <c r="K31" s="3012">
        <f t="shared" si="17"/>
        <v>45826</v>
      </c>
      <c r="L31" s="3012">
        <f t="shared" si="18"/>
        <v>45829</v>
      </c>
      <c r="M31"/>
      <c r="N31" s="2628"/>
      <c r="O31" s="2628"/>
      <c r="P31" s="2628"/>
      <c r="Q31" s="2628"/>
      <c r="R31" s="2627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</row>
    <row r="32" spans="1:219" s="14" customFormat="1" ht="24" hidden="1" customHeight="1">
      <c r="B32" s="3036"/>
      <c r="C32" s="2855"/>
      <c r="D32" s="2856"/>
      <c r="E32" s="2857"/>
      <c r="F32" s="3013"/>
      <c r="G32" s="3123"/>
      <c r="H32" s="3123"/>
      <c r="I32" s="2856"/>
      <c r="J32" s="3013"/>
      <c r="K32" s="3013"/>
      <c r="L32" s="3013"/>
      <c r="M32"/>
      <c r="N32" s="2628"/>
      <c r="O32" s="2628"/>
      <c r="P32" s="2628"/>
      <c r="Q32" s="2628"/>
      <c r="R32" s="2627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</row>
    <row r="33" spans="2:219" s="14" customFormat="1" ht="24" hidden="1" customHeight="1">
      <c r="B33" s="3036"/>
      <c r="C33" s="2855"/>
      <c r="D33" s="2856"/>
      <c r="E33" s="2857"/>
      <c r="F33" s="3013"/>
      <c r="G33" s="3123"/>
      <c r="H33" s="3123"/>
      <c r="I33" s="2856"/>
      <c r="J33" s="3013"/>
      <c r="K33" s="3013"/>
      <c r="L33" s="3013"/>
      <c r="M33"/>
      <c r="N33" s="2628"/>
      <c r="O33" s="2628"/>
      <c r="P33" s="2628"/>
      <c r="Q33" s="2628"/>
      <c r="R33" s="2627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</row>
    <row r="34" spans="2:219" s="14" customFormat="1" ht="36.75" customHeight="1">
      <c r="B34" s="103"/>
      <c r="C34" s="2844"/>
      <c r="D34" s="2845"/>
      <c r="E34" s="2796" t="s">
        <v>98</v>
      </c>
      <c r="F34" s="3038" t="s">
        <v>6874</v>
      </c>
      <c r="G34" s="3038" t="s">
        <v>7035</v>
      </c>
      <c r="H34" s="3038" t="s">
        <v>2004</v>
      </c>
      <c r="I34" s="3038" t="s">
        <v>6875</v>
      </c>
      <c r="J34" s="3038" t="s">
        <v>7002</v>
      </c>
      <c r="K34" s="3038" t="s">
        <v>6808</v>
      </c>
      <c r="L34" s="3038" t="s">
        <v>822</v>
      </c>
      <c r="M34"/>
      <c r="N34" s="2628"/>
      <c r="O34" s="2628"/>
      <c r="P34" s="2628"/>
      <c r="Q34" s="2628"/>
      <c r="R34" s="2627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</row>
    <row r="35" spans="2:219" s="14" customFormat="1" ht="24" customHeight="1">
      <c r="B35" s="103"/>
      <c r="C35" s="2847" t="s">
        <v>6876</v>
      </c>
      <c r="D35" s="2848" t="s">
        <v>3027</v>
      </c>
      <c r="E35" s="1958"/>
      <c r="F35" s="2851" t="s">
        <v>3041</v>
      </c>
      <c r="G35" s="2846"/>
      <c r="H35" s="2846"/>
      <c r="I35" s="3041"/>
      <c r="J35" s="3041" t="s">
        <v>3030</v>
      </c>
      <c r="K35" s="3041" t="s">
        <v>2906</v>
      </c>
      <c r="L35" s="3041" t="s">
        <v>2845</v>
      </c>
      <c r="M35"/>
      <c r="N35" s="2627" t="s">
        <v>3805</v>
      </c>
      <c r="O35" s="1117" t="s">
        <v>1721</v>
      </c>
      <c r="P35" s="2627" t="s">
        <v>3807</v>
      </c>
      <c r="Q35" s="2627" t="s">
        <v>3808</v>
      </c>
      <c r="R35" s="2627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</row>
    <row r="36" spans="2:219" s="14" customFormat="1" ht="24" customHeight="1">
      <c r="B36" s="3036" t="s">
        <v>5368</v>
      </c>
      <c r="C36" s="1540" t="s">
        <v>6892</v>
      </c>
      <c r="D36" s="1077" t="s">
        <v>7046</v>
      </c>
      <c r="E36" s="1058">
        <v>45783</v>
      </c>
      <c r="F36" s="3012">
        <f>E36+16</f>
        <v>45799</v>
      </c>
      <c r="G36" s="1058" t="s">
        <v>7044</v>
      </c>
      <c r="H36" s="1058" t="s">
        <v>7045</v>
      </c>
      <c r="I36" s="1077">
        <v>45805</v>
      </c>
      <c r="J36" s="3012">
        <f>I36+16</f>
        <v>45821</v>
      </c>
      <c r="K36" s="3012">
        <f>I36+21</f>
        <v>45826</v>
      </c>
      <c r="L36" s="3012">
        <f>I36+24</f>
        <v>45829</v>
      </c>
      <c r="M36"/>
      <c r="N36" s="2627"/>
      <c r="O36" s="1117"/>
      <c r="P36" s="2627"/>
      <c r="Q36" s="2627"/>
      <c r="R36" s="2627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</row>
    <row r="37" spans="2:219" s="14" customFormat="1" ht="24" customHeight="1">
      <c r="B37" s="3036" t="s">
        <v>5372</v>
      </c>
      <c r="C37" s="1540" t="s">
        <v>6877</v>
      </c>
      <c r="D37" s="1077" t="s">
        <v>6878</v>
      </c>
      <c r="E37" s="1058">
        <v>45790</v>
      </c>
      <c r="F37" s="3012">
        <f t="shared" ref="F37:F43" si="21">E37+16</f>
        <v>45806</v>
      </c>
      <c r="G37" s="1058" t="s">
        <v>7047</v>
      </c>
      <c r="H37" s="1058" t="s">
        <v>7048</v>
      </c>
      <c r="I37" s="1077">
        <v>45812</v>
      </c>
      <c r="J37" s="3012">
        <f t="shared" ref="J37:J43" si="22">I37+16</f>
        <v>45828</v>
      </c>
      <c r="K37" s="3012">
        <f t="shared" ref="K37:K43" si="23">I37+21</f>
        <v>45833</v>
      </c>
      <c r="L37" s="3012">
        <f t="shared" ref="L37:L43" si="24">I37+24</f>
        <v>45836</v>
      </c>
      <c r="M37"/>
      <c r="N37" s="2628">
        <v>45790</v>
      </c>
      <c r="O37" s="2628">
        <f t="shared" ref="O37:O43" si="25">N37+1</f>
        <v>45791</v>
      </c>
      <c r="P37" s="2628">
        <f t="shared" ref="P37:P43" si="26">N37-6</f>
        <v>45784</v>
      </c>
      <c r="Q37" s="2628">
        <f t="shared" ref="Q37:Q43" si="27">P37</f>
        <v>45784</v>
      </c>
      <c r="R37" s="2627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</row>
    <row r="38" spans="2:219" s="14" customFormat="1" ht="24" customHeight="1">
      <c r="B38" s="3036" t="s">
        <v>5378</v>
      </c>
      <c r="C38" s="1540" t="s">
        <v>6879</v>
      </c>
      <c r="D38" s="1077" t="s">
        <v>6880</v>
      </c>
      <c r="E38" s="2990">
        <v>45802</v>
      </c>
      <c r="F38" s="3012">
        <f t="shared" si="21"/>
        <v>45818</v>
      </c>
      <c r="G38" s="1058" t="s">
        <v>4812</v>
      </c>
      <c r="H38" s="1058" t="s">
        <v>7049</v>
      </c>
      <c r="I38" s="1077">
        <v>45819</v>
      </c>
      <c r="J38" s="3012">
        <f t="shared" si="22"/>
        <v>45835</v>
      </c>
      <c r="K38" s="3012">
        <f t="shared" si="23"/>
        <v>45840</v>
      </c>
      <c r="L38" s="3012">
        <f t="shared" si="24"/>
        <v>45843</v>
      </c>
      <c r="M38"/>
      <c r="N38" s="2628">
        <v>45797</v>
      </c>
      <c r="O38" s="2628">
        <f t="shared" si="25"/>
        <v>45798</v>
      </c>
      <c r="P38" s="2628">
        <f t="shared" si="26"/>
        <v>45791</v>
      </c>
      <c r="Q38" s="2628">
        <f t="shared" si="27"/>
        <v>45791</v>
      </c>
      <c r="R38" s="2627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</row>
    <row r="39" spans="2:219" s="14" customFormat="1" ht="24" customHeight="1">
      <c r="B39" s="3036" t="s">
        <v>5381</v>
      </c>
      <c r="C39" s="3875" t="s">
        <v>6882</v>
      </c>
      <c r="D39" s="2990" t="s">
        <v>6883</v>
      </c>
      <c r="E39" s="3089">
        <v>45810</v>
      </c>
      <c r="F39" s="3050">
        <f t="shared" si="21"/>
        <v>45826</v>
      </c>
      <c r="G39" s="1058" t="s">
        <v>3105</v>
      </c>
      <c r="H39" s="1058" t="s">
        <v>7050</v>
      </c>
      <c r="I39" s="1077">
        <v>45826</v>
      </c>
      <c r="J39" s="3012">
        <f t="shared" si="22"/>
        <v>45842</v>
      </c>
      <c r="K39" s="3012">
        <f t="shared" si="23"/>
        <v>45847</v>
      </c>
      <c r="L39" s="3012">
        <f t="shared" si="24"/>
        <v>45850</v>
      </c>
      <c r="M39"/>
      <c r="N39" s="2628">
        <v>45804</v>
      </c>
      <c r="O39" s="2628">
        <f t="shared" si="25"/>
        <v>45805</v>
      </c>
      <c r="P39" s="2628">
        <f t="shared" si="26"/>
        <v>45798</v>
      </c>
      <c r="Q39" s="2628">
        <f t="shared" si="27"/>
        <v>45798</v>
      </c>
      <c r="R39" s="2627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</row>
    <row r="40" spans="2:219" s="14" customFormat="1" ht="24" customHeight="1">
      <c r="B40" s="3036" t="s">
        <v>5384</v>
      </c>
      <c r="C40" s="2850" t="s">
        <v>6885</v>
      </c>
      <c r="D40" s="1077" t="s">
        <v>6886</v>
      </c>
      <c r="E40" s="2990">
        <v>45812</v>
      </c>
      <c r="F40" s="3012">
        <f t="shared" si="21"/>
        <v>45828</v>
      </c>
      <c r="G40" s="1058" t="s">
        <v>3987</v>
      </c>
      <c r="H40" s="1058" t="s">
        <v>7051</v>
      </c>
      <c r="I40" s="1077">
        <v>45833</v>
      </c>
      <c r="J40" s="3012">
        <f t="shared" si="22"/>
        <v>45849</v>
      </c>
      <c r="K40" s="3012">
        <f t="shared" si="23"/>
        <v>45854</v>
      </c>
      <c r="L40" s="3012">
        <f t="shared" si="24"/>
        <v>45857</v>
      </c>
      <c r="M40"/>
      <c r="N40" s="2628">
        <v>45811</v>
      </c>
      <c r="O40" s="2628">
        <f t="shared" si="25"/>
        <v>45812</v>
      </c>
      <c r="P40" s="2628">
        <f t="shared" si="26"/>
        <v>45805</v>
      </c>
      <c r="Q40" s="2628">
        <f t="shared" si="27"/>
        <v>45805</v>
      </c>
      <c r="R40" s="2627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</row>
    <row r="41" spans="2:219" s="14" customFormat="1" ht="24" customHeight="1">
      <c r="B41" s="3036" t="s">
        <v>5388</v>
      </c>
      <c r="C41" s="2850" t="s">
        <v>6889</v>
      </c>
      <c r="D41" s="1077" t="s">
        <v>6890</v>
      </c>
      <c r="E41" s="1058">
        <v>45819</v>
      </c>
      <c r="F41" s="3012">
        <f t="shared" si="21"/>
        <v>45835</v>
      </c>
      <c r="G41" s="1058" t="s">
        <v>7032</v>
      </c>
      <c r="H41" s="1058" t="s">
        <v>7052</v>
      </c>
      <c r="I41" s="1077">
        <v>45840</v>
      </c>
      <c r="J41" s="3012">
        <f t="shared" si="22"/>
        <v>45856</v>
      </c>
      <c r="K41" s="3012">
        <f t="shared" si="23"/>
        <v>45861</v>
      </c>
      <c r="L41" s="3012">
        <f t="shared" si="24"/>
        <v>45864</v>
      </c>
      <c r="M41"/>
      <c r="N41" s="2628">
        <v>45818</v>
      </c>
      <c r="O41" s="2628">
        <f t="shared" si="25"/>
        <v>45819</v>
      </c>
      <c r="P41" s="2628">
        <f t="shared" si="26"/>
        <v>45812</v>
      </c>
      <c r="Q41" s="2628">
        <f t="shared" si="27"/>
        <v>45812</v>
      </c>
      <c r="R41" s="2627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</row>
    <row r="42" spans="2:219" s="14" customFormat="1" ht="24" customHeight="1">
      <c r="B42" s="3036" t="s">
        <v>5392</v>
      </c>
      <c r="C42" s="2850" t="s">
        <v>6892</v>
      </c>
      <c r="D42" s="1077" t="s">
        <v>6893</v>
      </c>
      <c r="E42" s="2990">
        <v>45829</v>
      </c>
      <c r="F42" s="3012">
        <f t="shared" si="21"/>
        <v>45845</v>
      </c>
      <c r="G42" s="1058" t="s">
        <v>7020</v>
      </c>
      <c r="H42" s="1058" t="s">
        <v>7053</v>
      </c>
      <c r="I42" s="1077">
        <v>45847</v>
      </c>
      <c r="J42" s="3012">
        <f t="shared" si="22"/>
        <v>45863</v>
      </c>
      <c r="K42" s="3012">
        <f t="shared" si="23"/>
        <v>45868</v>
      </c>
      <c r="L42" s="3012">
        <f t="shared" si="24"/>
        <v>45871</v>
      </c>
      <c r="M42"/>
      <c r="N42" s="2628">
        <v>45825</v>
      </c>
      <c r="O42" s="2628">
        <f t="shared" si="25"/>
        <v>45826</v>
      </c>
      <c r="P42" s="2628">
        <f t="shared" si="26"/>
        <v>45819</v>
      </c>
      <c r="Q42" s="2628">
        <f t="shared" si="27"/>
        <v>45819</v>
      </c>
      <c r="R42" s="2627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</row>
    <row r="43" spans="2:219" s="14" customFormat="1" ht="24" customHeight="1">
      <c r="B43" s="3036" t="s">
        <v>5396</v>
      </c>
      <c r="C43" s="1076" t="s">
        <v>406</v>
      </c>
      <c r="D43" s="1135" t="s">
        <v>6896</v>
      </c>
      <c r="E43" s="3049">
        <v>45832</v>
      </c>
      <c r="F43" s="3050">
        <f>E43+16</f>
        <v>45848</v>
      </c>
      <c r="G43" s="1058" t="s">
        <v>8056</v>
      </c>
      <c r="H43" s="1058" t="s">
        <v>7054</v>
      </c>
      <c r="I43" s="1077">
        <v>45854</v>
      </c>
      <c r="J43" s="3012">
        <f t="shared" si="22"/>
        <v>45870</v>
      </c>
      <c r="K43" s="3012">
        <f t="shared" si="23"/>
        <v>45875</v>
      </c>
      <c r="L43" s="3012">
        <f t="shared" si="24"/>
        <v>45878</v>
      </c>
      <c r="M43"/>
      <c r="N43" s="2628">
        <v>45832</v>
      </c>
      <c r="O43" s="2628">
        <f t="shared" si="25"/>
        <v>45833</v>
      </c>
      <c r="P43" s="2628">
        <f t="shared" si="26"/>
        <v>45826</v>
      </c>
      <c r="Q43" s="2628">
        <f t="shared" si="27"/>
        <v>45826</v>
      </c>
      <c r="R43" s="2627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</row>
    <row r="44" spans="2:219" s="14" customFormat="1" ht="24" customHeight="1">
      <c r="B44" s="3036" t="s">
        <v>5399</v>
      </c>
      <c r="C44" s="2850" t="s">
        <v>6879</v>
      </c>
      <c r="D44" s="1077" t="s">
        <v>6898</v>
      </c>
      <c r="E44" s="1058">
        <v>45839</v>
      </c>
      <c r="F44" s="3012">
        <f>E44+16</f>
        <v>45855</v>
      </c>
      <c r="G44" s="1058" t="s">
        <v>7047</v>
      </c>
      <c r="H44" s="1058" t="s">
        <v>7055</v>
      </c>
      <c r="I44" s="1077">
        <v>45861</v>
      </c>
      <c r="J44" s="3012">
        <f>I44+16</f>
        <v>45877</v>
      </c>
      <c r="K44" s="3012">
        <f>I44+21</f>
        <v>45882</v>
      </c>
      <c r="L44" s="3012">
        <f>I44+24</f>
        <v>45885</v>
      </c>
      <c r="M44"/>
      <c r="N44" s="2628"/>
      <c r="O44" s="2628"/>
      <c r="P44" s="2628"/>
      <c r="Q44" s="2628"/>
      <c r="R44" s="2627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</row>
    <row r="45" spans="2:219" s="14" customFormat="1" ht="24" customHeight="1">
      <c r="B45" s="3036" t="s">
        <v>5403</v>
      </c>
      <c r="C45" s="2850" t="s">
        <v>8044</v>
      </c>
      <c r="D45" s="1077" t="s">
        <v>6900</v>
      </c>
      <c r="E45" s="1058">
        <v>45846</v>
      </c>
      <c r="F45" s="3012">
        <f>E45+16</f>
        <v>45862</v>
      </c>
      <c r="G45" s="2501" t="s">
        <v>4812</v>
      </c>
      <c r="H45" s="2501" t="s">
        <v>7056</v>
      </c>
      <c r="I45" s="2500">
        <v>45868</v>
      </c>
      <c r="J45" s="3037">
        <f>I45+16</f>
        <v>45884</v>
      </c>
      <c r="K45" s="3037">
        <f>I45+21</f>
        <v>45889</v>
      </c>
      <c r="L45" s="3037">
        <f>I45+24</f>
        <v>45892</v>
      </c>
      <c r="M45"/>
      <c r="N45" s="2628"/>
      <c r="O45" s="2628"/>
      <c r="P45" s="2628"/>
      <c r="Q45" s="2628"/>
      <c r="R45" s="2627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</row>
    <row r="46" spans="2:219" s="14" customFormat="1" ht="24" customHeight="1">
      <c r="B46" s="3036" t="s">
        <v>5406</v>
      </c>
      <c r="C46" s="2850" t="s">
        <v>6885</v>
      </c>
      <c r="D46" s="1077" t="s">
        <v>8045</v>
      </c>
      <c r="E46" s="1058">
        <v>45853</v>
      </c>
      <c r="F46" s="3121">
        <f>E46+16</f>
        <v>45869</v>
      </c>
      <c r="G46" s="1058" t="s">
        <v>3105</v>
      </c>
      <c r="H46" s="1058" t="s">
        <v>8057</v>
      </c>
      <c r="I46" s="1077">
        <v>45875</v>
      </c>
      <c r="J46" s="3012">
        <f>I46+16</f>
        <v>45891</v>
      </c>
      <c r="K46" s="3012">
        <f>I46+21</f>
        <v>45896</v>
      </c>
      <c r="L46" s="3012">
        <f>I46+24</f>
        <v>45899</v>
      </c>
      <c r="M46"/>
      <c r="N46" s="2628"/>
      <c r="O46" s="2628"/>
      <c r="P46" s="2628"/>
      <c r="Q46" s="2628"/>
      <c r="R46" s="2627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</row>
    <row r="47" spans="2:219" s="14" customFormat="1" ht="24" customHeight="1">
      <c r="B47" s="3036" t="s">
        <v>5409</v>
      </c>
      <c r="C47" s="2850" t="s">
        <v>6889</v>
      </c>
      <c r="D47" s="1077" t="s">
        <v>8046</v>
      </c>
      <c r="E47" s="1058">
        <v>45860</v>
      </c>
      <c r="F47" s="3121">
        <f>E47+16</f>
        <v>45876</v>
      </c>
      <c r="G47" s="1058" t="s">
        <v>3987</v>
      </c>
      <c r="H47" s="1058" t="s">
        <v>8058</v>
      </c>
      <c r="I47" s="1077">
        <v>45882</v>
      </c>
      <c r="J47" s="3012">
        <f>I47+16</f>
        <v>45898</v>
      </c>
      <c r="K47" s="3012">
        <f>I47+21</f>
        <v>45903</v>
      </c>
      <c r="L47" s="3012">
        <f>I47+24</f>
        <v>45906</v>
      </c>
      <c r="M47"/>
      <c r="N47" s="2628"/>
      <c r="O47" s="2628"/>
      <c r="P47" s="2628"/>
      <c r="Q47" s="2628"/>
      <c r="R47" s="2627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</row>
    <row r="48" spans="2:219" s="14" customFormat="1" ht="24" customHeight="1">
      <c r="B48" s="3036" t="s">
        <v>5413</v>
      </c>
      <c r="C48" s="2850" t="s">
        <v>6892</v>
      </c>
      <c r="D48" s="1077" t="s">
        <v>8047</v>
      </c>
      <c r="E48" s="1058">
        <v>45867</v>
      </c>
      <c r="F48" s="3121">
        <f>E48+16</f>
        <v>45883</v>
      </c>
      <c r="G48" s="2990"/>
      <c r="H48" s="2990"/>
      <c r="I48" s="1077"/>
      <c r="J48" s="3012"/>
      <c r="K48" s="3012"/>
      <c r="L48" s="3012"/>
      <c r="M48"/>
      <c r="N48" s="2628"/>
      <c r="O48" s="2628"/>
      <c r="P48" s="2628"/>
      <c r="Q48" s="2628"/>
      <c r="R48" s="2627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</row>
    <row r="49" spans="2:233" s="14" customFormat="1" ht="24" customHeight="1">
      <c r="B49" s="3036" t="s">
        <v>5416</v>
      </c>
      <c r="C49" s="2850" t="s">
        <v>8048</v>
      </c>
      <c r="D49" s="1077" t="s">
        <v>8049</v>
      </c>
      <c r="E49" s="1058">
        <v>45874</v>
      </c>
      <c r="F49" s="3121">
        <f>E49+16</f>
        <v>45890</v>
      </c>
      <c r="G49" s="4065"/>
      <c r="H49" s="4065"/>
      <c r="I49" s="2500"/>
      <c r="J49" s="3037"/>
      <c r="K49" s="3037"/>
      <c r="L49" s="3037"/>
      <c r="M49"/>
      <c r="N49" s="2628"/>
      <c r="O49" s="2628"/>
      <c r="P49" s="2628"/>
      <c r="Q49" s="2628"/>
      <c r="R49" s="2627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</row>
    <row r="50" spans="2:233" s="14" customFormat="1" ht="24" customHeight="1">
      <c r="B50" s="3036" t="s">
        <v>5419</v>
      </c>
      <c r="C50" s="2850" t="s">
        <v>6879</v>
      </c>
      <c r="D50" s="1077" t="s">
        <v>6890</v>
      </c>
      <c r="E50" s="1058">
        <v>45881</v>
      </c>
      <c r="F50" s="3121">
        <f>E50+16</f>
        <v>45897</v>
      </c>
      <c r="G50" s="2990"/>
      <c r="H50" s="2990"/>
      <c r="I50" s="1077"/>
      <c r="J50" s="3012"/>
      <c r="K50" s="3121"/>
      <c r="L50" s="3012"/>
      <c r="M50"/>
      <c r="N50" s="2628"/>
      <c r="O50" s="2628"/>
      <c r="P50" s="2628"/>
      <c r="Q50" s="2628"/>
      <c r="R50" s="2627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</row>
    <row r="51" spans="2:233" s="14" customFormat="1" ht="20.100000000000001" customHeight="1">
      <c r="B51" s="3036"/>
      <c r="C51" s="2855"/>
      <c r="D51" s="2856"/>
      <c r="E51" s="2857"/>
      <c r="F51" s="3013"/>
      <c r="G51" s="3123"/>
      <c r="H51" s="3123"/>
      <c r="I51" s="2856"/>
      <c r="J51" s="3013"/>
      <c r="K51" s="3013"/>
      <c r="L51" s="3013"/>
      <c r="M51"/>
      <c r="N51" s="2628"/>
      <c r="O51" s="2628"/>
      <c r="P51" s="2628"/>
      <c r="Q51" s="2628"/>
      <c r="R51" s="2627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</row>
    <row r="52" spans="2:233" s="14" customFormat="1" ht="20.100000000000001" customHeight="1">
      <c r="B52" s="3036"/>
      <c r="C52" s="2855"/>
      <c r="D52" s="2856"/>
      <c r="E52" s="2857"/>
      <c r="F52" s="3013"/>
      <c r="G52" s="2858"/>
      <c r="H52" s="2858"/>
      <c r="I52" s="2858"/>
      <c r="J52" s="2856"/>
      <c r="K52" s="2856"/>
      <c r="L52" s="2856"/>
      <c r="M52" s="5"/>
      <c r="N52" s="2628"/>
      <c r="O52" s="2628"/>
      <c r="P52" s="2628"/>
      <c r="Q52" s="2628"/>
      <c r="R52" s="2627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</row>
    <row r="53" spans="2:233" s="14" customFormat="1" ht="12.75" customHeight="1">
      <c r="B53" s="103"/>
      <c r="C53" s="2855"/>
      <c r="D53" s="2856"/>
      <c r="E53" s="2857"/>
      <c r="F53" s="2856"/>
      <c r="G53" s="2858"/>
      <c r="H53" s="2858"/>
      <c r="I53" s="2858"/>
      <c r="J53" s="2858"/>
      <c r="K53" s="2858"/>
      <c r="L53" s="2858"/>
      <c r="M53" s="2858"/>
      <c r="N53" s="2858"/>
      <c r="O53" s="2858"/>
      <c r="P53" s="2858"/>
      <c r="Q53" s="2858"/>
      <c r="R53" s="2858"/>
      <c r="S53" s="2858"/>
      <c r="T53" s="5"/>
      <c r="U53" s="2628"/>
      <c r="V53" s="2628"/>
      <c r="W53" s="2628"/>
      <c r="X53" s="2628"/>
      <c r="Y53" s="2627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</row>
    <row r="54" spans="2:233" s="14" customFormat="1" ht="16.5" customHeight="1">
      <c r="B54" s="103"/>
      <c r="C54" s="1654" t="s">
        <v>611</v>
      </c>
      <c r="D54" s="1654"/>
      <c r="E54" s="1654"/>
      <c r="F54" s="1654"/>
      <c r="G54" s="1654"/>
      <c r="H54" s="1654"/>
      <c r="I54" s="1654"/>
      <c r="J54" s="1654"/>
      <c r="K54" s="1654"/>
      <c r="L54" s="1654"/>
      <c r="M54" s="1654"/>
      <c r="N54" s="1655"/>
      <c r="O54" s="1562"/>
      <c r="P54" s="1562"/>
      <c r="Q54" s="1588"/>
      <c r="R54"/>
      <c r="S54"/>
      <c r="T54" s="5"/>
      <c r="U54" s="2627"/>
      <c r="V54" s="2627"/>
      <c r="W54" s="2627"/>
      <c r="X54" s="2627"/>
      <c r="Y54" s="2627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</row>
    <row r="55" spans="2:233" s="14" customFormat="1" ht="16.5" customHeight="1">
      <c r="B55" s="103"/>
      <c r="C55" s="78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/>
      <c r="R55"/>
      <c r="S5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</row>
    <row r="56" spans="2:233" s="30" customFormat="1" ht="14.25">
      <c r="B56" s="25"/>
      <c r="C56" s="253" t="s">
        <v>0</v>
      </c>
      <c r="D56" s="70"/>
      <c r="E56" s="1487" t="s">
        <v>2062</v>
      </c>
      <c r="F56" s="71"/>
      <c r="G56" s="71" t="s">
        <v>36</v>
      </c>
      <c r="H56" s="71"/>
      <c r="I56" s="70"/>
      <c r="J56" s="70"/>
      <c r="K56" s="71" t="s">
        <v>61</v>
      </c>
      <c r="L56" s="71" t="str">
        <f>'HOW TO-&gt;'!$B$134</f>
        <v>6011 2413</v>
      </c>
      <c r="M56" s="71"/>
      <c r="N56" s="61"/>
      <c r="O56" s="71"/>
      <c r="P56" s="70"/>
    </row>
    <row r="57" spans="2:233" s="30" customFormat="1" ht="14.25">
      <c r="B57" s="25"/>
      <c r="C57" s="82" t="s">
        <v>1</v>
      </c>
      <c r="D57" s="70"/>
      <c r="E57" s="308" t="s">
        <v>612</v>
      </c>
      <c r="F57" s="71"/>
      <c r="G57" s="70" t="s">
        <v>613</v>
      </c>
      <c r="H57" s="70"/>
      <c r="I57" s="308" t="s">
        <v>39</v>
      </c>
      <c r="J57" s="70"/>
      <c r="K57" s="70" t="s">
        <v>63</v>
      </c>
      <c r="L57" s="70"/>
      <c r="M57" s="273" t="s">
        <v>64</v>
      </c>
      <c r="N57" s="61"/>
      <c r="O57" s="273" t="s">
        <v>64</v>
      </c>
      <c r="P57" s="70"/>
    </row>
    <row r="58" spans="2:233" s="29" customFormat="1" ht="14.25">
      <c r="B58" s="25"/>
      <c r="C58" s="82"/>
      <c r="D58" s="70"/>
      <c r="E58" s="308"/>
      <c r="F58" s="61"/>
      <c r="G58" s="70"/>
      <c r="H58" s="70"/>
      <c r="I58" s="308"/>
      <c r="J58" s="70"/>
      <c r="K58" s="70" t="str">
        <f>'HOW TO-&gt;'!$A$136</f>
        <v>PERMIT</v>
      </c>
      <c r="L58" s="70"/>
      <c r="M58" s="3325" t="str">
        <f>'HOW TO-&gt;'!$C$136</f>
        <v>SG094-SinPermit@msc.com</v>
      </c>
      <c r="N58" s="61"/>
      <c r="O58" s="273"/>
      <c r="P58" s="61"/>
    </row>
    <row r="59" spans="2:233" s="29" customFormat="1" ht="14.25">
      <c r="B59" s="35"/>
      <c r="C59" s="80" t="str">
        <f>'HOW TO-&gt;'!$A$105</f>
        <v>ZANT CHONG</v>
      </c>
      <c r="D59" s="80" t="str">
        <f>'HOW TO-&gt;'!$B$105</f>
        <v>6011 2429</v>
      </c>
      <c r="E59" s="65" t="str">
        <f>'HOW TO-&gt;'!$C$105</f>
        <v>zant.chong@msc.com</v>
      </c>
      <c r="F59" s="61"/>
      <c r="G59" s="80" t="str">
        <f>'HOW TO-&gt;'!$A$122</f>
        <v>ROBERT CHIA</v>
      </c>
      <c r="H59" s="80" t="str">
        <f>'HOW TO-&gt;'!$B$122</f>
        <v>6011 0564</v>
      </c>
      <c r="I59" s="65" t="str">
        <f>'HOW TO-&gt;'!$C$122</f>
        <v>robert.chia@msc.com</v>
      </c>
      <c r="J59" s="61"/>
      <c r="K59" s="80" t="str">
        <f>'HOW TO-&gt;'!$A$137</f>
        <v>RAYNAR ANG</v>
      </c>
      <c r="L59" s="80" t="str">
        <f>'HOW TO-&gt;'!$B$137</f>
        <v>6011 2358</v>
      </c>
      <c r="M59" s="65" t="str">
        <f>'HOW TO-&gt;'!$C$137</f>
        <v>raynar.ang@msc.com</v>
      </c>
      <c r="N59" s="61"/>
      <c r="O59" s="65">
        <f>HOME!C$548</f>
        <v>0</v>
      </c>
      <c r="P59" s="61"/>
    </row>
    <row r="60" spans="2:233" s="29" customFormat="1" ht="14.25">
      <c r="B60" s="25"/>
      <c r="C60" s="80" t="str">
        <f>'HOW TO-&gt;'!$A$106</f>
        <v>PHOEBE HUANG</v>
      </c>
      <c r="D60" s="80" t="str">
        <f>'HOW TO-&gt;'!$B$106</f>
        <v>6011 0562</v>
      </c>
      <c r="E60" s="65" t="str">
        <f>'HOW TO-&gt;'!$C$106</f>
        <v>phoebe.huang@msc.com</v>
      </c>
      <c r="F60" s="61"/>
      <c r="G60" s="80" t="str">
        <f>'HOW TO-&gt;'!$A$123</f>
        <v>S. Y. LIEW</v>
      </c>
      <c r="H60" s="80" t="str">
        <f>'HOW TO-&gt;'!$B$123</f>
        <v>6011 2348</v>
      </c>
      <c r="I60" s="65" t="str">
        <f>'HOW TO-&gt;'!$C$123</f>
        <v>seoyi.liew@msc.com</v>
      </c>
      <c r="J60" s="61"/>
      <c r="K60" s="80" t="str">
        <f>'HOW TO-&gt;'!$A$138</f>
        <v>KAI SIANG</v>
      </c>
      <c r="L60" s="80" t="str">
        <f>'HOW TO-&gt;'!$B$138</f>
        <v>6011 2356</v>
      </c>
      <c r="M60" s="65" t="str">
        <f>'HOW TO-&gt;'!$C$138</f>
        <v>kaisiang.lim@msc.com</v>
      </c>
      <c r="N60" s="61"/>
      <c r="O60" s="65">
        <f>HOME!C$550</f>
        <v>0</v>
      </c>
      <c r="P60" s="61"/>
    </row>
    <row r="61" spans="2:233" s="29" customFormat="1" ht="14.25">
      <c r="B61" s="25"/>
      <c r="C61" s="80" t="str">
        <f>'HOW TO-&gt;'!$A$107</f>
        <v>SHERWIN LIM</v>
      </c>
      <c r="D61" s="80" t="str">
        <f>'HOW TO-&gt;'!$B$107</f>
        <v>6011 2395</v>
      </c>
      <c r="E61" s="65" t="str">
        <f>'HOW TO-&gt;'!$C$107</f>
        <v>sherwin.lim@msc.com</v>
      </c>
      <c r="F61" s="61"/>
      <c r="G61" s="80" t="str">
        <f>'HOW TO-&gt;'!$A$124</f>
        <v>SHARON KOH</v>
      </c>
      <c r="H61" s="80" t="str">
        <f>'HOW TO-&gt;'!$B$124</f>
        <v>6011 2349</v>
      </c>
      <c r="I61" s="65" t="str">
        <f>'HOW TO-&gt;'!$C$124</f>
        <v>sharon.koh@msc.com</v>
      </c>
      <c r="J61" s="61"/>
      <c r="K61" s="80" t="str">
        <f>'HOW TO-&gt;'!$A$139</f>
        <v>DEWI</v>
      </c>
      <c r="L61" s="80" t="str">
        <f>'HOW TO-&gt;'!$B$139</f>
        <v>6011 2354</v>
      </c>
      <c r="M61" s="65" t="str">
        <f>'HOW TO-&gt;'!$C$139</f>
        <v>dewi.ratnah@msc.com</v>
      </c>
      <c r="N61" s="61"/>
      <c r="O61" s="65">
        <f>HOME!C$553</f>
        <v>0</v>
      </c>
      <c r="P61" s="61"/>
    </row>
    <row r="62" spans="2:233" s="29" customFormat="1" ht="14.25">
      <c r="B62" s="25"/>
      <c r="C62" s="80" t="str">
        <f>'HOW TO-&gt;'!$A$108</f>
        <v>NATALIE LEW</v>
      </c>
      <c r="D62" s="80" t="str">
        <f>'HOW TO-&gt;'!$B$108</f>
        <v>6011 2399</v>
      </c>
      <c r="E62" s="65" t="str">
        <f>'HOW TO-&gt;'!$C$108</f>
        <v>natalie.lew@msc.com</v>
      </c>
      <c r="F62" s="61"/>
      <c r="G62" s="80" t="str">
        <f>'HOW TO-&gt;'!$A$125</f>
        <v>ANGELIA LAU</v>
      </c>
      <c r="H62" s="80" t="str">
        <f>'HOW TO-&gt;'!$B$125</f>
        <v>6011 2346</v>
      </c>
      <c r="I62" s="65" t="str">
        <f>'HOW TO-&gt;'!$C$125</f>
        <v>angelia.lau@msc.com</v>
      </c>
      <c r="J62" s="61"/>
      <c r="K62" s="80" t="str">
        <f>'HOW TO-&gt;'!$A$140</f>
        <v>YU TING</v>
      </c>
      <c r="L62" s="80" t="str">
        <f>'HOW TO-&gt;'!$B$140</f>
        <v>6011 2359</v>
      </c>
      <c r="M62" s="65" t="str">
        <f>'HOW TO-&gt;'!$C$140</f>
        <v>yuting.luo@msc.com</v>
      </c>
      <c r="N62" s="61"/>
      <c r="O62" s="65">
        <f>HOME!C$554</f>
        <v>0</v>
      </c>
      <c r="P62" s="61"/>
    </row>
    <row r="63" spans="2:233" s="29" customFormat="1" ht="14.25">
      <c r="B63" s="25"/>
      <c r="C63" s="80">
        <f>'HOW TO-&gt;'!$A$109</f>
        <v>0</v>
      </c>
      <c r="D63" s="80" t="str">
        <f>'HOW TO-&gt;'!$B$109</f>
        <v>6011 2352</v>
      </c>
      <c r="E63" s="65">
        <f>'HOW TO-&gt;'!$C$109</f>
        <v>0</v>
      </c>
      <c r="F63" s="61"/>
      <c r="G63" s="80" t="str">
        <f>'HOW TO-&gt;'!$A$126</f>
        <v>NOOR AFNINDAH</v>
      </c>
      <c r="H63" s="80" t="str">
        <f>'HOW TO-&gt;'!$B$126</f>
        <v>6011 2347</v>
      </c>
      <c r="I63" s="65" t="str">
        <f>'HOW TO-&gt;'!$C$126</f>
        <v>noor.afnindah@msc.com</v>
      </c>
      <c r="J63" s="61"/>
      <c r="K63" s="80" t="str">
        <f>'HOW TO-&gt;'!$A$141</f>
        <v>-</v>
      </c>
      <c r="L63" s="80" t="str">
        <f>'HOW TO-&gt;'!$B$141</f>
        <v>6011 0567</v>
      </c>
      <c r="M63" s="65" t="str">
        <f>'HOW TO-&gt;'!$C$141</f>
        <v>-</v>
      </c>
      <c r="N63" s="61"/>
      <c r="O63" s="65">
        <f>HOME!C$549</f>
        <v>0</v>
      </c>
      <c r="P63" s="61"/>
    </row>
    <row r="64" spans="2:233" s="29" customFormat="1" ht="14.25">
      <c r="B64" s="25"/>
      <c r="C64" s="80" t="str">
        <f>'HOW TO-&gt;'!$A$110</f>
        <v>LIM AI PHEN</v>
      </c>
      <c r="D64" s="80" t="str">
        <f>'HOW TO-&gt;'!$B$110</f>
        <v>6011 9646</v>
      </c>
      <c r="E64" s="65" t="str">
        <f>'HOW TO-&gt;'!$C$110</f>
        <v>aiphen.lim@msc.com</v>
      </c>
      <c r="F64" s="61"/>
      <c r="G64" s="80" t="str">
        <f>'HOW TO-&gt;'!$A$127</f>
        <v>NG CHING WEI</v>
      </c>
      <c r="H64" s="80" t="str">
        <f>'HOW TO-&gt;'!$B$127</f>
        <v>6011 2404</v>
      </c>
      <c r="I64" s="65" t="str">
        <f>'HOW TO-&gt;'!$C$127</f>
        <v>chingwei.ng@msc.com</v>
      </c>
      <c r="J64" s="61"/>
      <c r="K64" s="80" t="str">
        <f>'HOW TO-&gt;'!$A$142</f>
        <v>SHAN SHAN</v>
      </c>
      <c r="L64" s="80" t="str">
        <f>'HOW TO-&gt;'!$B$142</f>
        <v>6011 2353</v>
      </c>
      <c r="M64" s="65" t="str">
        <f>'HOW TO-&gt;'!$C$142</f>
        <v>shanshan.chin@msc.com</v>
      </c>
      <c r="N64" s="61"/>
      <c r="O64" s="65">
        <f>HOME!C$551</f>
        <v>0</v>
      </c>
      <c r="P64" s="61"/>
    </row>
    <row r="65" spans="2:16" s="29" customFormat="1" ht="14.25">
      <c r="B65" s="25"/>
      <c r="C65" s="80" t="str">
        <f>'HOW TO-&gt;'!$A$111</f>
        <v>DARIUS ONG</v>
      </c>
      <c r="D65" s="80" t="str">
        <f>'HOW TO-&gt;'!$B$111</f>
        <v>6011 2396</v>
      </c>
      <c r="E65" s="65" t="str">
        <f>'HOW TO-&gt;'!$C$111</f>
        <v>darius.ong@msc.com</v>
      </c>
      <c r="F65" s="61"/>
      <c r="G65" s="80">
        <f>'HOW TO-&gt;'!$A$128</f>
        <v>0</v>
      </c>
      <c r="H65" s="80">
        <f>'HOW TO-&gt;'!$B$128</f>
        <v>0</v>
      </c>
      <c r="I65" s="65">
        <f>'HOW TO-&gt;'!$C$128</f>
        <v>0</v>
      </c>
      <c r="J65" s="61"/>
      <c r="K65" s="80" t="str">
        <f>'HOW TO-&gt;'!$A$143</f>
        <v>EUNICE</v>
      </c>
      <c r="L65" s="80" t="str">
        <f>'HOW TO-&gt;'!$B$143</f>
        <v>6011 2355</v>
      </c>
      <c r="M65" s="65" t="str">
        <f>'HOW TO-&gt;'!$C$143</f>
        <v>eunice.chan@msc.com</v>
      </c>
      <c r="N65" s="61"/>
      <c r="O65" s="65">
        <f>HOME!C$555</f>
        <v>0</v>
      </c>
      <c r="P65" s="61"/>
    </row>
    <row r="66" spans="2:16" s="29" customFormat="1" ht="14.25">
      <c r="B66" s="25"/>
      <c r="C66" s="80" t="str">
        <f>'HOW TO-&gt;'!$A$112</f>
        <v>LAWRENCE ANG (CROSS-TRADE)</v>
      </c>
      <c r="D66" s="80" t="str">
        <f>'HOW TO-&gt;'!$B$112</f>
        <v>6011 2400</v>
      </c>
      <c r="E66" s="65" t="str">
        <f>'HOW TO-&gt;'!$C$112</f>
        <v>lawrence.ang@msc.com</v>
      </c>
      <c r="F66" s="61"/>
      <c r="G66" s="80" t="str">
        <f>'HOW TO-&gt;'!$A$129</f>
        <v>.</v>
      </c>
      <c r="H66" s="80" t="str">
        <f>'HOW TO-&gt;'!$B$129</f>
        <v>.</v>
      </c>
      <c r="I66" s="65" t="str">
        <f>'HOW TO-&gt;'!$C$129</f>
        <v>.</v>
      </c>
      <c r="J66" s="61"/>
      <c r="K66" s="80" t="str">
        <f>'HOW TO-&gt;'!$A$144</f>
        <v>HAZEL</v>
      </c>
      <c r="L66" s="80" t="str">
        <f>'HOW TO-&gt;'!$B$144</f>
        <v>6011 2435</v>
      </c>
      <c r="M66" s="65" t="str">
        <f>'HOW TO-&gt;'!$C$144</f>
        <v>hazel.toh@msc.com</v>
      </c>
      <c r="N66" s="61"/>
      <c r="O66" s="65">
        <f>HOME!C$552</f>
        <v>0</v>
      </c>
      <c r="P66" s="61"/>
    </row>
    <row r="67" spans="2:16" s="29" customFormat="1" ht="14.25">
      <c r="B67" s="25"/>
      <c r="C67" s="80" t="str">
        <f>'HOW TO-&gt;'!$A$113</f>
        <v>ASHTON YAN</v>
      </c>
      <c r="D67" s="80" t="str">
        <f>'HOW TO-&gt;'!$B$113</f>
        <v>6011 2398</v>
      </c>
      <c r="E67" s="65" t="str">
        <f>'HOW TO-&gt;'!$C$113</f>
        <v>ashton.yan@msc.com</v>
      </c>
      <c r="F67" s="61"/>
      <c r="G67" s="80">
        <f>'HOW TO-&gt;'!$A$130</f>
        <v>0</v>
      </c>
      <c r="H67" s="80">
        <f>'HOW TO-&gt;'!$B$130</f>
        <v>0</v>
      </c>
      <c r="I67" s="65">
        <f>'HOW TO-&gt;'!$C$130</f>
        <v>0</v>
      </c>
      <c r="J67" s="61"/>
      <c r="K67" s="80">
        <f>'HOW TO-&gt;'!$A$145</f>
        <v>0</v>
      </c>
      <c r="L67" s="80">
        <f>'HOW TO-&gt;'!$B$145</f>
        <v>0</v>
      </c>
      <c r="M67" s="65">
        <f>'HOW TO-&gt;'!$C$145</f>
        <v>0</v>
      </c>
      <c r="N67" s="61"/>
      <c r="O67" s="61"/>
      <c r="P67" s="61"/>
    </row>
    <row r="68" spans="2:16">
      <c r="C68" s="80" t="str">
        <f>'HOW TO-&gt;'!$A$114</f>
        <v>LUIS LIM</v>
      </c>
      <c r="D68" s="80" t="str">
        <f>'HOW TO-&gt;'!$B$114</f>
        <v>6011 7900</v>
      </c>
      <c r="E68" s="65" t="str">
        <f>'HOW TO-&gt;'!$C$114</f>
        <v>luis.lim@msc.com</v>
      </c>
      <c r="F68" s="61"/>
      <c r="G68" s="61"/>
      <c r="H68" s="84"/>
      <c r="I68" s="273"/>
      <c r="J68" s="61"/>
      <c r="K68" s="80">
        <f>'HOW TO-&gt;'!$A$146</f>
        <v>0</v>
      </c>
      <c r="L68" s="80">
        <f>'HOW TO-&gt;'!$B$146</f>
        <v>0</v>
      </c>
      <c r="M68" s="65">
        <f>'HOW TO-&gt;'!$C$146</f>
        <v>0</v>
      </c>
      <c r="N68" s="61"/>
      <c r="O68" s="61"/>
      <c r="P68" s="61"/>
    </row>
    <row r="69" spans="2:16">
      <c r="B69" s="5"/>
      <c r="C69" s="80" t="str">
        <f>'HOW TO-&gt;'!$A$115</f>
        <v>CHARMAINE LIM</v>
      </c>
      <c r="D69" s="80" t="str">
        <f>'HOW TO-&gt;'!$B$115</f>
        <v>6011 0561</v>
      </c>
      <c r="E69" s="65" t="str">
        <f>'HOW TO-&gt;'!$C$115</f>
        <v>charmaine.lim@msc.com</v>
      </c>
      <c r="F69" s="61"/>
      <c r="G69" s="61"/>
      <c r="H69" s="84"/>
      <c r="I69" s="84"/>
      <c r="J69" s="273"/>
      <c r="K69" s="80"/>
      <c r="L69" s="80"/>
      <c r="M69" s="65"/>
      <c r="N69" s="61"/>
      <c r="O69" s="65"/>
      <c r="P69" s="61"/>
    </row>
    <row r="70" spans="2:16">
      <c r="B70" s="5"/>
      <c r="C70" s="80">
        <f>'HOW TO-&gt;'!$A$116</f>
        <v>0</v>
      </c>
      <c r="D70" s="80">
        <f>'HOW TO-&gt;'!$B$116</f>
        <v>0</v>
      </c>
      <c r="E70" s="65">
        <f>'HOW TO-&gt;'!$C$116</f>
        <v>0</v>
      </c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2:16">
      <c r="C71" s="80" t="str">
        <f>'HOW TO-&gt;'!$A$117</f>
        <v xml:space="preserve">MAIN LINE  </v>
      </c>
      <c r="D71" s="80" t="str">
        <f>'HOW TO-&gt;'!$B$117</f>
        <v>6011 2424</v>
      </c>
      <c r="E71" s="65">
        <f>'HOW TO-&gt;'!$C$117</f>
        <v>0</v>
      </c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2:16">
      <c r="C72" s="80">
        <f>'HOW TO-&gt;'!$A$118</f>
        <v>0</v>
      </c>
      <c r="D72" s="80">
        <f>'HOW TO-&gt;'!$B$118</f>
        <v>0</v>
      </c>
      <c r="E72" s="65">
        <f>'HOW TO-&gt;'!$C$118</f>
        <v>0</v>
      </c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2:16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</row>
    <row r="74" spans="2:16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2:16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</row>
    <row r="76" spans="2:16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2:16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2:16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2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</row>
    <row r="80" spans="2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  <row r="96" spans="3:16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</row>
    <row r="97" spans="3:16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</row>
    <row r="98" spans="3:16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</row>
    <row r="99" spans="3:16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</row>
    <row r="100" spans="3:16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</row>
  </sheetData>
  <sheetProtection formatCells="0"/>
  <hyperlinks>
    <hyperlink ref="I57" display="custsvc@msca.com.sg" xr:uid="{F77283D5-AF07-4C45-B1CA-1B1BA4C56993}"/>
    <hyperlink ref="M57" display="sinexp@msca.com.sg" xr:uid="{747C54B5-E8FA-4B51-B3B1-7C6A95EEBAAF}"/>
    <hyperlink ref="E56" r:id="rId1" xr:uid="{0FBB37D5-6ED8-4950-A949-184A14724774}"/>
    <hyperlink ref="E57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794"/>
  <sheetViews>
    <sheetView zoomScale="85" zoomScaleNormal="85" workbookViewId="0">
      <selection activeCell="D36" sqref="D36"/>
    </sheetView>
  </sheetViews>
  <sheetFormatPr defaultColWidth="9.42578125" defaultRowHeight="12.75"/>
  <cols>
    <col min="1" max="1" width="15.5703125" style="263" customWidth="1"/>
    <col min="2" max="2" width="40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21.28515625" style="5" customWidth="1"/>
    <col min="11" max="11" width="11.85546875" style="5" customWidth="1"/>
    <col min="12" max="12" width="13.42578125" style="5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3" t="s">
        <v>7057</v>
      </c>
      <c r="B1" s="14"/>
    </row>
    <row r="2" spans="1:15" s="6" customFormat="1" ht="33">
      <c r="A2" s="264"/>
      <c r="B2" s="7" t="s">
        <v>95</v>
      </c>
      <c r="C2" s="45"/>
    </row>
    <row r="3" spans="1:15" ht="15.75">
      <c r="B3" s="66"/>
      <c r="C3" s="66"/>
      <c r="E3" s="46"/>
      <c r="F3" s="66"/>
      <c r="G3" s="66"/>
      <c r="H3" s="66"/>
      <c r="I3" s="66"/>
      <c r="J3" s="66"/>
      <c r="K3" s="37"/>
      <c r="L3" s="37"/>
    </row>
    <row r="4" spans="1:15" ht="15.75">
      <c r="B4" s="66"/>
      <c r="C4" s="66"/>
      <c r="D4" s="46"/>
      <c r="E4" s="46"/>
      <c r="F4" s="66"/>
      <c r="G4" s="66"/>
      <c r="H4" s="66"/>
      <c r="I4" s="66"/>
      <c r="J4" s="66"/>
      <c r="K4" s="37"/>
      <c r="L4" s="37"/>
    </row>
    <row r="5" spans="1:15" ht="15.75">
      <c r="B5" s="84"/>
      <c r="C5" s="84"/>
      <c r="D5" s="46" t="s">
        <v>7058</v>
      </c>
      <c r="E5" s="84"/>
      <c r="F5" s="84"/>
      <c r="G5" s="84"/>
      <c r="H5" s="84"/>
      <c r="I5" s="84"/>
      <c r="J5" s="37"/>
      <c r="K5" s="37"/>
      <c r="L5" s="37"/>
    </row>
    <row r="6" spans="1:15" s="14" customFormat="1" ht="20.100000000000001" customHeight="1">
      <c r="A6" s="1279"/>
      <c r="B6" s="1217" t="s">
        <v>7059</v>
      </c>
      <c r="C6" s="1321"/>
      <c r="D6" s="1378"/>
      <c r="E6" s="1970"/>
      <c r="F6" s="1970"/>
      <c r="G6" s="1970"/>
      <c r="H6" s="1970"/>
      <c r="I6" s="1970"/>
      <c r="J6" s="1970"/>
      <c r="K6" s="885"/>
      <c r="L6" s="1218"/>
      <c r="M6" s="1431"/>
      <c r="N6" s="460"/>
      <c r="O6" s="460"/>
    </row>
    <row r="7" spans="1:15" s="14" customFormat="1" ht="20.100000000000001" customHeight="1">
      <c r="A7" s="1279"/>
      <c r="B7" s="869"/>
      <c r="C7" s="1321"/>
      <c r="D7" s="1378"/>
      <c r="E7" s="1378"/>
      <c r="F7" s="1378"/>
      <c r="G7" s="1378"/>
      <c r="H7" s="1378"/>
      <c r="I7" s="1378"/>
      <c r="J7" s="1378"/>
      <c r="K7" s="885"/>
      <c r="L7" s="1765"/>
      <c r="M7" s="1766"/>
      <c r="N7" s="460"/>
      <c r="O7" s="460"/>
    </row>
    <row r="8" spans="1:15" s="14" customFormat="1" ht="20.100000000000001" customHeight="1">
      <c r="A8" s="1279"/>
      <c r="B8" s="1217"/>
      <c r="C8" s="3112"/>
      <c r="D8" s="1378"/>
      <c r="E8" s="1378"/>
      <c r="F8" s="1378"/>
      <c r="G8" s="1378"/>
      <c r="H8" s="1378"/>
      <c r="I8" s="1378"/>
      <c r="J8" s="1888"/>
      <c r="K8" s="885"/>
      <c r="L8" s="2028"/>
      <c r="M8" s="2029"/>
      <c r="N8" s="2029"/>
      <c r="O8" s="2029"/>
    </row>
    <row r="9" spans="1:15" s="14" customFormat="1" ht="33" hidden="1" customHeight="1">
      <c r="A9" s="1279"/>
      <c r="B9" s="1217"/>
      <c r="C9" s="3112"/>
      <c r="D9" s="1896" t="s">
        <v>98</v>
      </c>
      <c r="E9" s="1897" t="s">
        <v>702</v>
      </c>
      <c r="F9" s="1897" t="s">
        <v>1697</v>
      </c>
      <c r="G9" s="1898" t="s">
        <v>1120</v>
      </c>
      <c r="H9" s="1898" t="s">
        <v>713</v>
      </c>
      <c r="I9" s="1894"/>
      <c r="J9" s="885"/>
      <c r="K9" s="2030" t="s">
        <v>3805</v>
      </c>
      <c r="L9" s="2295" t="s">
        <v>1721</v>
      </c>
      <c r="M9" s="2031" t="s">
        <v>3807</v>
      </c>
      <c r="N9" s="2031" t="s">
        <v>3808</v>
      </c>
    </row>
    <row r="10" spans="1:15" s="14" customFormat="1" ht="22.5" hidden="1" customHeight="1" thickBot="1">
      <c r="A10" s="1279"/>
      <c r="B10" s="1646" t="s">
        <v>5430</v>
      </c>
      <c r="C10" s="1647" t="s">
        <v>2979</v>
      </c>
      <c r="D10" s="1648" t="s">
        <v>695</v>
      </c>
      <c r="E10" s="1649" t="s">
        <v>3507</v>
      </c>
      <c r="F10" s="1649" t="s">
        <v>2007</v>
      </c>
      <c r="G10" s="1649" t="s">
        <v>3761</v>
      </c>
      <c r="H10" s="1895" t="s">
        <v>3773</v>
      </c>
      <c r="I10" s="1888"/>
      <c r="J10" s="885"/>
      <c r="K10" s="1765"/>
      <c r="L10" s="1766"/>
      <c r="M10" s="460"/>
      <c r="N10" s="460"/>
    </row>
    <row r="11" spans="1:15" s="14" customFormat="1" ht="20.100000000000001" hidden="1" customHeight="1" thickTop="1">
      <c r="A11" s="1279" t="s">
        <v>5340</v>
      </c>
      <c r="B11" s="3298" t="s">
        <v>2312</v>
      </c>
      <c r="C11" s="3113" t="s">
        <v>7060</v>
      </c>
      <c r="D11" s="3393">
        <v>45711</v>
      </c>
      <c r="E11" s="3115">
        <f>D11+31</f>
        <v>45742</v>
      </c>
      <c r="F11" s="3114">
        <f t="shared" ref="F11:F26" si="0">D11+36</f>
        <v>45747</v>
      </c>
      <c r="G11" s="3114">
        <f t="shared" ref="G11:G26" si="1">D11+38</f>
        <v>45749</v>
      </c>
      <c r="H11" s="3114">
        <f t="shared" ref="H11:H26" si="2">D11+39</f>
        <v>45750</v>
      </c>
      <c r="I11" s="1888"/>
      <c r="J11" s="885"/>
      <c r="K11" s="2028">
        <v>45343</v>
      </c>
      <c r="L11" s="2029">
        <f>K11+1</f>
        <v>45344</v>
      </c>
      <c r="M11" s="2029"/>
      <c r="N11" s="2029"/>
    </row>
    <row r="12" spans="1:15" s="14" customFormat="1" ht="20.100000000000001" hidden="1" customHeight="1">
      <c r="A12" s="1279" t="s">
        <v>5342</v>
      </c>
      <c r="B12" s="3116" t="s">
        <v>2637</v>
      </c>
      <c r="C12" s="3117" t="s">
        <v>7061</v>
      </c>
      <c r="D12" s="3400">
        <v>45718</v>
      </c>
      <c r="E12" s="3115">
        <f t="shared" ref="E12:E26" si="3">D12+31</f>
        <v>45749</v>
      </c>
      <c r="F12" s="3114">
        <f t="shared" si="0"/>
        <v>45754</v>
      </c>
      <c r="G12" s="3114">
        <f t="shared" si="1"/>
        <v>45756</v>
      </c>
      <c r="H12" s="3114">
        <f t="shared" si="2"/>
        <v>45757</v>
      </c>
      <c r="I12" s="1888"/>
      <c r="J12" s="885"/>
      <c r="K12" s="2028">
        <v>45716</v>
      </c>
      <c r="L12" s="2029">
        <f t="shared" ref="L12:L32" si="4">K12+1</f>
        <v>45717</v>
      </c>
      <c r="M12" s="2029"/>
      <c r="N12" s="2029"/>
    </row>
    <row r="13" spans="1:15" s="14" customFormat="1" ht="20.100000000000001" hidden="1" customHeight="1">
      <c r="A13" s="1279" t="s">
        <v>5344</v>
      </c>
      <c r="B13" s="1358" t="s">
        <v>2013</v>
      </c>
      <c r="C13" s="3100" t="s">
        <v>7062</v>
      </c>
      <c r="D13" s="3447">
        <v>45727</v>
      </c>
      <c r="E13" s="1216">
        <f t="shared" si="3"/>
        <v>45758</v>
      </c>
      <c r="F13" s="1890">
        <f t="shared" si="0"/>
        <v>45763</v>
      </c>
      <c r="G13" s="1890">
        <f t="shared" si="1"/>
        <v>45765</v>
      </c>
      <c r="H13" s="1890">
        <f t="shared" si="2"/>
        <v>45766</v>
      </c>
      <c r="I13" s="1888"/>
      <c r="J13" s="885"/>
      <c r="K13" s="2028">
        <v>45723</v>
      </c>
      <c r="L13" s="2029">
        <f t="shared" si="4"/>
        <v>45724</v>
      </c>
      <c r="M13" s="2029"/>
      <c r="N13" s="2029"/>
    </row>
    <row r="14" spans="1:15" s="14" customFormat="1" ht="20.100000000000001" hidden="1" customHeight="1">
      <c r="A14" s="1279" t="s">
        <v>5347</v>
      </c>
      <c r="B14" s="1358" t="s">
        <v>2619</v>
      </c>
      <c r="C14" s="3100" t="s">
        <v>7063</v>
      </c>
      <c r="D14" s="3447">
        <v>45734</v>
      </c>
      <c r="E14" s="1216">
        <f t="shared" si="3"/>
        <v>45765</v>
      </c>
      <c r="F14" s="1890">
        <f t="shared" si="0"/>
        <v>45770</v>
      </c>
      <c r="G14" s="1890">
        <f t="shared" si="1"/>
        <v>45772</v>
      </c>
      <c r="H14" s="1890">
        <f t="shared" si="2"/>
        <v>45773</v>
      </c>
      <c r="I14" s="1888"/>
      <c r="J14" s="885"/>
      <c r="K14" s="2028">
        <v>45730</v>
      </c>
      <c r="L14" s="2029">
        <f t="shared" si="4"/>
        <v>45731</v>
      </c>
      <c r="M14" s="2029"/>
      <c r="N14" s="2029"/>
    </row>
    <row r="15" spans="1:15" s="14" customFormat="1" ht="20.100000000000001" hidden="1" customHeight="1">
      <c r="A15" s="1279" t="s">
        <v>5350</v>
      </c>
      <c r="B15" s="3424" t="s">
        <v>2601</v>
      </c>
      <c r="C15" s="3100" t="s">
        <v>7064</v>
      </c>
      <c r="D15" s="3447">
        <v>45741</v>
      </c>
      <c r="E15" s="1216">
        <f t="shared" si="3"/>
        <v>45772</v>
      </c>
      <c r="F15" s="1890">
        <f t="shared" si="0"/>
        <v>45777</v>
      </c>
      <c r="G15" s="1890">
        <f t="shared" si="1"/>
        <v>45779</v>
      </c>
      <c r="H15" s="1890">
        <f t="shared" si="2"/>
        <v>45780</v>
      </c>
      <c r="I15" s="1888"/>
      <c r="J15" s="885"/>
      <c r="K15" s="2028">
        <v>45737</v>
      </c>
      <c r="L15" s="2029">
        <f t="shared" si="4"/>
        <v>45738</v>
      </c>
      <c r="M15" s="2029"/>
      <c r="N15" s="2029"/>
    </row>
    <row r="16" spans="1:15" s="14" customFormat="1" ht="20.100000000000001" hidden="1" customHeight="1" thickTop="1">
      <c r="A16" s="1279" t="s">
        <v>5352</v>
      </c>
      <c r="B16" s="1358" t="s">
        <v>3014</v>
      </c>
      <c r="C16" s="3100" t="s">
        <v>7065</v>
      </c>
      <c r="D16" s="3447">
        <v>45751</v>
      </c>
      <c r="E16" s="1216">
        <f t="shared" si="3"/>
        <v>45782</v>
      </c>
      <c r="F16" s="1890">
        <f t="shared" si="0"/>
        <v>45787</v>
      </c>
      <c r="G16" s="1890">
        <f t="shared" si="1"/>
        <v>45789</v>
      </c>
      <c r="H16" s="1890">
        <f t="shared" si="2"/>
        <v>45790</v>
      </c>
      <c r="I16" s="1888"/>
      <c r="J16" s="885"/>
      <c r="K16" s="2028">
        <v>45744</v>
      </c>
      <c r="L16" s="2029">
        <f t="shared" si="4"/>
        <v>45745</v>
      </c>
      <c r="M16" s="2029"/>
      <c r="N16" s="2029"/>
    </row>
    <row r="17" spans="1:14" s="14" customFormat="1" ht="20.100000000000001" hidden="1" customHeight="1">
      <c r="A17" s="1279" t="s">
        <v>5354</v>
      </c>
      <c r="B17" s="3116" t="s">
        <v>2120</v>
      </c>
      <c r="C17" s="3117" t="s">
        <v>7066</v>
      </c>
      <c r="D17" s="3400">
        <v>45761</v>
      </c>
      <c r="E17" s="3115">
        <f t="shared" si="3"/>
        <v>45792</v>
      </c>
      <c r="F17" s="3114">
        <f t="shared" si="0"/>
        <v>45797</v>
      </c>
      <c r="G17" s="3114">
        <f t="shared" si="1"/>
        <v>45799</v>
      </c>
      <c r="H17" s="3114">
        <f t="shared" si="2"/>
        <v>45800</v>
      </c>
      <c r="I17" s="1888"/>
      <c r="J17" s="885"/>
      <c r="K17" s="2028">
        <v>45751</v>
      </c>
      <c r="L17" s="2029">
        <f t="shared" si="4"/>
        <v>45752</v>
      </c>
      <c r="M17" s="2029"/>
      <c r="N17" s="2029"/>
    </row>
    <row r="18" spans="1:14" s="14" customFormat="1" ht="20.100000000000001" hidden="1" customHeight="1">
      <c r="A18" s="1279" t="s">
        <v>5356</v>
      </c>
      <c r="B18" s="3116" t="s">
        <v>2293</v>
      </c>
      <c r="C18" s="3117" t="s">
        <v>7067</v>
      </c>
      <c r="D18" s="3400">
        <v>45769</v>
      </c>
      <c r="E18" s="3118">
        <f t="shared" si="3"/>
        <v>45800</v>
      </c>
      <c r="F18" s="3118">
        <f t="shared" si="0"/>
        <v>45805</v>
      </c>
      <c r="G18" s="3118">
        <f t="shared" si="1"/>
        <v>45807</v>
      </c>
      <c r="H18" s="3118">
        <f t="shared" si="2"/>
        <v>45808</v>
      </c>
      <c r="I18" s="1888"/>
      <c r="J18" s="885"/>
      <c r="K18" s="2028">
        <v>45758</v>
      </c>
      <c r="L18" s="2029">
        <f t="shared" si="4"/>
        <v>45759</v>
      </c>
      <c r="M18" s="2029"/>
      <c r="N18" s="2029"/>
    </row>
    <row r="19" spans="1:14" s="14" customFormat="1" ht="20.100000000000001" hidden="1" customHeight="1">
      <c r="A19" s="1279"/>
      <c r="B19" s="1217"/>
      <c r="C19" s="1321"/>
      <c r="D19" s="1378"/>
      <c r="E19" s="1378"/>
      <c r="F19" s="1378"/>
      <c r="G19" s="1378"/>
      <c r="H19" s="1378"/>
      <c r="I19" s="3494"/>
      <c r="J19" s="885"/>
      <c r="K19" s="2028"/>
      <c r="L19" s="2029"/>
      <c r="M19" s="2029"/>
      <c r="N19" s="2029"/>
    </row>
    <row r="20" spans="1:14" s="14" customFormat="1" ht="28.5" hidden="1">
      <c r="A20" s="1279"/>
      <c r="B20" s="1217"/>
      <c r="C20" s="3112"/>
      <c r="D20" s="1896" t="s">
        <v>98</v>
      </c>
      <c r="E20" s="1897" t="s">
        <v>765</v>
      </c>
      <c r="F20" s="1897" t="s">
        <v>1697</v>
      </c>
      <c r="G20" s="1898" t="s">
        <v>1120</v>
      </c>
      <c r="H20" s="1898" t="s">
        <v>713</v>
      </c>
      <c r="I20" s="3494"/>
      <c r="J20" s="885"/>
      <c r="K20" s="2030" t="s">
        <v>3805</v>
      </c>
      <c r="L20" s="2295" t="s">
        <v>1721</v>
      </c>
      <c r="M20" s="2029"/>
      <c r="N20" s="2029"/>
    </row>
    <row r="21" spans="1:14" s="14" customFormat="1" ht="20.100000000000001" hidden="1" customHeight="1" thickBot="1">
      <c r="A21" s="1279"/>
      <c r="B21" s="1646" t="s">
        <v>5430</v>
      </c>
      <c r="C21" s="1647" t="s">
        <v>2979</v>
      </c>
      <c r="D21" s="1648" t="s">
        <v>695</v>
      </c>
      <c r="E21" s="1649" t="s">
        <v>3507</v>
      </c>
      <c r="F21" s="1649" t="s">
        <v>2007</v>
      </c>
      <c r="G21" s="1649" t="s">
        <v>3761</v>
      </c>
      <c r="H21" s="1895" t="s">
        <v>3773</v>
      </c>
      <c r="I21" s="3494"/>
      <c r="J21" s="885"/>
      <c r="K21" s="2028"/>
      <c r="L21" s="2029"/>
      <c r="M21" s="2029"/>
      <c r="N21" s="2029"/>
    </row>
    <row r="22" spans="1:14" s="14" customFormat="1" ht="20.100000000000001" hidden="1" customHeight="1" thickTop="1">
      <c r="A22" s="1279" t="s">
        <v>5359</v>
      </c>
      <c r="B22" s="3116" t="s">
        <v>7068</v>
      </c>
      <c r="C22" s="3117" t="s">
        <v>7069</v>
      </c>
      <c r="D22" s="3400">
        <v>45773</v>
      </c>
      <c r="E22" s="3118">
        <f t="shared" si="3"/>
        <v>45804</v>
      </c>
      <c r="F22" s="3118">
        <f t="shared" si="0"/>
        <v>45809</v>
      </c>
      <c r="G22" s="3118">
        <f t="shared" si="1"/>
        <v>45811</v>
      </c>
      <c r="H22" s="3118">
        <f t="shared" si="2"/>
        <v>45812</v>
      </c>
      <c r="I22" s="1888"/>
      <c r="J22" s="885"/>
      <c r="K22" s="2028">
        <v>45765</v>
      </c>
      <c r="L22" s="2029">
        <f t="shared" si="4"/>
        <v>45766</v>
      </c>
      <c r="M22" s="2029"/>
      <c r="N22" s="2029"/>
    </row>
    <row r="23" spans="1:14" s="14" customFormat="1" ht="20.100000000000001" hidden="1" customHeight="1">
      <c r="A23" s="1279" t="s">
        <v>5362</v>
      </c>
      <c r="B23" s="3116" t="s">
        <v>7070</v>
      </c>
      <c r="C23" s="3117" t="s">
        <v>7071</v>
      </c>
      <c r="D23" s="3400">
        <v>45779</v>
      </c>
      <c r="E23" s="3115">
        <f t="shared" si="3"/>
        <v>45810</v>
      </c>
      <c r="F23" s="3114">
        <f t="shared" si="0"/>
        <v>45815</v>
      </c>
      <c r="G23" s="3114">
        <f t="shared" si="1"/>
        <v>45817</v>
      </c>
      <c r="H23" s="3114">
        <f t="shared" si="2"/>
        <v>45818</v>
      </c>
      <c r="I23" s="1888"/>
      <c r="J23" s="885"/>
      <c r="K23" s="2028">
        <v>45772</v>
      </c>
      <c r="L23" s="2029">
        <f t="shared" si="4"/>
        <v>45773</v>
      </c>
      <c r="M23" s="2029"/>
      <c r="N23" s="2029"/>
    </row>
    <row r="24" spans="1:14" s="14" customFormat="1" ht="20.100000000000001" hidden="1" customHeight="1">
      <c r="A24" s="1279" t="s">
        <v>5365</v>
      </c>
      <c r="B24" s="1358" t="s">
        <v>414</v>
      </c>
      <c r="C24" s="3100" t="s">
        <v>7072</v>
      </c>
      <c r="D24" s="3447">
        <v>45789</v>
      </c>
      <c r="E24" s="1343">
        <f t="shared" si="3"/>
        <v>45820</v>
      </c>
      <c r="F24" s="1343">
        <f t="shared" si="0"/>
        <v>45825</v>
      </c>
      <c r="G24" s="1343">
        <f t="shared" si="1"/>
        <v>45827</v>
      </c>
      <c r="H24" s="1343">
        <f t="shared" si="2"/>
        <v>45828</v>
      </c>
      <c r="I24" s="1888"/>
      <c r="J24" s="885"/>
      <c r="K24" s="2028">
        <v>45779</v>
      </c>
      <c r="L24" s="2029">
        <f t="shared" si="4"/>
        <v>45780</v>
      </c>
      <c r="M24" s="2029"/>
      <c r="N24" s="2029"/>
    </row>
    <row r="25" spans="1:14" s="14" customFormat="1" ht="20.100000000000001" hidden="1" customHeight="1">
      <c r="A25" s="1279" t="s">
        <v>5368</v>
      </c>
      <c r="B25" s="1358" t="s">
        <v>2231</v>
      </c>
      <c r="C25" s="3100" t="s">
        <v>7073</v>
      </c>
      <c r="D25" s="3447">
        <v>45796</v>
      </c>
      <c r="E25" s="1343">
        <f t="shared" si="3"/>
        <v>45827</v>
      </c>
      <c r="F25" s="1343">
        <f t="shared" si="0"/>
        <v>45832</v>
      </c>
      <c r="G25" s="1343">
        <f t="shared" si="1"/>
        <v>45834</v>
      </c>
      <c r="H25" s="1343">
        <f t="shared" si="2"/>
        <v>45835</v>
      </c>
      <c r="I25" s="1888"/>
      <c r="J25" s="885"/>
      <c r="K25" s="2028">
        <v>45786</v>
      </c>
      <c r="L25" s="2029">
        <f t="shared" si="4"/>
        <v>45787</v>
      </c>
      <c r="M25" s="2029"/>
      <c r="N25" s="2029"/>
    </row>
    <row r="26" spans="1:14" s="14" customFormat="1" ht="20.100000000000001" hidden="1" customHeight="1">
      <c r="A26" s="1279" t="s">
        <v>5372</v>
      </c>
      <c r="B26" s="3532" t="s">
        <v>3002</v>
      </c>
      <c r="C26" s="3100" t="s">
        <v>7074</v>
      </c>
      <c r="D26" s="3806">
        <v>45805</v>
      </c>
      <c r="E26" s="3533">
        <f t="shared" si="3"/>
        <v>45836</v>
      </c>
      <c r="F26" s="3533">
        <f t="shared" si="0"/>
        <v>45841</v>
      </c>
      <c r="G26" s="3533">
        <f t="shared" si="1"/>
        <v>45843</v>
      </c>
      <c r="H26" s="3533">
        <f t="shared" si="2"/>
        <v>45844</v>
      </c>
      <c r="I26" s="1888"/>
      <c r="J26" s="885"/>
      <c r="K26" s="2028">
        <v>45793</v>
      </c>
      <c r="L26" s="2029">
        <f t="shared" si="4"/>
        <v>45794</v>
      </c>
      <c r="M26" s="2029"/>
      <c r="N26" s="2029"/>
    </row>
    <row r="27" spans="1:14" s="14" customFormat="1" ht="20.100000000000001" hidden="1" customHeight="1">
      <c r="A27" s="1279" t="s">
        <v>5378</v>
      </c>
      <c r="B27" s="3583" t="s">
        <v>7075</v>
      </c>
      <c r="C27" s="3584" t="s">
        <v>7076</v>
      </c>
      <c r="D27" s="3585">
        <v>45800</v>
      </c>
      <c r="E27" s="3585">
        <f>D27+31</f>
        <v>45831</v>
      </c>
      <c r="F27" s="3585">
        <f>D27+36</f>
        <v>45836</v>
      </c>
      <c r="G27" s="3585">
        <f>D27+38</f>
        <v>45838</v>
      </c>
      <c r="H27" s="3585">
        <f>D27+39</f>
        <v>45839</v>
      </c>
      <c r="I27" s="3581"/>
      <c r="J27" s="3582"/>
      <c r="K27" s="3563">
        <v>45800</v>
      </c>
      <c r="L27" s="3563">
        <f>K27+1</f>
        <v>45801</v>
      </c>
      <c r="M27" s="2029"/>
      <c r="N27" s="2029"/>
    </row>
    <row r="28" spans="1:14" s="14" customFormat="1" ht="20.100000000000001" hidden="1" customHeight="1">
      <c r="A28" s="1279"/>
      <c r="B28" s="1173"/>
      <c r="C28" s="1321"/>
      <c r="D28" s="1378"/>
      <c r="E28" s="1378"/>
      <c r="F28" s="1378"/>
      <c r="G28" s="1378"/>
      <c r="H28" s="1378"/>
      <c r="I28" s="1888"/>
      <c r="J28" s="885"/>
      <c r="K28" s="2028"/>
      <c r="L28" s="2029"/>
      <c r="M28" s="2029"/>
      <c r="N28" s="2029"/>
    </row>
    <row r="29" spans="1:14" s="14" customFormat="1" ht="37.5" customHeight="1">
      <c r="A29" s="1279"/>
      <c r="B29" s="1217"/>
      <c r="C29" s="3112"/>
      <c r="D29" s="1896" t="s">
        <v>98</v>
      </c>
      <c r="E29" s="1897" t="s">
        <v>765</v>
      </c>
      <c r="F29" s="1897" t="s">
        <v>1697</v>
      </c>
      <c r="G29" s="1898" t="s">
        <v>1120</v>
      </c>
      <c r="H29" s="1898" t="s">
        <v>713</v>
      </c>
      <c r="I29" s="3494"/>
      <c r="J29" s="885"/>
      <c r="K29" s="2030" t="s">
        <v>3805</v>
      </c>
      <c r="L29" s="2295" t="s">
        <v>1721</v>
      </c>
      <c r="M29" s="2029"/>
      <c r="N29" s="2029"/>
    </row>
    <row r="30" spans="1:14" s="14" customFormat="1" ht="20.100000000000001" customHeight="1" thickBot="1">
      <c r="A30" s="1279"/>
      <c r="B30" s="1646" t="s">
        <v>5430</v>
      </c>
      <c r="C30" s="1647" t="s">
        <v>2979</v>
      </c>
      <c r="D30" s="3587" t="s">
        <v>695</v>
      </c>
      <c r="E30" s="3588" t="s">
        <v>2907</v>
      </c>
      <c r="F30" s="3588" t="s">
        <v>3250</v>
      </c>
      <c r="G30" s="3588" t="s">
        <v>2781</v>
      </c>
      <c r="H30" s="3589" t="s">
        <v>3118</v>
      </c>
      <c r="I30" s="3494"/>
      <c r="J30" s="885"/>
      <c r="K30" s="2028"/>
      <c r="L30" s="2029"/>
      <c r="M30" s="2029"/>
      <c r="N30" s="2029"/>
    </row>
    <row r="31" spans="1:14" s="14" customFormat="1" ht="20.100000000000001" customHeight="1" thickTop="1">
      <c r="A31" s="1279" t="s">
        <v>5378</v>
      </c>
      <c r="B31" s="1358" t="s">
        <v>7077</v>
      </c>
      <c r="C31" s="3100" t="s">
        <v>7076</v>
      </c>
      <c r="D31" s="3816">
        <v>45812</v>
      </c>
      <c r="E31" s="1890">
        <f t="shared" ref="E31:E40" si="5">D31+32</f>
        <v>45844</v>
      </c>
      <c r="F31" s="1890">
        <f t="shared" ref="F31:F40" si="6">D31+37</f>
        <v>45849</v>
      </c>
      <c r="G31" s="1890">
        <f t="shared" ref="G31:G40" si="7">D31+40</f>
        <v>45852</v>
      </c>
      <c r="H31" s="1890">
        <f t="shared" ref="H31:H40" si="8">D31+42</f>
        <v>45854</v>
      </c>
      <c r="I31" s="1888"/>
      <c r="J31" s="885" t="s">
        <v>7078</v>
      </c>
      <c r="K31" s="2028">
        <v>45800</v>
      </c>
      <c r="L31" s="2029">
        <f>K31+1</f>
        <v>45801</v>
      </c>
      <c r="M31" s="2029"/>
      <c r="N31" s="2029"/>
    </row>
    <row r="32" spans="1:14" s="14" customFormat="1" ht="20.100000000000001" customHeight="1">
      <c r="A32" s="1279" t="s">
        <v>5381</v>
      </c>
      <c r="B32" s="3793" t="s">
        <v>2947</v>
      </c>
      <c r="C32" s="3561" t="s">
        <v>7079</v>
      </c>
      <c r="D32" s="3447">
        <v>45811</v>
      </c>
      <c r="E32" s="1890">
        <f t="shared" si="5"/>
        <v>45843</v>
      </c>
      <c r="F32" s="1890">
        <f t="shared" si="6"/>
        <v>45848</v>
      </c>
      <c r="G32" s="1890">
        <f t="shared" si="7"/>
        <v>45851</v>
      </c>
      <c r="H32" s="1890">
        <f t="shared" si="8"/>
        <v>45853</v>
      </c>
      <c r="I32" s="1888"/>
      <c r="J32" s="885" t="s">
        <v>7078</v>
      </c>
      <c r="K32" s="2028">
        <f>K31+7</f>
        <v>45807</v>
      </c>
      <c r="L32" s="2029">
        <f t="shared" si="4"/>
        <v>45808</v>
      </c>
      <c r="M32" s="2029"/>
      <c r="N32" s="2029"/>
    </row>
    <row r="33" spans="1:15" s="14" customFormat="1" ht="20.100000000000001" customHeight="1">
      <c r="A33" s="1279" t="s">
        <v>5384</v>
      </c>
      <c r="B33" s="3116" t="s">
        <v>2988</v>
      </c>
      <c r="C33" s="3562" t="s">
        <v>7080</v>
      </c>
      <c r="D33" s="3400">
        <v>45821</v>
      </c>
      <c r="E33" s="3114">
        <f t="shared" si="5"/>
        <v>45853</v>
      </c>
      <c r="F33" s="3114">
        <f t="shared" si="6"/>
        <v>45858</v>
      </c>
      <c r="G33" s="3114">
        <f t="shared" si="7"/>
        <v>45861</v>
      </c>
      <c r="H33" s="3114">
        <f t="shared" si="8"/>
        <v>45863</v>
      </c>
      <c r="I33" s="1888"/>
      <c r="J33" s="885"/>
      <c r="K33" s="2028">
        <f>K32+7</f>
        <v>45814</v>
      </c>
      <c r="L33" s="2029">
        <f t="shared" ref="L33:L40" si="9">K33+1</f>
        <v>45815</v>
      </c>
      <c r="M33" s="2029"/>
      <c r="N33" s="2029"/>
    </row>
    <row r="34" spans="1:15" s="14" customFormat="1" ht="20.100000000000001" customHeight="1">
      <c r="A34" s="1279" t="s">
        <v>5388</v>
      </c>
      <c r="B34" s="3116" t="s">
        <v>2312</v>
      </c>
      <c r="C34" s="3562" t="s">
        <v>7081</v>
      </c>
      <c r="D34" s="3400">
        <v>45826</v>
      </c>
      <c r="E34" s="3114">
        <f t="shared" si="5"/>
        <v>45858</v>
      </c>
      <c r="F34" s="3114">
        <f t="shared" si="6"/>
        <v>45863</v>
      </c>
      <c r="G34" s="3114">
        <f t="shared" si="7"/>
        <v>45866</v>
      </c>
      <c r="H34" s="3114">
        <f t="shared" si="8"/>
        <v>45868</v>
      </c>
      <c r="I34" s="1888"/>
      <c r="J34" s="885"/>
      <c r="K34" s="2028">
        <f>K33+7</f>
        <v>45821</v>
      </c>
      <c r="L34" s="2029">
        <f t="shared" si="9"/>
        <v>45822</v>
      </c>
      <c r="M34" s="2029"/>
      <c r="N34" s="2029"/>
    </row>
    <row r="35" spans="1:15" s="14" customFormat="1" ht="20.100000000000001" customHeight="1">
      <c r="A35" s="1279" t="s">
        <v>5392</v>
      </c>
      <c r="B35" s="3116" t="s">
        <v>5103</v>
      </c>
      <c r="C35" s="3562" t="s">
        <v>7082</v>
      </c>
      <c r="D35" s="3400">
        <v>45832</v>
      </c>
      <c r="E35" s="3114">
        <f t="shared" si="5"/>
        <v>45864</v>
      </c>
      <c r="F35" s="3114">
        <f t="shared" si="6"/>
        <v>45869</v>
      </c>
      <c r="G35" s="3114">
        <f t="shared" si="7"/>
        <v>45872</v>
      </c>
      <c r="H35" s="3114">
        <f t="shared" si="8"/>
        <v>45874</v>
      </c>
      <c r="I35" s="1888"/>
      <c r="J35" s="885"/>
      <c r="K35" s="2028">
        <f>K34+7</f>
        <v>45828</v>
      </c>
      <c r="L35" s="2029">
        <f t="shared" si="9"/>
        <v>45829</v>
      </c>
      <c r="M35" s="2029"/>
      <c r="N35" s="2029"/>
    </row>
    <row r="36" spans="1:15" s="14" customFormat="1" ht="20.100000000000001" customHeight="1">
      <c r="A36" s="1279" t="s">
        <v>5396</v>
      </c>
      <c r="B36" s="3795" t="s">
        <v>2013</v>
      </c>
      <c r="C36" s="3796" t="s">
        <v>7083</v>
      </c>
      <c r="D36" s="3797">
        <v>45835</v>
      </c>
      <c r="E36" s="3798">
        <f t="shared" si="5"/>
        <v>45867</v>
      </c>
      <c r="F36" s="3114">
        <f t="shared" si="6"/>
        <v>45872</v>
      </c>
      <c r="G36" s="3114">
        <f t="shared" si="7"/>
        <v>45875</v>
      </c>
      <c r="H36" s="3114">
        <f t="shared" si="8"/>
        <v>45877</v>
      </c>
      <c r="I36" s="1888"/>
      <c r="J36" s="885"/>
      <c r="K36" s="2028">
        <f>K35+7</f>
        <v>45835</v>
      </c>
      <c r="L36" s="2029">
        <f t="shared" si="9"/>
        <v>45836</v>
      </c>
      <c r="M36" s="2029"/>
      <c r="N36" s="2029"/>
    </row>
    <row r="37" spans="1:15" s="14" customFormat="1" ht="20.100000000000001" customHeight="1">
      <c r="A37" s="1279" t="s">
        <v>5399</v>
      </c>
      <c r="B37" s="1358" t="s">
        <v>2619</v>
      </c>
      <c r="C37" s="3100" t="s">
        <v>7084</v>
      </c>
      <c r="D37" s="1343">
        <v>45842</v>
      </c>
      <c r="E37" s="1343">
        <f t="shared" si="5"/>
        <v>45874</v>
      </c>
      <c r="F37" s="1890">
        <f t="shared" si="6"/>
        <v>45879</v>
      </c>
      <c r="G37" s="1890">
        <f t="shared" si="7"/>
        <v>45882</v>
      </c>
      <c r="H37" s="1890">
        <f t="shared" si="8"/>
        <v>45884</v>
      </c>
      <c r="I37" s="1888"/>
      <c r="J37" s="885"/>
      <c r="K37" s="2028">
        <v>45842</v>
      </c>
      <c r="L37" s="2029">
        <f t="shared" si="9"/>
        <v>45843</v>
      </c>
      <c r="M37" s="2029"/>
      <c r="N37" s="2029"/>
    </row>
    <row r="38" spans="1:15" s="14" customFormat="1" ht="20.100000000000001" customHeight="1">
      <c r="A38" s="1279" t="s">
        <v>5403</v>
      </c>
      <c r="B38" s="1358" t="s">
        <v>2016</v>
      </c>
      <c r="C38" s="3100" t="s">
        <v>7085</v>
      </c>
      <c r="D38" s="1343">
        <v>45849</v>
      </c>
      <c r="E38" s="1343">
        <f t="shared" si="5"/>
        <v>45881</v>
      </c>
      <c r="F38" s="1890">
        <f t="shared" si="6"/>
        <v>45886</v>
      </c>
      <c r="G38" s="1890">
        <f t="shared" si="7"/>
        <v>45889</v>
      </c>
      <c r="H38" s="1890">
        <f t="shared" si="8"/>
        <v>45891</v>
      </c>
      <c r="I38" s="1888"/>
      <c r="J38" s="885"/>
      <c r="K38" s="2028">
        <v>45849</v>
      </c>
      <c r="L38" s="2029">
        <f t="shared" si="9"/>
        <v>45850</v>
      </c>
      <c r="M38" s="2029"/>
      <c r="N38" s="2029"/>
    </row>
    <row r="39" spans="1:15" s="14" customFormat="1" ht="20.100000000000001" customHeight="1">
      <c r="A39" s="1279" t="s">
        <v>5406</v>
      </c>
      <c r="B39" s="1358" t="s">
        <v>2226</v>
      </c>
      <c r="C39" s="3100" t="s">
        <v>7086</v>
      </c>
      <c r="D39" s="1343">
        <v>45856</v>
      </c>
      <c r="E39" s="1343">
        <f t="shared" si="5"/>
        <v>45888</v>
      </c>
      <c r="F39" s="1890">
        <f t="shared" si="6"/>
        <v>45893</v>
      </c>
      <c r="G39" s="1890">
        <f t="shared" si="7"/>
        <v>45896</v>
      </c>
      <c r="H39" s="1890">
        <f t="shared" si="8"/>
        <v>45898</v>
      </c>
      <c r="I39" s="1888"/>
      <c r="J39" s="885"/>
      <c r="K39" s="2028">
        <v>45856</v>
      </c>
      <c r="L39" s="2029">
        <f t="shared" si="9"/>
        <v>45857</v>
      </c>
      <c r="M39" s="2029"/>
      <c r="N39" s="2029"/>
    </row>
    <row r="40" spans="1:15" s="14" customFormat="1" ht="20.100000000000001" customHeight="1">
      <c r="A40" s="1279" t="s">
        <v>5409</v>
      </c>
      <c r="B40" s="1358" t="s">
        <v>3014</v>
      </c>
      <c r="C40" s="3100" t="s">
        <v>7087</v>
      </c>
      <c r="D40" s="1343">
        <v>45863</v>
      </c>
      <c r="E40" s="1343">
        <f t="shared" si="5"/>
        <v>45895</v>
      </c>
      <c r="F40" s="1890">
        <f t="shared" si="6"/>
        <v>45900</v>
      </c>
      <c r="G40" s="1890">
        <f t="shared" si="7"/>
        <v>45903</v>
      </c>
      <c r="H40" s="1890">
        <f t="shared" si="8"/>
        <v>45905</v>
      </c>
      <c r="I40" s="1888"/>
      <c r="J40" s="885"/>
      <c r="K40" s="2028">
        <v>45863</v>
      </c>
      <c r="L40" s="2029">
        <f t="shared" si="9"/>
        <v>45864</v>
      </c>
      <c r="M40" s="2029"/>
      <c r="N40" s="2029"/>
    </row>
    <row r="41" spans="1:15" s="14" customFormat="1" ht="20.100000000000001" customHeight="1">
      <c r="A41" s="1279" t="s">
        <v>5413</v>
      </c>
      <c r="B41" s="3116" t="s">
        <v>2293</v>
      </c>
      <c r="C41" s="3117" t="s">
        <v>7088</v>
      </c>
      <c r="D41" s="3118">
        <v>45870</v>
      </c>
      <c r="E41" s="3118">
        <f t="shared" ref="E41:E47" si="10">D41+32</f>
        <v>45902</v>
      </c>
      <c r="F41" s="3118">
        <f t="shared" ref="F41:F47" si="11">D41+37</f>
        <v>45907</v>
      </c>
      <c r="G41" s="3118">
        <f t="shared" ref="G41:G47" si="12">D41+40</f>
        <v>45910</v>
      </c>
      <c r="H41" s="3118">
        <f t="shared" ref="H41:H47" si="13">D41+42</f>
        <v>45912</v>
      </c>
      <c r="I41" s="1888"/>
      <c r="J41" s="885"/>
      <c r="K41" s="2028">
        <v>45870</v>
      </c>
      <c r="L41" s="2029">
        <f t="shared" ref="L41:L47" si="14">K41+1</f>
        <v>45871</v>
      </c>
      <c r="M41" s="2029"/>
      <c r="N41" s="2029"/>
    </row>
    <row r="42" spans="1:15" s="14" customFormat="1" ht="20.100000000000001" customHeight="1">
      <c r="A42" s="1279" t="s">
        <v>5416</v>
      </c>
      <c r="B42" s="3116" t="s">
        <v>2120</v>
      </c>
      <c r="C42" s="3117" t="s">
        <v>7089</v>
      </c>
      <c r="D42" s="3118">
        <v>45877</v>
      </c>
      <c r="E42" s="3118">
        <f t="shared" si="10"/>
        <v>45909</v>
      </c>
      <c r="F42" s="3118">
        <f t="shared" si="11"/>
        <v>45914</v>
      </c>
      <c r="G42" s="3118">
        <f t="shared" si="12"/>
        <v>45917</v>
      </c>
      <c r="H42" s="3118">
        <f t="shared" si="13"/>
        <v>45919</v>
      </c>
      <c r="I42" s="1888"/>
      <c r="J42" s="885"/>
      <c r="K42" s="2028">
        <v>45877</v>
      </c>
      <c r="L42" s="2029">
        <f t="shared" si="14"/>
        <v>45878</v>
      </c>
      <c r="M42" s="2029"/>
      <c r="N42" s="2029"/>
    </row>
    <row r="43" spans="1:15" s="14" customFormat="1" ht="20.100000000000001" customHeight="1">
      <c r="A43" s="1279" t="s">
        <v>5419</v>
      </c>
      <c r="B43" s="3116" t="s">
        <v>2190</v>
      </c>
      <c r="C43" s="3117" t="s">
        <v>7090</v>
      </c>
      <c r="D43" s="3118">
        <v>45884</v>
      </c>
      <c r="E43" s="3118">
        <f t="shared" si="10"/>
        <v>45916</v>
      </c>
      <c r="F43" s="3118">
        <f t="shared" si="11"/>
        <v>45921</v>
      </c>
      <c r="G43" s="3118">
        <f t="shared" si="12"/>
        <v>45924</v>
      </c>
      <c r="H43" s="3118">
        <f t="shared" si="13"/>
        <v>45926</v>
      </c>
      <c r="I43" s="1888"/>
      <c r="J43" s="885"/>
      <c r="K43" s="2028">
        <v>45884</v>
      </c>
      <c r="L43" s="2029">
        <f t="shared" si="14"/>
        <v>45885</v>
      </c>
      <c r="M43" s="2029"/>
      <c r="N43" s="2029"/>
    </row>
    <row r="44" spans="1:15" s="14" customFormat="1" ht="20.100000000000001" customHeight="1">
      <c r="A44" s="1279" t="s">
        <v>5422</v>
      </c>
      <c r="B44" s="3116" t="s">
        <v>2927</v>
      </c>
      <c r="C44" s="3117" t="s">
        <v>7091</v>
      </c>
      <c r="D44" s="3118">
        <v>45891</v>
      </c>
      <c r="E44" s="3118">
        <f t="shared" si="10"/>
        <v>45923</v>
      </c>
      <c r="F44" s="3118">
        <f t="shared" si="11"/>
        <v>45928</v>
      </c>
      <c r="G44" s="3118">
        <f t="shared" si="12"/>
        <v>45931</v>
      </c>
      <c r="H44" s="3118">
        <f t="shared" si="13"/>
        <v>45933</v>
      </c>
      <c r="I44" s="1888"/>
      <c r="J44" s="885"/>
      <c r="K44" s="2028">
        <v>45891</v>
      </c>
      <c r="L44" s="2029">
        <f t="shared" si="14"/>
        <v>45892</v>
      </c>
      <c r="M44" s="2029"/>
      <c r="N44" s="2029"/>
    </row>
    <row r="45" spans="1:15" s="14" customFormat="1" ht="20.100000000000001" customHeight="1">
      <c r="A45" s="1279" t="s">
        <v>5425</v>
      </c>
      <c r="B45" s="3116" t="s">
        <v>414</v>
      </c>
      <c r="C45" s="3117" t="s">
        <v>7092</v>
      </c>
      <c r="D45" s="3118">
        <v>45898</v>
      </c>
      <c r="E45" s="3118">
        <f t="shared" si="10"/>
        <v>45930</v>
      </c>
      <c r="F45" s="3118">
        <f t="shared" si="11"/>
        <v>45935</v>
      </c>
      <c r="G45" s="3118">
        <f t="shared" si="12"/>
        <v>45938</v>
      </c>
      <c r="H45" s="3118">
        <f t="shared" si="13"/>
        <v>45940</v>
      </c>
      <c r="I45" s="1888"/>
      <c r="J45" s="885"/>
      <c r="K45" s="2028">
        <v>45898</v>
      </c>
      <c r="L45" s="2029">
        <f t="shared" si="14"/>
        <v>45899</v>
      </c>
      <c r="M45" s="2029"/>
      <c r="N45" s="2029"/>
    </row>
    <row r="46" spans="1:15" s="14" customFormat="1" ht="20.100000000000001" customHeight="1">
      <c r="A46" s="1279" t="s">
        <v>5450</v>
      </c>
      <c r="B46" s="1358" t="s">
        <v>2231</v>
      </c>
      <c r="C46" s="3100" t="s">
        <v>7093</v>
      </c>
      <c r="D46" s="1343">
        <v>45905</v>
      </c>
      <c r="E46" s="1343">
        <f t="shared" si="10"/>
        <v>45937</v>
      </c>
      <c r="F46" s="1343">
        <f t="shared" si="11"/>
        <v>45942</v>
      </c>
      <c r="G46" s="1343">
        <f t="shared" si="12"/>
        <v>45945</v>
      </c>
      <c r="H46" s="1343">
        <f t="shared" si="13"/>
        <v>45947</v>
      </c>
      <c r="I46" s="1888"/>
      <c r="J46" s="885"/>
      <c r="K46" s="2028">
        <v>45905</v>
      </c>
      <c r="L46" s="2029">
        <f t="shared" si="14"/>
        <v>45906</v>
      </c>
      <c r="M46" s="2029"/>
      <c r="N46" s="2029"/>
    </row>
    <row r="47" spans="1:15" s="14" customFormat="1" ht="20.100000000000001" customHeight="1">
      <c r="A47" s="1279" t="s">
        <v>5453</v>
      </c>
      <c r="B47" s="1358" t="s">
        <v>7077</v>
      </c>
      <c r="C47" s="3100" t="s">
        <v>7094</v>
      </c>
      <c r="D47" s="1343">
        <v>45912</v>
      </c>
      <c r="E47" s="1343">
        <f t="shared" si="10"/>
        <v>45944</v>
      </c>
      <c r="F47" s="1343">
        <f t="shared" si="11"/>
        <v>45949</v>
      </c>
      <c r="G47" s="1343">
        <f t="shared" si="12"/>
        <v>45952</v>
      </c>
      <c r="H47" s="1343">
        <f t="shared" si="13"/>
        <v>45954</v>
      </c>
      <c r="I47" s="1888"/>
      <c r="J47" s="885"/>
      <c r="K47" s="2028">
        <v>45912</v>
      </c>
      <c r="L47" s="2029">
        <f t="shared" si="14"/>
        <v>45913</v>
      </c>
      <c r="M47" s="2029"/>
      <c r="N47" s="2029"/>
    </row>
    <row r="48" spans="1:15" s="14" customFormat="1" ht="20.100000000000001" customHeight="1">
      <c r="A48" s="1279"/>
      <c r="B48" s="1173"/>
      <c r="C48" s="1321"/>
      <c r="D48" s="1378"/>
      <c r="E48" s="1378"/>
      <c r="F48" s="1378"/>
      <c r="G48" s="1378"/>
      <c r="H48" s="1378"/>
      <c r="I48" s="1888"/>
      <c r="J48" s="1888"/>
      <c r="K48" s="885"/>
      <c r="L48" s="2028"/>
      <c r="M48" s="2029"/>
      <c r="N48" s="2029"/>
      <c r="O48" s="2029"/>
    </row>
    <row r="49" spans="1:15" s="14" customFormat="1" ht="20.100000000000001" customHeight="1">
      <c r="A49" s="1279"/>
      <c r="B49" s="1173"/>
      <c r="C49" s="1321"/>
      <c r="D49" s="1378"/>
      <c r="E49" s="1378"/>
      <c r="F49" s="1378"/>
      <c r="G49" s="1378"/>
      <c r="H49" s="1378"/>
      <c r="I49" s="1378"/>
      <c r="J49" s="1378"/>
      <c r="K49" s="885"/>
      <c r="L49" s="1218"/>
      <c r="M49" s="1431"/>
      <c r="N49" s="2027"/>
      <c r="O49" s="2027"/>
    </row>
    <row r="50" spans="1:15" s="14" customFormat="1" ht="20.100000000000001" customHeight="1">
      <c r="A50" s="1279"/>
      <c r="B50" s="1407" t="s">
        <v>611</v>
      </c>
      <c r="C50" s="1321"/>
      <c r="D50" s="1378"/>
      <c r="E50" s="1378"/>
      <c r="F50" s="1378"/>
      <c r="G50" s="1378"/>
      <c r="H50" s="1378"/>
      <c r="I50" s="1378"/>
      <c r="J50" s="1378"/>
      <c r="K50" s="885"/>
      <c r="L50" s="1218"/>
      <c r="M50" s="1431"/>
      <c r="N50" s="460"/>
      <c r="O50" s="460"/>
    </row>
    <row r="51" spans="1:15" s="14" customFormat="1" ht="20.100000000000001" customHeight="1">
      <c r="A51" s="1279"/>
      <c r="B51" s="1173"/>
      <c r="C51" s="1321"/>
      <c r="D51" s="1378"/>
      <c r="E51" s="1378"/>
      <c r="F51" s="1378"/>
      <c r="G51" s="1378"/>
      <c r="H51" s="1378"/>
      <c r="I51" s="1378"/>
      <c r="J51" s="1378"/>
      <c r="K51" s="885"/>
      <c r="L51" s="1405"/>
      <c r="M51" s="1404"/>
      <c r="N51" s="460"/>
      <c r="O51" s="460"/>
    </row>
    <row r="52" spans="1:15" s="14" customFormat="1" ht="20.25">
      <c r="A52" s="297"/>
      <c r="B52" s="1406"/>
      <c r="C52" s="61"/>
      <c r="D52" s="61"/>
      <c r="E52" s="61"/>
      <c r="F52" s="61"/>
      <c r="G52" s="61"/>
      <c r="H52" s="61"/>
      <c r="I52" s="79"/>
      <c r="J52" s="79"/>
      <c r="K52" s="99"/>
      <c r="L52" s="99"/>
    </row>
    <row r="53" spans="1:15" s="14" customFormat="1" ht="17.25" customHeight="1">
      <c r="A53" s="835"/>
      <c r="B53" s="29"/>
      <c r="C53" s="29"/>
      <c r="D53" s="57"/>
      <c r="E53" s="57"/>
      <c r="F53" s="29"/>
      <c r="G53" s="29"/>
      <c r="H53" s="59"/>
      <c r="I53" s="57"/>
      <c r="J53" s="57"/>
      <c r="K53" s="29"/>
      <c r="L53" s="57"/>
      <c r="M53" s="29"/>
    </row>
    <row r="54" spans="1:15" s="30" customFormat="1" ht="15.75" customHeight="1">
      <c r="A54" s="836"/>
      <c r="B54" s="253" t="s">
        <v>0</v>
      </c>
      <c r="C54" s="70"/>
      <c r="D54" s="1487" t="s">
        <v>2062</v>
      </c>
      <c r="E54" s="71"/>
      <c r="F54" s="71" t="s">
        <v>36</v>
      </c>
      <c r="G54" s="71"/>
      <c r="H54" s="70"/>
      <c r="I54" s="70"/>
      <c r="J54" s="71" t="s">
        <v>61</v>
      </c>
      <c r="K54" s="71" t="str">
        <f>'HOW TO-&gt;'!$B$134</f>
        <v>6011 2413</v>
      </c>
      <c r="L54" s="71"/>
      <c r="M54" s="61"/>
    </row>
    <row r="55" spans="1:15" s="30" customFormat="1" ht="15.75" customHeight="1">
      <c r="A55" s="836"/>
      <c r="B55" s="82" t="s">
        <v>1</v>
      </c>
      <c r="C55" s="70"/>
      <c r="D55" s="308" t="s">
        <v>612</v>
      </c>
      <c r="E55" s="71"/>
      <c r="F55" s="70" t="s">
        <v>613</v>
      </c>
      <c r="G55" s="70"/>
      <c r="H55" s="308" t="s">
        <v>39</v>
      </c>
      <c r="I55" s="70"/>
      <c r="J55" s="70" t="s">
        <v>63</v>
      </c>
      <c r="K55" s="70"/>
      <c r="L55" s="273" t="s">
        <v>64</v>
      </c>
      <c r="M55" s="61"/>
    </row>
    <row r="56" spans="1:15" s="29" customFormat="1" ht="15.75" customHeight="1">
      <c r="A56" s="836"/>
      <c r="B56" s="82"/>
      <c r="C56" s="70"/>
      <c r="D56" s="308"/>
      <c r="E56" s="61"/>
      <c r="F56" s="70"/>
      <c r="G56" s="70"/>
      <c r="H56" s="308"/>
      <c r="I56" s="70"/>
      <c r="J56" s="70" t="str">
        <f>'HOW TO-&gt;'!$A$136</f>
        <v>PERMIT</v>
      </c>
      <c r="K56" s="70"/>
      <c r="L56" s="3325" t="str">
        <f>'HOW TO-&gt;'!$C$136</f>
        <v>SG094-SinPermit@msc.com</v>
      </c>
      <c r="M56" s="61"/>
    </row>
    <row r="57" spans="1:15" s="29" customFormat="1" ht="16.899999999999999" customHeight="1">
      <c r="A57" s="837"/>
      <c r="B57" s="80" t="str">
        <f>'HOW TO-&gt;'!$A$105</f>
        <v>ZANT CHONG</v>
      </c>
      <c r="C57" s="80" t="str">
        <f>'HOW TO-&gt;'!$B$105</f>
        <v>6011 2429</v>
      </c>
      <c r="D57" s="65" t="str">
        <f>'HOW TO-&gt;'!$C$105</f>
        <v>zant.chong@msc.com</v>
      </c>
      <c r="E57" s="61"/>
      <c r="F57" s="80" t="str">
        <f>'HOW TO-&gt;'!$A$122</f>
        <v>ROBERT CHIA</v>
      </c>
      <c r="G57" s="80" t="str">
        <f>'HOW TO-&gt;'!$B$122</f>
        <v>6011 0564</v>
      </c>
      <c r="H57" s="65" t="str">
        <f>'HOW TO-&gt;'!$C$122</f>
        <v>robert.chia@msc.com</v>
      </c>
      <c r="I57" s="61"/>
      <c r="J57" s="80" t="str">
        <f>'HOW TO-&gt;'!$A$137</f>
        <v>RAYNAR ANG</v>
      </c>
      <c r="K57" s="80" t="str">
        <f>'HOW TO-&gt;'!$B$137</f>
        <v>6011 2358</v>
      </c>
      <c r="L57" s="65" t="str">
        <f>'HOW TO-&gt;'!$C$137</f>
        <v>raynar.ang@msc.com</v>
      </c>
      <c r="M57" s="61"/>
    </row>
    <row r="58" spans="1:15" s="29" customFormat="1" ht="16.899999999999999" customHeight="1">
      <c r="A58" s="836"/>
      <c r="B58" s="80" t="str">
        <f>'HOW TO-&gt;'!$A$106</f>
        <v>PHOEBE HUANG</v>
      </c>
      <c r="C58" s="80" t="str">
        <f>'HOW TO-&gt;'!$B$106</f>
        <v>6011 0562</v>
      </c>
      <c r="D58" s="65" t="str">
        <f>'HOW TO-&gt;'!$C$106</f>
        <v>phoebe.huang@msc.com</v>
      </c>
      <c r="E58" s="61"/>
      <c r="F58" s="80" t="str">
        <f>'HOW TO-&gt;'!$A$123</f>
        <v>S. Y. LIEW</v>
      </c>
      <c r="G58" s="80" t="str">
        <f>'HOW TO-&gt;'!$B$123</f>
        <v>6011 2348</v>
      </c>
      <c r="H58" s="65" t="str">
        <f>'HOW TO-&gt;'!$C$123</f>
        <v>seoyi.liew@msc.com</v>
      </c>
      <c r="I58" s="61"/>
      <c r="J58" s="80" t="str">
        <f>'HOW TO-&gt;'!$A$138</f>
        <v>KAI SIANG</v>
      </c>
      <c r="K58" s="80" t="str">
        <f>'HOW TO-&gt;'!$B$138</f>
        <v>6011 2356</v>
      </c>
      <c r="L58" s="65" t="str">
        <f>'HOW TO-&gt;'!$C$138</f>
        <v>kaisiang.lim@msc.com</v>
      </c>
      <c r="M58" s="61"/>
    </row>
    <row r="59" spans="1:15" s="29" customFormat="1" ht="16.899999999999999" customHeight="1">
      <c r="A59" s="836"/>
      <c r="B59" s="80" t="str">
        <f>'HOW TO-&gt;'!$A$107</f>
        <v>SHERWIN LIM</v>
      </c>
      <c r="C59" s="80" t="str">
        <f>'HOW TO-&gt;'!$B$107</f>
        <v>6011 2395</v>
      </c>
      <c r="D59" s="65" t="str">
        <f>'HOW TO-&gt;'!$C$107</f>
        <v>sherwin.lim@msc.com</v>
      </c>
      <c r="E59" s="61"/>
      <c r="F59" s="80" t="str">
        <f>'HOW TO-&gt;'!$A$124</f>
        <v>SHARON KOH</v>
      </c>
      <c r="G59" s="80" t="str">
        <f>'HOW TO-&gt;'!$B$124</f>
        <v>6011 2349</v>
      </c>
      <c r="H59" s="65" t="str">
        <f>'HOW TO-&gt;'!$C$124</f>
        <v>sharon.koh@msc.com</v>
      </c>
      <c r="I59" s="61"/>
      <c r="J59" s="80" t="str">
        <f>'HOW TO-&gt;'!$A$139</f>
        <v>DEWI</v>
      </c>
      <c r="K59" s="80" t="str">
        <f>'HOW TO-&gt;'!$B$139</f>
        <v>6011 2354</v>
      </c>
      <c r="L59" s="65" t="str">
        <f>'HOW TO-&gt;'!$C$139</f>
        <v>dewi.ratnah@msc.com</v>
      </c>
      <c r="M59" s="61"/>
    </row>
    <row r="60" spans="1:15" s="29" customFormat="1" ht="16.899999999999999" customHeight="1">
      <c r="A60" s="836"/>
      <c r="B60" s="80" t="str">
        <f>'HOW TO-&gt;'!$A$108</f>
        <v>NATALIE LEW</v>
      </c>
      <c r="C60" s="80" t="str">
        <f>'HOW TO-&gt;'!$B$108</f>
        <v>6011 2399</v>
      </c>
      <c r="D60" s="65" t="str">
        <f>'HOW TO-&gt;'!$C$108</f>
        <v>natalie.lew@msc.com</v>
      </c>
      <c r="E60" s="61"/>
      <c r="F60" s="80" t="str">
        <f>'HOW TO-&gt;'!$A$125</f>
        <v>ANGELIA LAU</v>
      </c>
      <c r="G60" s="80" t="str">
        <f>'HOW TO-&gt;'!$B$125</f>
        <v>6011 2346</v>
      </c>
      <c r="H60" s="65" t="str">
        <f>'HOW TO-&gt;'!$C$125</f>
        <v>angelia.lau@msc.com</v>
      </c>
      <c r="I60" s="61"/>
      <c r="J60" s="80" t="str">
        <f>'HOW TO-&gt;'!$A$140</f>
        <v>YU TING</v>
      </c>
      <c r="K60" s="80" t="str">
        <f>'HOW TO-&gt;'!$B$140</f>
        <v>6011 2359</v>
      </c>
      <c r="L60" s="65" t="str">
        <f>'HOW TO-&gt;'!$C$140</f>
        <v>yuting.luo@msc.com</v>
      </c>
      <c r="M60" s="61"/>
    </row>
    <row r="61" spans="1:15" s="29" customFormat="1" ht="16.899999999999999" customHeight="1">
      <c r="A61" s="836"/>
      <c r="B61" s="80">
        <f>'HOW TO-&gt;'!$A$109</f>
        <v>0</v>
      </c>
      <c r="C61" s="80" t="str">
        <f>'HOW TO-&gt;'!$B$109</f>
        <v>6011 2352</v>
      </c>
      <c r="D61" s="65">
        <f>'HOW TO-&gt;'!$C$109</f>
        <v>0</v>
      </c>
      <c r="E61" s="61"/>
      <c r="F61" s="80" t="str">
        <f>'HOW TO-&gt;'!$A$126</f>
        <v>NOOR AFNINDAH</v>
      </c>
      <c r="G61" s="80" t="str">
        <f>'HOW TO-&gt;'!$B$126</f>
        <v>6011 2347</v>
      </c>
      <c r="H61" s="65" t="str">
        <f>'HOW TO-&gt;'!$C$126</f>
        <v>noor.afnindah@msc.com</v>
      </c>
      <c r="I61" s="61"/>
      <c r="J61" s="80" t="str">
        <f>'HOW TO-&gt;'!$A$141</f>
        <v>-</v>
      </c>
      <c r="K61" s="80" t="str">
        <f>'HOW TO-&gt;'!$B$141</f>
        <v>6011 0567</v>
      </c>
      <c r="L61" s="65" t="str">
        <f>'HOW TO-&gt;'!$C$141</f>
        <v>-</v>
      </c>
      <c r="M61" s="61"/>
    </row>
    <row r="62" spans="1:15" s="29" customFormat="1" ht="16.899999999999999" customHeight="1">
      <c r="A62" s="836"/>
      <c r="B62" s="80" t="str">
        <f>'HOW TO-&gt;'!$A$110</f>
        <v>LIM AI PHEN</v>
      </c>
      <c r="C62" s="80" t="str">
        <f>'HOW TO-&gt;'!$B$110</f>
        <v>6011 9646</v>
      </c>
      <c r="D62" s="65" t="str">
        <f>'HOW TO-&gt;'!$C$110</f>
        <v>aiphen.lim@msc.com</v>
      </c>
      <c r="E62" s="61"/>
      <c r="F62" s="80" t="str">
        <f>'HOW TO-&gt;'!$A$127</f>
        <v>NG CHING WEI</v>
      </c>
      <c r="G62" s="80" t="str">
        <f>'HOW TO-&gt;'!$B$127</f>
        <v>6011 2404</v>
      </c>
      <c r="H62" s="65" t="str">
        <f>'HOW TO-&gt;'!$C$127</f>
        <v>chingwei.ng@msc.com</v>
      </c>
      <c r="I62" s="61"/>
      <c r="J62" s="80" t="str">
        <f>'HOW TO-&gt;'!$A$142</f>
        <v>SHAN SHAN</v>
      </c>
      <c r="K62" s="80" t="str">
        <f>'HOW TO-&gt;'!$B$142</f>
        <v>6011 2353</v>
      </c>
      <c r="L62" s="65" t="str">
        <f>'HOW TO-&gt;'!$C$142</f>
        <v>shanshan.chin@msc.com</v>
      </c>
      <c r="M62" s="61"/>
    </row>
    <row r="63" spans="1:15" s="29" customFormat="1" ht="16.899999999999999" customHeight="1">
      <c r="A63" s="836"/>
      <c r="B63" s="80" t="str">
        <f>'HOW TO-&gt;'!$A$111</f>
        <v>DARIUS ONG</v>
      </c>
      <c r="C63" s="80" t="str">
        <f>'HOW TO-&gt;'!$B$111</f>
        <v>6011 2396</v>
      </c>
      <c r="D63" s="65" t="str">
        <f>'HOW TO-&gt;'!$C$111</f>
        <v>darius.ong@msc.com</v>
      </c>
      <c r="E63" s="61"/>
      <c r="F63" s="80">
        <f>'HOW TO-&gt;'!$A$128</f>
        <v>0</v>
      </c>
      <c r="G63" s="80">
        <f>'HOW TO-&gt;'!$B$128</f>
        <v>0</v>
      </c>
      <c r="H63" s="65">
        <f>'HOW TO-&gt;'!$C$128</f>
        <v>0</v>
      </c>
      <c r="I63" s="61"/>
      <c r="J63" s="80" t="str">
        <f>'HOW TO-&gt;'!$A$143</f>
        <v>EUNICE</v>
      </c>
      <c r="K63" s="80" t="str">
        <f>'HOW TO-&gt;'!$B$143</f>
        <v>6011 2355</v>
      </c>
      <c r="L63" s="65" t="str">
        <f>'HOW TO-&gt;'!$C$143</f>
        <v>eunice.chan@msc.com</v>
      </c>
      <c r="M63" s="61"/>
    </row>
    <row r="64" spans="1:15" s="29" customFormat="1" ht="16.899999999999999" customHeight="1">
      <c r="A64" s="836"/>
      <c r="B64" s="80" t="str">
        <f>'HOW TO-&gt;'!$A$112</f>
        <v>LAWRENCE ANG (CROSS-TRADE)</v>
      </c>
      <c r="C64" s="80" t="str">
        <f>'HOW TO-&gt;'!$B$112</f>
        <v>6011 2400</v>
      </c>
      <c r="D64" s="65" t="str">
        <f>'HOW TO-&gt;'!$C$112</f>
        <v>lawrence.ang@msc.com</v>
      </c>
      <c r="E64" s="61"/>
      <c r="F64" s="80" t="str">
        <f>'HOW TO-&gt;'!$A$129</f>
        <v>.</v>
      </c>
      <c r="G64" s="80" t="str">
        <f>'HOW TO-&gt;'!$B$129</f>
        <v>.</v>
      </c>
      <c r="H64" s="65" t="str">
        <f>'HOW TO-&gt;'!$C$129</f>
        <v>.</v>
      </c>
      <c r="I64" s="61"/>
      <c r="J64" s="80" t="str">
        <f>'HOW TO-&gt;'!$A$144</f>
        <v>HAZEL</v>
      </c>
      <c r="K64" s="80" t="str">
        <f>'HOW TO-&gt;'!$B$144</f>
        <v>6011 2435</v>
      </c>
      <c r="L64" s="65" t="str">
        <f>'HOW TO-&gt;'!$C$144</f>
        <v>hazel.toh@msc.com</v>
      </c>
      <c r="M64" s="61"/>
    </row>
    <row r="65" spans="1:13" s="29" customFormat="1" ht="16.899999999999999" customHeight="1">
      <c r="A65" s="836"/>
      <c r="B65" s="80" t="str">
        <f>'HOW TO-&gt;'!$A$113</f>
        <v>ASHTON YAN</v>
      </c>
      <c r="C65" s="80" t="str">
        <f>'HOW TO-&gt;'!$B$113</f>
        <v>6011 2398</v>
      </c>
      <c r="D65" s="65" t="str">
        <f>'HOW TO-&gt;'!$C$113</f>
        <v>ashton.yan@msc.com</v>
      </c>
      <c r="E65" s="61"/>
      <c r="F65" s="80">
        <f>'HOW TO-&gt;'!$A$130</f>
        <v>0</v>
      </c>
      <c r="G65" s="80">
        <f>'HOW TO-&gt;'!$B$130</f>
        <v>0</v>
      </c>
      <c r="H65" s="65">
        <f>'HOW TO-&gt;'!$C$130</f>
        <v>0</v>
      </c>
      <c r="I65" s="61"/>
      <c r="J65" s="80">
        <f>'HOW TO-&gt;'!$A$145</f>
        <v>0</v>
      </c>
      <c r="K65" s="80">
        <f>'HOW TO-&gt;'!$B$145</f>
        <v>0</v>
      </c>
      <c r="L65" s="65">
        <f>'HOW TO-&gt;'!$C$145</f>
        <v>0</v>
      </c>
      <c r="M65" s="61"/>
    </row>
    <row r="66" spans="1:13" s="29" customFormat="1" ht="14.25">
      <c r="A66" s="836"/>
      <c r="B66" s="80" t="str">
        <f>'HOW TO-&gt;'!$A$114</f>
        <v>LUIS LIM</v>
      </c>
      <c r="C66" s="80" t="str">
        <f>'HOW TO-&gt;'!$B$114</f>
        <v>6011 7900</v>
      </c>
      <c r="D66" s="65" t="str">
        <f>'HOW TO-&gt;'!$C$114</f>
        <v>luis.lim@msc.com</v>
      </c>
      <c r="E66" s="61"/>
      <c r="F66" s="61"/>
      <c r="G66" s="84"/>
      <c r="H66" s="273"/>
      <c r="I66" s="61"/>
      <c r="J66" s="80">
        <f>'HOW TO-&gt;'!$A$146</f>
        <v>0</v>
      </c>
      <c r="K66" s="80">
        <f>'HOW TO-&gt;'!$B$146</f>
        <v>0</v>
      </c>
      <c r="L66" s="65">
        <f>'HOW TO-&gt;'!$C$146</f>
        <v>0</v>
      </c>
      <c r="M66" s="61"/>
    </row>
    <row r="67" spans="1:13">
      <c r="B67" s="80" t="str">
        <f>'HOW TO-&gt;'!$A$115</f>
        <v>CHARMAINE LIM</v>
      </c>
      <c r="C67" s="80" t="str">
        <f>'HOW TO-&gt;'!$B$115</f>
        <v>6011 0561</v>
      </c>
      <c r="D67" s="65" t="str">
        <f>'HOW TO-&gt;'!$C$115</f>
        <v>charmaine.lim@msc.com</v>
      </c>
      <c r="E67" s="61"/>
      <c r="F67" s="61"/>
      <c r="G67" s="84"/>
      <c r="H67" s="84"/>
      <c r="I67" s="273"/>
      <c r="J67" s="80"/>
      <c r="K67" s="80"/>
      <c r="L67" s="65"/>
      <c r="M67" s="61"/>
    </row>
    <row r="68" spans="1:13">
      <c r="B68" s="80">
        <f>'HOW TO-&gt;'!$A$116</f>
        <v>0</v>
      </c>
      <c r="C68" s="80">
        <f>'HOW TO-&gt;'!$B$116</f>
        <v>0</v>
      </c>
      <c r="D68" s="65">
        <f>'HOW TO-&gt;'!$C$116</f>
        <v>0</v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B69" s="80" t="str">
        <f>'HOW TO-&gt;'!$A$117</f>
        <v xml:space="preserve">MAIN LINE  </v>
      </c>
      <c r="C69" s="80" t="str">
        <f>'HOW TO-&gt;'!$B$117</f>
        <v>6011 2424</v>
      </c>
      <c r="D69" s="65">
        <f>'HOW TO-&gt;'!$C$117</f>
        <v>0</v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B70" s="80">
        <f>'HOW TO-&gt;'!$A$118</f>
        <v>0</v>
      </c>
      <c r="C70" s="80">
        <f>'HOW TO-&gt;'!$B$118</f>
        <v>0</v>
      </c>
      <c r="D70" s="65">
        <f>'HOW TO-&gt;'!$C$118</f>
        <v>0</v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</row>
    <row r="1794" spans="2:2">
      <c r="B1794" s="270">
        <v>43228</v>
      </c>
    </row>
  </sheetData>
  <customSheetViews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8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55" display="custsvc@msca.com.sg" xr:uid="{594E0946-CF55-4FDE-A002-1E4EB6BCC104}"/>
    <hyperlink ref="L55" display="sinexp@msca.com.sg" xr:uid="{C9BC6001-04BE-477B-8DA5-A8F37FB4CD8A}"/>
    <hyperlink ref="D54" r:id="rId21" xr:uid="{DC2D7DD1-73ED-40BC-8D66-52803A333268}"/>
    <hyperlink ref="D55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 codeName="Sheet57">
    <tabColor rgb="FFFF99FF"/>
    <pageSetUpPr fitToPage="1"/>
  </sheetPr>
  <dimension ref="A1:P1789"/>
  <sheetViews>
    <sheetView zoomScale="90" zoomScaleNormal="90" workbookViewId="0">
      <selection activeCell="B1" sqref="B1:N62"/>
    </sheetView>
  </sheetViews>
  <sheetFormatPr defaultColWidth="9.42578125" defaultRowHeight="12.75"/>
  <cols>
    <col min="1" max="1" width="19.28515625" style="5" customWidth="1"/>
    <col min="2" max="2" width="15.5703125" style="263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13.42578125" style="5" customWidth="1"/>
    <col min="14" max="14" width="13.140625" style="5" customWidth="1"/>
    <col min="15" max="16" width="10.5703125" style="5" bestFit="1" customWidth="1"/>
    <col min="17" max="16384" width="9.42578125" style="5"/>
  </cols>
  <sheetData>
    <row r="1" spans="1:16" ht="6" customHeight="1">
      <c r="B1" s="263" t="s">
        <v>7095</v>
      </c>
      <c r="C1" s="14"/>
    </row>
    <row r="2" spans="1:16" s="6" customFormat="1" ht="33">
      <c r="B2" s="264"/>
      <c r="C2" s="7" t="s">
        <v>95</v>
      </c>
      <c r="D2" s="45"/>
    </row>
    <row r="3" spans="1:16" ht="15.75">
      <c r="C3" s="66"/>
      <c r="D3" s="66"/>
      <c r="F3" s="46"/>
      <c r="G3" s="66"/>
      <c r="H3" s="66"/>
      <c r="I3" s="66"/>
      <c r="J3" s="66"/>
      <c r="K3" s="66"/>
      <c r="L3" s="37"/>
      <c r="M3" s="37"/>
    </row>
    <row r="4" spans="1:16" ht="15.75">
      <c r="C4" s="66"/>
      <c r="D4" s="66"/>
      <c r="E4" s="46"/>
      <c r="F4" s="46"/>
      <c r="G4" s="66"/>
      <c r="H4" s="66"/>
      <c r="I4" s="66"/>
      <c r="J4" s="66"/>
      <c r="K4" s="66"/>
      <c r="L4" s="37"/>
      <c r="M4" s="37"/>
    </row>
    <row r="5" spans="1:16" ht="15.75">
      <c r="C5" s="84"/>
      <c r="D5" s="84"/>
      <c r="E5" s="46" t="s">
        <v>7096</v>
      </c>
      <c r="F5" s="84"/>
      <c r="G5" s="84"/>
      <c r="H5" s="84"/>
      <c r="I5" s="84"/>
      <c r="J5" s="84"/>
      <c r="K5" s="37"/>
      <c r="L5" s="37"/>
      <c r="M5" s="37"/>
    </row>
    <row r="6" spans="1:16" s="14" customFormat="1" ht="20.100000000000001" customHeight="1">
      <c r="B6" s="1279"/>
      <c r="C6" s="1217" t="s">
        <v>7059</v>
      </c>
      <c r="D6" s="1321"/>
      <c r="E6" s="1378"/>
      <c r="F6" s="1970"/>
      <c r="G6" s="1970"/>
      <c r="H6" s="1970"/>
      <c r="I6" s="1970"/>
      <c r="J6" s="1970"/>
      <c r="K6" s="1970"/>
      <c r="L6" s="885"/>
      <c r="M6" s="1218"/>
      <c r="N6" s="1431"/>
      <c r="O6" s="460"/>
      <c r="P6" s="460"/>
    </row>
    <row r="7" spans="1:16" s="14" customFormat="1" ht="20.100000000000001" customHeight="1">
      <c r="B7" s="1279"/>
      <c r="C7" s="869"/>
      <c r="D7" s="1321"/>
      <c r="E7" s="1378"/>
      <c r="F7" s="1378"/>
      <c r="G7" s="1378"/>
      <c r="H7" s="1378"/>
      <c r="I7" s="1378"/>
      <c r="J7" s="1378"/>
      <c r="K7" s="1378"/>
      <c r="L7" s="885"/>
      <c r="M7" s="1765"/>
      <c r="N7" s="1766"/>
      <c r="O7" s="460"/>
      <c r="P7" s="460"/>
    </row>
    <row r="8" spans="1:16" s="14" customFormat="1" ht="33.75" customHeight="1">
      <c r="B8" s="1279"/>
      <c r="C8" s="3098" t="s">
        <v>7097</v>
      </c>
      <c r="D8" s="1645" t="s">
        <v>695</v>
      </c>
      <c r="E8" s="1898" t="s">
        <v>98</v>
      </c>
      <c r="F8" s="1897" t="s">
        <v>7098</v>
      </c>
      <c r="G8" s="3134" t="s">
        <v>765</v>
      </c>
      <c r="H8" s="1898" t="s">
        <v>1101</v>
      </c>
      <c r="I8" s="3139" t="s">
        <v>1120</v>
      </c>
      <c r="J8" s="3139" t="s">
        <v>1697</v>
      </c>
      <c r="K8" s="1898" t="s">
        <v>7099</v>
      </c>
      <c r="L8" s="885"/>
      <c r="M8" s="2030" t="s">
        <v>3805</v>
      </c>
      <c r="N8" s="2295" t="s">
        <v>1721</v>
      </c>
      <c r="O8" s="2031" t="s">
        <v>3807</v>
      </c>
      <c r="P8" s="2031" t="s">
        <v>3808</v>
      </c>
    </row>
    <row r="9" spans="1:16" s="14" customFormat="1" ht="20.25" thickBot="1">
      <c r="B9" s="1279"/>
      <c r="C9" s="1646" t="s">
        <v>5430</v>
      </c>
      <c r="D9" s="1647" t="s">
        <v>2834</v>
      </c>
      <c r="E9" s="1648" t="s">
        <v>695</v>
      </c>
      <c r="F9" s="1649" t="s">
        <v>2907</v>
      </c>
      <c r="G9" s="3135" t="s">
        <v>2007</v>
      </c>
      <c r="H9" s="1649" t="s">
        <v>3773</v>
      </c>
      <c r="I9" s="3135" t="s">
        <v>2008</v>
      </c>
      <c r="J9" s="3140" t="s">
        <v>3785</v>
      </c>
      <c r="K9" s="1895" t="s">
        <v>3119</v>
      </c>
      <c r="L9" s="885"/>
      <c r="M9" s="1765"/>
      <c r="N9" s="1766"/>
      <c r="O9" s="460"/>
      <c r="P9" s="460"/>
    </row>
    <row r="10" spans="1:16" s="14" customFormat="1" ht="20.100000000000001" hidden="1" customHeight="1" thickTop="1">
      <c r="B10" s="1279" t="s">
        <v>6060</v>
      </c>
      <c r="C10" s="1763" t="s">
        <v>3009</v>
      </c>
      <c r="D10" s="1764" t="s">
        <v>7100</v>
      </c>
      <c r="E10" s="1817">
        <v>45604</v>
      </c>
      <c r="F10" s="1889">
        <f t="shared" ref="F10:F14" si="0">E10+32</f>
        <v>45636</v>
      </c>
      <c r="G10" s="3136">
        <f t="shared" ref="G10:G14" si="1">E10+34</f>
        <v>45638</v>
      </c>
      <c r="H10" s="1216">
        <f t="shared" ref="H10:H14" si="2">E10+38</f>
        <v>45642</v>
      </c>
      <c r="I10" s="3136">
        <f t="shared" ref="I10:I14" si="3">E10+40</f>
        <v>45644</v>
      </c>
      <c r="J10" s="3141">
        <f t="shared" ref="J10:K14" si="4">E10+42</f>
        <v>45646</v>
      </c>
      <c r="K10" s="1890">
        <f t="shared" si="4"/>
        <v>45678</v>
      </c>
      <c r="L10" s="885"/>
      <c r="M10" s="2028">
        <v>45602</v>
      </c>
      <c r="N10" s="2029">
        <f t="shared" ref="N10:N14" si="5">M10+1</f>
        <v>45603</v>
      </c>
      <c r="O10" s="2029">
        <f t="shared" ref="O10:O14" si="6">M10-7</f>
        <v>45595</v>
      </c>
      <c r="P10" s="2029">
        <f t="shared" ref="P10:P14" si="7">O10</f>
        <v>45595</v>
      </c>
    </row>
    <row r="11" spans="1:16" s="14" customFormat="1" ht="20.100000000000001" hidden="1" customHeight="1">
      <c r="B11" s="1279" t="s">
        <v>6064</v>
      </c>
      <c r="C11" s="1763" t="s">
        <v>2016</v>
      </c>
      <c r="D11" s="1764" t="s">
        <v>7101</v>
      </c>
      <c r="E11" s="1817">
        <v>45615</v>
      </c>
      <c r="F11" s="1889">
        <f t="shared" si="0"/>
        <v>45647</v>
      </c>
      <c r="G11" s="3136">
        <f t="shared" si="1"/>
        <v>45649</v>
      </c>
      <c r="H11" s="1216">
        <f t="shared" si="2"/>
        <v>45653</v>
      </c>
      <c r="I11" s="3136">
        <f t="shared" si="3"/>
        <v>45655</v>
      </c>
      <c r="J11" s="3141">
        <f t="shared" si="4"/>
        <v>45657</v>
      </c>
      <c r="K11" s="1890">
        <f t="shared" si="4"/>
        <v>45689</v>
      </c>
      <c r="L11" s="885"/>
      <c r="M11" s="2028">
        <v>45609</v>
      </c>
      <c r="N11" s="2029">
        <f t="shared" si="5"/>
        <v>45610</v>
      </c>
      <c r="O11" s="2029">
        <f t="shared" si="6"/>
        <v>45602</v>
      </c>
      <c r="P11" s="2029">
        <f t="shared" si="7"/>
        <v>45602</v>
      </c>
    </row>
    <row r="12" spans="1:16" s="14" customFormat="1" ht="20.100000000000001" hidden="1" customHeight="1" thickTop="1">
      <c r="B12" s="1279" t="s">
        <v>6068</v>
      </c>
      <c r="C12" s="1763" t="s">
        <v>267</v>
      </c>
      <c r="D12" s="1764" t="s">
        <v>7102</v>
      </c>
      <c r="E12" s="1817">
        <v>45620</v>
      </c>
      <c r="F12" s="1889">
        <f t="shared" si="0"/>
        <v>45652</v>
      </c>
      <c r="G12" s="3136">
        <f t="shared" si="1"/>
        <v>45654</v>
      </c>
      <c r="H12" s="1216">
        <f t="shared" si="2"/>
        <v>45658</v>
      </c>
      <c r="I12" s="3136">
        <f t="shared" si="3"/>
        <v>45660</v>
      </c>
      <c r="J12" s="3141">
        <f t="shared" si="4"/>
        <v>45662</v>
      </c>
      <c r="K12" s="1890">
        <f t="shared" si="4"/>
        <v>45694</v>
      </c>
      <c r="L12" s="885"/>
      <c r="M12" s="2028">
        <v>45616</v>
      </c>
      <c r="N12" s="2029">
        <f t="shared" si="5"/>
        <v>45617</v>
      </c>
      <c r="O12" s="2029">
        <f t="shared" si="6"/>
        <v>45609</v>
      </c>
      <c r="P12" s="2029">
        <f t="shared" si="7"/>
        <v>45609</v>
      </c>
    </row>
    <row r="13" spans="1:16" s="14" customFormat="1" ht="20.100000000000001" hidden="1" customHeight="1">
      <c r="B13" s="1279" t="s">
        <v>5470</v>
      </c>
      <c r="C13" s="2057" t="s">
        <v>3014</v>
      </c>
      <c r="D13" s="2058" t="s">
        <v>7103</v>
      </c>
      <c r="E13" s="3085">
        <v>45628</v>
      </c>
      <c r="F13" s="1997">
        <f t="shared" si="0"/>
        <v>45660</v>
      </c>
      <c r="G13" s="3137">
        <f t="shared" si="1"/>
        <v>45662</v>
      </c>
      <c r="H13" s="2886">
        <f t="shared" si="2"/>
        <v>45666</v>
      </c>
      <c r="I13" s="3137">
        <f t="shared" si="3"/>
        <v>45668</v>
      </c>
      <c r="J13" s="3142">
        <f t="shared" si="4"/>
        <v>45670</v>
      </c>
      <c r="K13" s="2887">
        <f t="shared" si="4"/>
        <v>45702</v>
      </c>
      <c r="L13" s="885"/>
      <c r="M13" s="2028">
        <v>45623</v>
      </c>
      <c r="N13" s="2029">
        <f t="shared" si="5"/>
        <v>45624</v>
      </c>
      <c r="O13" s="2029">
        <f t="shared" si="6"/>
        <v>45616</v>
      </c>
      <c r="P13" s="2029">
        <f t="shared" si="7"/>
        <v>45616</v>
      </c>
    </row>
    <row r="14" spans="1:16" s="14" customFormat="1" ht="20.100000000000001" hidden="1" customHeight="1">
      <c r="B14" s="1279" t="s">
        <v>5473</v>
      </c>
      <c r="C14" s="2888" t="s">
        <v>2993</v>
      </c>
      <c r="D14" s="2889" t="s">
        <v>7104</v>
      </c>
      <c r="E14" s="3088">
        <v>45636</v>
      </c>
      <c r="F14" s="2890">
        <f t="shared" si="0"/>
        <v>45668</v>
      </c>
      <c r="G14" s="3138">
        <f t="shared" si="1"/>
        <v>45670</v>
      </c>
      <c r="H14" s="2890">
        <f t="shared" si="2"/>
        <v>45674</v>
      </c>
      <c r="I14" s="3138">
        <f t="shared" si="3"/>
        <v>45676</v>
      </c>
      <c r="J14" s="3138">
        <f t="shared" si="4"/>
        <v>45678</v>
      </c>
      <c r="K14" s="2890">
        <f t="shared" si="4"/>
        <v>45710</v>
      </c>
      <c r="L14" s="885"/>
      <c r="M14" s="2028">
        <v>45630</v>
      </c>
      <c r="N14" s="2029">
        <f t="shared" si="5"/>
        <v>45631</v>
      </c>
      <c r="O14" s="2029">
        <f t="shared" si="6"/>
        <v>45623</v>
      </c>
      <c r="P14" s="2029">
        <f t="shared" si="7"/>
        <v>45623</v>
      </c>
    </row>
    <row r="15" spans="1:16" s="14" customFormat="1" ht="20.100000000000001" hidden="1" customHeight="1" thickTop="1">
      <c r="B15" s="1279" t="s">
        <v>5340</v>
      </c>
      <c r="C15" s="3108" t="s">
        <v>7105</v>
      </c>
      <c r="D15" s="3109" t="s">
        <v>215</v>
      </c>
      <c r="E15" s="3110">
        <v>45710</v>
      </c>
      <c r="F15" s="3111">
        <f>E15+32</f>
        <v>45742</v>
      </c>
      <c r="G15" s="3138">
        <f>E15+36</f>
        <v>45746</v>
      </c>
      <c r="H15" s="3110">
        <f>E15+39</f>
        <v>45749</v>
      </c>
      <c r="I15" s="3138">
        <f>E15+41</f>
        <v>45751</v>
      </c>
      <c r="J15" s="3138">
        <f>E15+44</f>
        <v>45754</v>
      </c>
      <c r="K15" s="3110">
        <f>E15+50</f>
        <v>45760</v>
      </c>
      <c r="L15" s="885"/>
      <c r="M15" s="2028">
        <v>45710</v>
      </c>
      <c r="N15" s="2029">
        <f>M15+1</f>
        <v>45711</v>
      </c>
      <c r="O15" s="2029"/>
      <c r="P15" s="2029"/>
    </row>
    <row r="16" spans="1:16" s="14" customFormat="1" ht="20.100000000000001" hidden="1" customHeight="1">
      <c r="A16" s="201"/>
      <c r="B16" s="1279" t="s">
        <v>5342</v>
      </c>
      <c r="C16" s="1358" t="s">
        <v>7106</v>
      </c>
      <c r="D16" s="3100" t="s">
        <v>3634</v>
      </c>
      <c r="E16" s="1343">
        <v>45717</v>
      </c>
      <c r="F16" s="1221">
        <f t="shared" ref="F16:F30" si="8">E16+32</f>
        <v>45749</v>
      </c>
      <c r="G16" s="1343">
        <f t="shared" ref="G16:G30" si="9">E16+36</f>
        <v>45753</v>
      </c>
      <c r="H16" s="1343">
        <f t="shared" ref="H16:H30" si="10">E16+39</f>
        <v>45756</v>
      </c>
      <c r="I16" s="1343">
        <f t="shared" ref="I16:I30" si="11">E16+41</f>
        <v>45758</v>
      </c>
      <c r="J16" s="1343">
        <f t="shared" ref="J16:J30" si="12">E16+44</f>
        <v>45761</v>
      </c>
      <c r="K16" s="1343">
        <f t="shared" ref="K16:K30" si="13">E16+50</f>
        <v>45767</v>
      </c>
      <c r="L16" s="885"/>
      <c r="M16" s="2028">
        <v>45717</v>
      </c>
      <c r="N16" s="2029">
        <f t="shared" ref="N16:N30" si="14">M16+1</f>
        <v>45718</v>
      </c>
      <c r="O16" s="2029"/>
      <c r="P16" s="2029"/>
    </row>
    <row r="17" spans="1:16" s="14" customFormat="1" ht="20.100000000000001" hidden="1" customHeight="1">
      <c r="A17" s="201"/>
      <c r="B17" s="1279" t="s">
        <v>5344</v>
      </c>
      <c r="C17" s="1358" t="s">
        <v>2728</v>
      </c>
      <c r="D17" s="3100" t="s">
        <v>152</v>
      </c>
      <c r="E17" s="3447">
        <v>45728</v>
      </c>
      <c r="F17" s="1221">
        <f t="shared" si="8"/>
        <v>45760</v>
      </c>
      <c r="G17" s="3138">
        <f t="shared" si="9"/>
        <v>45764</v>
      </c>
      <c r="H17" s="1343">
        <f t="shared" si="10"/>
        <v>45767</v>
      </c>
      <c r="I17" s="3138">
        <f t="shared" si="11"/>
        <v>45769</v>
      </c>
      <c r="J17" s="3138">
        <f t="shared" si="12"/>
        <v>45772</v>
      </c>
      <c r="K17" s="1343">
        <f t="shared" si="13"/>
        <v>45778</v>
      </c>
      <c r="L17" s="885"/>
      <c r="M17" s="2028">
        <v>45724</v>
      </c>
      <c r="N17" s="2029">
        <f t="shared" si="14"/>
        <v>45725</v>
      </c>
      <c r="O17" s="2029"/>
      <c r="P17" s="2029"/>
    </row>
    <row r="18" spans="1:16" s="14" customFormat="1" ht="20.100000000000001" hidden="1" customHeight="1">
      <c r="A18" s="201"/>
      <c r="B18" s="1279" t="s">
        <v>5347</v>
      </c>
      <c r="C18" s="3264" t="s">
        <v>406</v>
      </c>
      <c r="D18" s="3100" t="s">
        <v>178</v>
      </c>
      <c r="E18" s="1376">
        <v>45731</v>
      </c>
      <c r="F18" s="2004">
        <f t="shared" si="8"/>
        <v>45763</v>
      </c>
      <c r="G18" s="1376">
        <f t="shared" si="9"/>
        <v>45767</v>
      </c>
      <c r="H18" s="1376">
        <f t="shared" si="10"/>
        <v>45770</v>
      </c>
      <c r="I18" s="1376">
        <f t="shared" si="11"/>
        <v>45772</v>
      </c>
      <c r="J18" s="1376">
        <f t="shared" si="12"/>
        <v>45775</v>
      </c>
      <c r="K18" s="1376">
        <f t="shared" si="13"/>
        <v>45781</v>
      </c>
      <c r="L18" s="885"/>
      <c r="M18" s="2028">
        <v>45731</v>
      </c>
      <c r="N18" s="2029">
        <f t="shared" si="14"/>
        <v>45732</v>
      </c>
      <c r="O18" s="2029"/>
      <c r="P18" s="2029"/>
    </row>
    <row r="19" spans="1:16" s="14" customFormat="1" ht="20.100000000000001" hidden="1" customHeight="1" thickTop="1">
      <c r="A19" s="201"/>
      <c r="B19" s="1279" t="s">
        <v>5350</v>
      </c>
      <c r="C19" s="1358" t="s">
        <v>7107</v>
      </c>
      <c r="D19" s="3265" t="s">
        <v>2729</v>
      </c>
      <c r="E19" s="1343">
        <v>45738</v>
      </c>
      <c r="F19" s="1221">
        <f t="shared" si="8"/>
        <v>45770</v>
      </c>
      <c r="G19" s="3138">
        <f t="shared" si="9"/>
        <v>45774</v>
      </c>
      <c r="H19" s="1343">
        <f t="shared" si="10"/>
        <v>45777</v>
      </c>
      <c r="I19" s="3138">
        <f t="shared" si="11"/>
        <v>45779</v>
      </c>
      <c r="J19" s="3138">
        <f t="shared" si="12"/>
        <v>45782</v>
      </c>
      <c r="K19" s="1343">
        <f t="shared" si="13"/>
        <v>45788</v>
      </c>
      <c r="L19" s="885"/>
      <c r="M19" s="2028">
        <v>45738</v>
      </c>
      <c r="N19" s="2029">
        <f t="shared" si="14"/>
        <v>45739</v>
      </c>
      <c r="O19" s="2029"/>
      <c r="P19" s="2029"/>
    </row>
    <row r="20" spans="1:16" s="14" customFormat="1" ht="20.100000000000001" hidden="1" customHeight="1">
      <c r="B20" s="1279" t="s">
        <v>5352</v>
      </c>
      <c r="C20" s="1358" t="s">
        <v>7108</v>
      </c>
      <c r="D20" s="3100" t="s">
        <v>3630</v>
      </c>
      <c r="E20" s="3447">
        <v>45748</v>
      </c>
      <c r="F20" s="1221">
        <f t="shared" si="8"/>
        <v>45780</v>
      </c>
      <c r="G20" s="3138">
        <f t="shared" si="9"/>
        <v>45784</v>
      </c>
      <c r="H20" s="1343">
        <f t="shared" si="10"/>
        <v>45787</v>
      </c>
      <c r="I20" s="3138">
        <f t="shared" si="11"/>
        <v>45789</v>
      </c>
      <c r="J20" s="3138">
        <f t="shared" si="12"/>
        <v>45792</v>
      </c>
      <c r="K20" s="1343">
        <f t="shared" si="13"/>
        <v>45798</v>
      </c>
      <c r="L20" s="885"/>
      <c r="M20" s="2028">
        <v>45745</v>
      </c>
      <c r="N20" s="2029">
        <f t="shared" si="14"/>
        <v>45746</v>
      </c>
      <c r="O20" s="2029"/>
      <c r="P20" s="2029"/>
    </row>
    <row r="21" spans="1:16" s="14" customFormat="1" ht="20.100000000000001" hidden="1" customHeight="1">
      <c r="B21" s="1279" t="s">
        <v>5354</v>
      </c>
      <c r="C21" s="3108" t="s">
        <v>7109</v>
      </c>
      <c r="D21" s="3109" t="s">
        <v>2729</v>
      </c>
      <c r="E21" s="3537">
        <v>45757</v>
      </c>
      <c r="F21" s="3111">
        <f t="shared" si="8"/>
        <v>45789</v>
      </c>
      <c r="G21" s="3138">
        <f t="shared" si="9"/>
        <v>45793</v>
      </c>
      <c r="H21" s="3110">
        <f t="shared" si="10"/>
        <v>45796</v>
      </c>
      <c r="I21" s="3138">
        <f t="shared" si="11"/>
        <v>45798</v>
      </c>
      <c r="J21" s="3138">
        <f t="shared" si="12"/>
        <v>45801</v>
      </c>
      <c r="K21" s="3110">
        <f t="shared" si="13"/>
        <v>45807</v>
      </c>
      <c r="L21" s="885"/>
      <c r="M21" s="2028">
        <v>45752</v>
      </c>
      <c r="N21" s="2029">
        <f t="shared" si="14"/>
        <v>45753</v>
      </c>
      <c r="O21" s="2029"/>
      <c r="P21" s="2029"/>
    </row>
    <row r="22" spans="1:16" s="14" customFormat="1" ht="20.100000000000001" hidden="1" customHeight="1">
      <c r="B22" s="1279" t="s">
        <v>5356</v>
      </c>
      <c r="C22" s="3266" t="s">
        <v>406</v>
      </c>
      <c r="D22" s="3267" t="s">
        <v>2165</v>
      </c>
      <c r="E22" s="1376">
        <v>45759</v>
      </c>
      <c r="F22" s="2004">
        <f t="shared" si="8"/>
        <v>45791</v>
      </c>
      <c r="G22" s="1376">
        <f t="shared" si="9"/>
        <v>45795</v>
      </c>
      <c r="H22" s="1376">
        <f t="shared" si="10"/>
        <v>45798</v>
      </c>
      <c r="I22" s="1376">
        <f t="shared" si="11"/>
        <v>45800</v>
      </c>
      <c r="J22" s="1376">
        <f t="shared" si="12"/>
        <v>45803</v>
      </c>
      <c r="K22" s="1376">
        <f t="shared" si="13"/>
        <v>45809</v>
      </c>
      <c r="L22" s="885"/>
      <c r="M22" s="2028">
        <v>45759</v>
      </c>
      <c r="N22" s="2029">
        <f t="shared" si="14"/>
        <v>45760</v>
      </c>
      <c r="O22" s="2029"/>
      <c r="P22" s="2029"/>
    </row>
    <row r="23" spans="1:16" s="14" customFormat="1" ht="20.100000000000001" hidden="1" customHeight="1">
      <c r="B23" s="1279" t="s">
        <v>5359</v>
      </c>
      <c r="C23" s="3108" t="s">
        <v>7110</v>
      </c>
      <c r="D23" s="3109" t="s">
        <v>202</v>
      </c>
      <c r="E23" s="3537">
        <v>45769</v>
      </c>
      <c r="F23" s="3110">
        <f t="shared" si="8"/>
        <v>45801</v>
      </c>
      <c r="G23" s="3138">
        <f t="shared" si="9"/>
        <v>45805</v>
      </c>
      <c r="H23" s="3110">
        <f t="shared" si="10"/>
        <v>45808</v>
      </c>
      <c r="I23" s="3138">
        <f t="shared" si="11"/>
        <v>45810</v>
      </c>
      <c r="J23" s="3138">
        <f t="shared" si="12"/>
        <v>45813</v>
      </c>
      <c r="K23" s="3110">
        <f t="shared" si="13"/>
        <v>45819</v>
      </c>
      <c r="L23" s="885"/>
      <c r="M23" s="2028">
        <v>45766</v>
      </c>
      <c r="N23" s="2029">
        <f t="shared" si="14"/>
        <v>45767</v>
      </c>
      <c r="O23" s="2029"/>
      <c r="P23" s="2029"/>
    </row>
    <row r="24" spans="1:16" s="14" customFormat="1" ht="20.100000000000001" hidden="1" customHeight="1">
      <c r="A24" s="70" t="s">
        <v>7111</v>
      </c>
      <c r="B24" s="1279" t="s">
        <v>5362</v>
      </c>
      <c r="C24" s="3108" t="s">
        <v>7112</v>
      </c>
      <c r="D24" s="3109" t="s">
        <v>222</v>
      </c>
      <c r="E24" s="3110">
        <v>45773</v>
      </c>
      <c r="F24" s="3110">
        <f t="shared" si="8"/>
        <v>45805</v>
      </c>
      <c r="G24" s="3138">
        <f t="shared" si="9"/>
        <v>45809</v>
      </c>
      <c r="H24" s="3110">
        <f t="shared" si="10"/>
        <v>45812</v>
      </c>
      <c r="I24" s="3138">
        <f t="shared" si="11"/>
        <v>45814</v>
      </c>
      <c r="J24" s="3138">
        <f t="shared" si="12"/>
        <v>45817</v>
      </c>
      <c r="K24" s="3110">
        <f t="shared" si="13"/>
        <v>45823</v>
      </c>
      <c r="L24" s="885"/>
      <c r="M24" s="2028">
        <v>45773</v>
      </c>
      <c r="N24" s="2029">
        <f t="shared" si="14"/>
        <v>45774</v>
      </c>
      <c r="O24" s="2029"/>
      <c r="P24" s="2029"/>
    </row>
    <row r="25" spans="1:16" s="14" customFormat="1" ht="20.100000000000001" customHeight="1" thickTop="1">
      <c r="A25" s="71"/>
      <c r="B25" s="1279" t="s">
        <v>5365</v>
      </c>
      <c r="C25" s="1358" t="s">
        <v>7113</v>
      </c>
      <c r="D25" s="3100" t="s">
        <v>215</v>
      </c>
      <c r="E25" s="3447">
        <v>45782</v>
      </c>
      <c r="F25" s="1343">
        <f t="shared" si="8"/>
        <v>45814</v>
      </c>
      <c r="G25" s="1343">
        <f t="shared" si="9"/>
        <v>45818</v>
      </c>
      <c r="H25" s="1343">
        <f t="shared" si="10"/>
        <v>45821</v>
      </c>
      <c r="I25" s="1343">
        <f t="shared" si="11"/>
        <v>45823</v>
      </c>
      <c r="J25" s="1343">
        <f t="shared" si="12"/>
        <v>45826</v>
      </c>
      <c r="K25" s="1343">
        <f t="shared" si="13"/>
        <v>45832</v>
      </c>
      <c r="L25" s="885"/>
      <c r="M25" s="2028">
        <v>45780</v>
      </c>
      <c r="N25" s="2029">
        <f t="shared" si="14"/>
        <v>45781</v>
      </c>
      <c r="O25" s="2029"/>
      <c r="P25" s="2029"/>
    </row>
    <row r="26" spans="1:16" s="14" customFormat="1" ht="20.100000000000001" customHeight="1">
      <c r="A26" s="71"/>
      <c r="B26" s="1279" t="s">
        <v>5368</v>
      </c>
      <c r="C26" s="1358" t="s">
        <v>7114</v>
      </c>
      <c r="D26" s="3100" t="s">
        <v>222</v>
      </c>
      <c r="E26" s="3447">
        <v>45798</v>
      </c>
      <c r="F26" s="1343">
        <f t="shared" si="8"/>
        <v>45830</v>
      </c>
      <c r="G26" s="1343">
        <f t="shared" si="9"/>
        <v>45834</v>
      </c>
      <c r="H26" s="1343">
        <f t="shared" si="10"/>
        <v>45837</v>
      </c>
      <c r="I26" s="1343">
        <f t="shared" si="11"/>
        <v>45839</v>
      </c>
      <c r="J26" s="1343">
        <f t="shared" si="12"/>
        <v>45842</v>
      </c>
      <c r="K26" s="1343">
        <f t="shared" si="13"/>
        <v>45848</v>
      </c>
      <c r="L26" s="885"/>
      <c r="M26" s="2028">
        <v>45787</v>
      </c>
      <c r="N26" s="2029">
        <f t="shared" si="14"/>
        <v>45788</v>
      </c>
      <c r="O26" s="2029"/>
      <c r="P26" s="2029"/>
    </row>
    <row r="27" spans="1:16" s="14" customFormat="1" ht="20.100000000000001" customHeight="1">
      <c r="A27" s="884" t="s">
        <v>7115</v>
      </c>
      <c r="B27" s="1279" t="s">
        <v>5372</v>
      </c>
      <c r="C27" s="3264" t="s">
        <v>406</v>
      </c>
      <c r="D27" s="3265" t="s">
        <v>2165</v>
      </c>
      <c r="E27" s="3592">
        <v>45794</v>
      </c>
      <c r="F27" s="1376">
        <f t="shared" si="8"/>
        <v>45826</v>
      </c>
      <c r="G27" s="1376">
        <f t="shared" si="9"/>
        <v>45830</v>
      </c>
      <c r="H27" s="1376">
        <f t="shared" si="10"/>
        <v>45833</v>
      </c>
      <c r="I27" s="1376">
        <f t="shared" si="11"/>
        <v>45835</v>
      </c>
      <c r="J27" s="1376">
        <f t="shared" si="12"/>
        <v>45838</v>
      </c>
      <c r="K27" s="1376">
        <f t="shared" si="13"/>
        <v>45844</v>
      </c>
      <c r="L27" s="885"/>
      <c r="M27" s="2028">
        <v>45794</v>
      </c>
      <c r="N27" s="2029">
        <f t="shared" si="14"/>
        <v>45795</v>
      </c>
      <c r="O27" s="2029"/>
      <c r="P27" s="2029"/>
    </row>
    <row r="28" spans="1:16" s="14" customFormat="1" ht="20.100000000000001" customHeight="1">
      <c r="A28" s="70" t="s">
        <v>7116</v>
      </c>
      <c r="B28" s="1279" t="s">
        <v>5378</v>
      </c>
      <c r="C28" s="1358" t="s">
        <v>7117</v>
      </c>
      <c r="D28" s="3100" t="s">
        <v>215</v>
      </c>
      <c r="E28" s="3818">
        <v>45804</v>
      </c>
      <c r="F28" s="3595">
        <f t="shared" si="8"/>
        <v>45836</v>
      </c>
      <c r="G28" s="3595">
        <f t="shared" si="9"/>
        <v>45840</v>
      </c>
      <c r="H28" s="3595">
        <f t="shared" si="10"/>
        <v>45843</v>
      </c>
      <c r="I28" s="3595">
        <f t="shared" si="11"/>
        <v>45845</v>
      </c>
      <c r="J28" s="3595">
        <f t="shared" si="12"/>
        <v>45848</v>
      </c>
      <c r="K28" s="3595">
        <f t="shared" si="13"/>
        <v>45854</v>
      </c>
      <c r="L28" s="885"/>
      <c r="M28" s="2028">
        <v>45801</v>
      </c>
      <c r="N28" s="2029">
        <f t="shared" si="14"/>
        <v>45802</v>
      </c>
      <c r="O28" s="2029"/>
      <c r="P28" s="2029"/>
    </row>
    <row r="29" spans="1:16" s="14" customFormat="1" ht="20.100000000000001" customHeight="1">
      <c r="A29" s="70" t="s">
        <v>7118</v>
      </c>
      <c r="B29" s="1279" t="s">
        <v>5381</v>
      </c>
      <c r="C29" s="1358" t="s">
        <v>7119</v>
      </c>
      <c r="D29" s="3100" t="s">
        <v>178</v>
      </c>
      <c r="E29" s="1343">
        <v>45808</v>
      </c>
      <c r="F29" s="1343">
        <f t="shared" si="8"/>
        <v>45840</v>
      </c>
      <c r="G29" s="1343">
        <f t="shared" si="9"/>
        <v>45844</v>
      </c>
      <c r="H29" s="1343">
        <f t="shared" si="10"/>
        <v>45847</v>
      </c>
      <c r="I29" s="1343">
        <f t="shared" si="11"/>
        <v>45849</v>
      </c>
      <c r="J29" s="1343">
        <f t="shared" si="12"/>
        <v>45852</v>
      </c>
      <c r="K29" s="1343">
        <f t="shared" si="13"/>
        <v>45858</v>
      </c>
      <c r="L29" s="885"/>
      <c r="M29" s="2028">
        <v>45808</v>
      </c>
      <c r="N29" s="2029">
        <f t="shared" si="14"/>
        <v>45809</v>
      </c>
      <c r="O29" s="2029"/>
      <c r="P29" s="2029"/>
    </row>
    <row r="30" spans="1:16" s="14" customFormat="1" ht="20.100000000000001" customHeight="1">
      <c r="A30" s="70" t="s">
        <v>7120</v>
      </c>
      <c r="B30" s="1279" t="s">
        <v>5384</v>
      </c>
      <c r="C30" s="3108" t="s">
        <v>7121</v>
      </c>
      <c r="D30" s="3109" t="s">
        <v>219</v>
      </c>
      <c r="E30" s="3537">
        <v>45817</v>
      </c>
      <c r="F30" s="3110">
        <f t="shared" si="8"/>
        <v>45849</v>
      </c>
      <c r="G30" s="3138">
        <f t="shared" si="9"/>
        <v>45853</v>
      </c>
      <c r="H30" s="3110">
        <f t="shared" si="10"/>
        <v>45856</v>
      </c>
      <c r="I30" s="3138">
        <f t="shared" si="11"/>
        <v>45858</v>
      </c>
      <c r="J30" s="3138">
        <f t="shared" si="12"/>
        <v>45861</v>
      </c>
      <c r="K30" s="3110">
        <f t="shared" si="13"/>
        <v>45867</v>
      </c>
      <c r="L30" s="885"/>
      <c r="M30" s="2028">
        <v>45815</v>
      </c>
      <c r="N30" s="2029">
        <f t="shared" si="14"/>
        <v>45816</v>
      </c>
      <c r="O30" s="2029"/>
      <c r="P30" s="2029"/>
    </row>
    <row r="31" spans="1:16" s="14" customFormat="1" ht="20.100000000000001" customHeight="1">
      <c r="A31" s="70" t="s">
        <v>7122</v>
      </c>
      <c r="B31" s="1279" t="s">
        <v>5388</v>
      </c>
      <c r="C31" s="3108" t="s">
        <v>7123</v>
      </c>
      <c r="D31" s="3109" t="s">
        <v>3634</v>
      </c>
      <c r="E31" s="3537">
        <v>45825</v>
      </c>
      <c r="F31" s="3110">
        <f>E31+32</f>
        <v>45857</v>
      </c>
      <c r="G31" s="3138">
        <f>E31+36</f>
        <v>45861</v>
      </c>
      <c r="H31" s="3110">
        <f>E31+39</f>
        <v>45864</v>
      </c>
      <c r="I31" s="3138">
        <f>E31+41</f>
        <v>45866</v>
      </c>
      <c r="J31" s="3138">
        <f>E31+44</f>
        <v>45869</v>
      </c>
      <c r="K31" s="3110">
        <f>E31+50</f>
        <v>45875</v>
      </c>
      <c r="L31" s="885"/>
      <c r="M31" s="2028">
        <v>45822</v>
      </c>
      <c r="N31" s="2029">
        <f t="shared" ref="N31:N36" si="15">M31+1</f>
        <v>45823</v>
      </c>
      <c r="O31" s="2029"/>
      <c r="P31" s="2029"/>
    </row>
    <row r="32" spans="1:16" s="14" customFormat="1" ht="20.100000000000001" customHeight="1">
      <c r="A32" s="70" t="s">
        <v>7124</v>
      </c>
      <c r="B32" s="1279" t="s">
        <v>5392</v>
      </c>
      <c r="C32" s="3108" t="s">
        <v>7125</v>
      </c>
      <c r="D32" s="3109" t="s">
        <v>215</v>
      </c>
      <c r="E32" s="3110">
        <v>45829</v>
      </c>
      <c r="F32" s="3110">
        <f>E32+32</f>
        <v>45861</v>
      </c>
      <c r="G32" s="3138">
        <f>E32+36</f>
        <v>45865</v>
      </c>
      <c r="H32" s="3110">
        <f>E32+39</f>
        <v>45868</v>
      </c>
      <c r="I32" s="3138">
        <f>E32+41</f>
        <v>45870</v>
      </c>
      <c r="J32" s="3138">
        <f>E32+44</f>
        <v>45873</v>
      </c>
      <c r="K32" s="3110">
        <f>E32+50</f>
        <v>45879</v>
      </c>
      <c r="L32" s="885"/>
      <c r="M32" s="2028">
        <v>45829</v>
      </c>
      <c r="N32" s="2029">
        <f t="shared" si="15"/>
        <v>45830</v>
      </c>
      <c r="O32" s="2029"/>
      <c r="P32" s="2029"/>
    </row>
    <row r="33" spans="1:16" s="14" customFormat="1" ht="20.100000000000001" customHeight="1">
      <c r="A33" s="70" t="s">
        <v>7126</v>
      </c>
      <c r="B33" s="1279" t="s">
        <v>5396</v>
      </c>
      <c r="C33" s="3108" t="s">
        <v>7127</v>
      </c>
      <c r="D33" s="3109" t="s">
        <v>219</v>
      </c>
      <c r="E33" s="3110">
        <v>45836</v>
      </c>
      <c r="F33" s="3110">
        <f>E33+32</f>
        <v>45868</v>
      </c>
      <c r="G33" s="3138">
        <f>E33+36</f>
        <v>45872</v>
      </c>
      <c r="H33" s="3110">
        <f>E33+39</f>
        <v>45875</v>
      </c>
      <c r="I33" s="3138">
        <f>E33+41</f>
        <v>45877</v>
      </c>
      <c r="J33" s="3138">
        <f>E33+44</f>
        <v>45880</v>
      </c>
      <c r="K33" s="3110">
        <f>E33+50</f>
        <v>45886</v>
      </c>
      <c r="L33" s="885"/>
      <c r="M33" s="2028">
        <v>45836</v>
      </c>
      <c r="N33" s="2029">
        <f t="shared" si="15"/>
        <v>45837</v>
      </c>
      <c r="O33" s="2029"/>
      <c r="P33" s="2029"/>
    </row>
    <row r="34" spans="1:16" s="14" customFormat="1" ht="20.100000000000001" customHeight="1">
      <c r="A34" s="71"/>
      <c r="B34" s="1279" t="s">
        <v>5399</v>
      </c>
      <c r="C34" s="3593" t="s">
        <v>7106</v>
      </c>
      <c r="D34" s="3594" t="s">
        <v>3635</v>
      </c>
      <c r="E34" s="3595">
        <f>E33+7</f>
        <v>45843</v>
      </c>
      <c r="F34" s="3595">
        <f>E34+32</f>
        <v>45875</v>
      </c>
      <c r="G34" s="3595">
        <f>E34+36</f>
        <v>45879</v>
      </c>
      <c r="H34" s="3595">
        <f>E34+39</f>
        <v>45882</v>
      </c>
      <c r="I34" s="3595">
        <f>E34+41</f>
        <v>45884</v>
      </c>
      <c r="J34" s="3595">
        <f>E34+44</f>
        <v>45887</v>
      </c>
      <c r="K34" s="3595">
        <f>E34+50</f>
        <v>45893</v>
      </c>
      <c r="L34" s="885"/>
      <c r="M34" s="2028">
        <v>45843</v>
      </c>
      <c r="N34" s="2029">
        <f t="shared" si="15"/>
        <v>45844</v>
      </c>
      <c r="O34" s="2029"/>
      <c r="P34" s="2029"/>
    </row>
    <row r="35" spans="1:16" s="14" customFormat="1" ht="20.100000000000001" customHeight="1">
      <c r="A35" s="70" t="s">
        <v>7128</v>
      </c>
      <c r="B35" s="1279" t="s">
        <v>5403</v>
      </c>
      <c r="C35" s="3593" t="s">
        <v>7129</v>
      </c>
      <c r="D35" s="3594" t="s">
        <v>160</v>
      </c>
      <c r="E35" s="3595">
        <v>45850</v>
      </c>
      <c r="F35" s="3595">
        <f t="shared" ref="F35:F36" si="16">E35+32</f>
        <v>45882</v>
      </c>
      <c r="G35" s="3595">
        <f t="shared" ref="G35:G36" si="17">E35+36</f>
        <v>45886</v>
      </c>
      <c r="H35" s="3595">
        <f t="shared" ref="H35:H36" si="18">E35+39</f>
        <v>45889</v>
      </c>
      <c r="I35" s="3595">
        <f t="shared" ref="I35:I36" si="19">E35+41</f>
        <v>45891</v>
      </c>
      <c r="J35" s="3595">
        <f t="shared" ref="J35:J36" si="20">E35+44</f>
        <v>45894</v>
      </c>
      <c r="K35" s="3595">
        <f t="shared" ref="K35:K36" si="21">E35+50</f>
        <v>45900</v>
      </c>
      <c r="L35" s="885"/>
      <c r="M35" s="2028">
        <v>45850</v>
      </c>
      <c r="N35" s="2029">
        <f t="shared" si="15"/>
        <v>45851</v>
      </c>
      <c r="O35" s="2029"/>
      <c r="P35" s="2029"/>
    </row>
    <row r="36" spans="1:16" s="14" customFormat="1" ht="20.100000000000001" customHeight="1">
      <c r="A36" s="71"/>
      <c r="B36" s="1279" t="s">
        <v>5406</v>
      </c>
      <c r="C36" s="3593" t="s">
        <v>7130</v>
      </c>
      <c r="D36" s="3594" t="s">
        <v>3631</v>
      </c>
      <c r="E36" s="3595">
        <v>45857</v>
      </c>
      <c r="F36" s="3595">
        <f t="shared" si="16"/>
        <v>45889</v>
      </c>
      <c r="G36" s="3595">
        <f t="shared" si="17"/>
        <v>45893</v>
      </c>
      <c r="H36" s="3595">
        <f t="shared" si="18"/>
        <v>45896</v>
      </c>
      <c r="I36" s="3595">
        <f t="shared" si="19"/>
        <v>45898</v>
      </c>
      <c r="J36" s="3595">
        <f t="shared" si="20"/>
        <v>45901</v>
      </c>
      <c r="K36" s="3595">
        <f t="shared" si="21"/>
        <v>45907</v>
      </c>
      <c r="L36" s="885"/>
      <c r="M36" s="2028">
        <v>45857</v>
      </c>
      <c r="N36" s="2029">
        <f t="shared" si="15"/>
        <v>45858</v>
      </c>
      <c r="O36" s="2029"/>
      <c r="P36" s="2029"/>
    </row>
    <row r="37" spans="1:16" s="14" customFormat="1" ht="20.100000000000001" customHeight="1">
      <c r="A37" s="71"/>
      <c r="B37" s="1279" t="s">
        <v>5409</v>
      </c>
      <c r="C37" s="3864" t="s">
        <v>2727</v>
      </c>
      <c r="D37" s="3865" t="s">
        <v>2165</v>
      </c>
      <c r="E37" s="3595">
        <v>45864</v>
      </c>
      <c r="F37" s="3595">
        <f t="shared" ref="F37:F42" si="22">E37+32</f>
        <v>45896</v>
      </c>
      <c r="G37" s="3595">
        <f t="shared" ref="G37:G42" si="23">E37+36</f>
        <v>45900</v>
      </c>
      <c r="H37" s="3595">
        <f t="shared" ref="H37:H42" si="24">E37+39</f>
        <v>45903</v>
      </c>
      <c r="I37" s="3595">
        <f t="shared" ref="I37:I42" si="25">E37+41</f>
        <v>45905</v>
      </c>
      <c r="J37" s="3595">
        <f t="shared" ref="J37:J42" si="26">E37+44</f>
        <v>45908</v>
      </c>
      <c r="K37" s="3595">
        <f t="shared" ref="K37:K42" si="27">E37+50</f>
        <v>45914</v>
      </c>
      <c r="L37" s="885"/>
      <c r="M37" s="2028">
        <v>45864</v>
      </c>
      <c r="N37" s="2029">
        <f t="shared" ref="N37:N42" si="28">M37+1</f>
        <v>45865</v>
      </c>
      <c r="O37" s="2029"/>
      <c r="P37" s="2029"/>
    </row>
    <row r="38" spans="1:16" s="14" customFormat="1" ht="20.100000000000001" customHeight="1">
      <c r="A38" s="71"/>
      <c r="B38" s="1279" t="s">
        <v>5413</v>
      </c>
      <c r="C38" s="3108" t="s">
        <v>7110</v>
      </c>
      <c r="D38" s="3109" t="s">
        <v>204</v>
      </c>
      <c r="E38" s="3110">
        <v>45871</v>
      </c>
      <c r="F38" s="3110">
        <f t="shared" si="22"/>
        <v>45903</v>
      </c>
      <c r="G38" s="3110">
        <f t="shared" si="23"/>
        <v>45907</v>
      </c>
      <c r="H38" s="3110">
        <f t="shared" si="24"/>
        <v>45910</v>
      </c>
      <c r="I38" s="3110">
        <f t="shared" si="25"/>
        <v>45912</v>
      </c>
      <c r="J38" s="3110">
        <f t="shared" si="26"/>
        <v>45915</v>
      </c>
      <c r="K38" s="3110">
        <f t="shared" si="27"/>
        <v>45921</v>
      </c>
      <c r="L38" s="885"/>
      <c r="M38" s="2028">
        <v>45871</v>
      </c>
      <c r="N38" s="2029">
        <f t="shared" si="28"/>
        <v>45872</v>
      </c>
      <c r="O38" s="2029"/>
      <c r="P38" s="2029"/>
    </row>
    <row r="39" spans="1:16" s="14" customFormat="1" ht="20.100000000000001" customHeight="1">
      <c r="A39" s="71"/>
      <c r="B39" s="1279" t="s">
        <v>5416</v>
      </c>
      <c r="C39" s="3108" t="s">
        <v>7112</v>
      </c>
      <c r="D39" s="3109" t="s">
        <v>226</v>
      </c>
      <c r="E39" s="3110">
        <v>45878</v>
      </c>
      <c r="F39" s="3110">
        <f t="shared" si="22"/>
        <v>45910</v>
      </c>
      <c r="G39" s="3110">
        <f t="shared" si="23"/>
        <v>45914</v>
      </c>
      <c r="H39" s="3110">
        <f t="shared" si="24"/>
        <v>45917</v>
      </c>
      <c r="I39" s="3110">
        <f t="shared" si="25"/>
        <v>45919</v>
      </c>
      <c r="J39" s="3110">
        <f t="shared" si="26"/>
        <v>45922</v>
      </c>
      <c r="K39" s="3110">
        <f t="shared" si="27"/>
        <v>45928</v>
      </c>
      <c r="L39" s="885"/>
      <c r="M39" s="2028">
        <v>45878</v>
      </c>
      <c r="N39" s="2029">
        <f t="shared" si="28"/>
        <v>45879</v>
      </c>
      <c r="O39" s="2029"/>
      <c r="P39" s="2029"/>
    </row>
    <row r="40" spans="1:16" s="14" customFormat="1" ht="20.100000000000001" customHeight="1">
      <c r="A40" s="71"/>
      <c r="B40" s="1279" t="s">
        <v>5419</v>
      </c>
      <c r="C40" s="3108" t="s">
        <v>7113</v>
      </c>
      <c r="D40" s="3109" t="s">
        <v>219</v>
      </c>
      <c r="E40" s="3110">
        <v>45885</v>
      </c>
      <c r="F40" s="3110">
        <f t="shared" si="22"/>
        <v>45917</v>
      </c>
      <c r="G40" s="3110">
        <f t="shared" si="23"/>
        <v>45921</v>
      </c>
      <c r="H40" s="3110">
        <f t="shared" si="24"/>
        <v>45924</v>
      </c>
      <c r="I40" s="3110">
        <f t="shared" si="25"/>
        <v>45926</v>
      </c>
      <c r="J40" s="3110">
        <f t="shared" si="26"/>
        <v>45929</v>
      </c>
      <c r="K40" s="3110">
        <f t="shared" si="27"/>
        <v>45935</v>
      </c>
      <c r="L40" s="885"/>
      <c r="M40" s="2028">
        <v>45885</v>
      </c>
      <c r="N40" s="2029">
        <f t="shared" si="28"/>
        <v>45886</v>
      </c>
      <c r="O40" s="2029"/>
      <c r="P40" s="2029"/>
    </row>
    <row r="41" spans="1:16" s="14" customFormat="1" ht="20.100000000000001" customHeight="1">
      <c r="A41" s="71"/>
      <c r="B41" s="1279" t="s">
        <v>5422</v>
      </c>
      <c r="C41" s="3108" t="s">
        <v>7114</v>
      </c>
      <c r="D41" s="3109" t="s">
        <v>226</v>
      </c>
      <c r="E41" s="3110">
        <v>45892</v>
      </c>
      <c r="F41" s="3110">
        <f t="shared" si="22"/>
        <v>45924</v>
      </c>
      <c r="G41" s="3110">
        <f t="shared" si="23"/>
        <v>45928</v>
      </c>
      <c r="H41" s="3110">
        <f t="shared" si="24"/>
        <v>45931</v>
      </c>
      <c r="I41" s="3110">
        <f t="shared" si="25"/>
        <v>45933</v>
      </c>
      <c r="J41" s="3110">
        <f t="shared" si="26"/>
        <v>45936</v>
      </c>
      <c r="K41" s="3110">
        <f t="shared" si="27"/>
        <v>45942</v>
      </c>
      <c r="L41" s="885"/>
      <c r="M41" s="2028">
        <v>45892</v>
      </c>
      <c r="N41" s="2029">
        <f t="shared" si="28"/>
        <v>45893</v>
      </c>
      <c r="O41" s="2029"/>
      <c r="P41" s="2029"/>
    </row>
    <row r="42" spans="1:16" s="14" customFormat="1" ht="20.100000000000001" customHeight="1">
      <c r="A42" s="71"/>
      <c r="B42" s="1279" t="s">
        <v>5425</v>
      </c>
      <c r="C42" s="3266" t="s">
        <v>7131</v>
      </c>
      <c r="D42" s="3267" t="s">
        <v>2165</v>
      </c>
      <c r="E42" s="3110">
        <v>45899</v>
      </c>
      <c r="F42" s="3110">
        <f t="shared" si="22"/>
        <v>45931</v>
      </c>
      <c r="G42" s="3110">
        <f t="shared" si="23"/>
        <v>45935</v>
      </c>
      <c r="H42" s="3110">
        <f t="shared" si="24"/>
        <v>45938</v>
      </c>
      <c r="I42" s="3110">
        <f t="shared" si="25"/>
        <v>45940</v>
      </c>
      <c r="J42" s="3110">
        <f t="shared" si="26"/>
        <v>45943</v>
      </c>
      <c r="K42" s="3110">
        <f t="shared" si="27"/>
        <v>45949</v>
      </c>
      <c r="L42" s="885"/>
      <c r="M42" s="2028">
        <v>45899</v>
      </c>
      <c r="N42" s="2029">
        <f t="shared" si="28"/>
        <v>45900</v>
      </c>
      <c r="O42" s="2029"/>
      <c r="P42" s="2029"/>
    </row>
    <row r="43" spans="1:16" s="14" customFormat="1" ht="20.100000000000001" customHeight="1">
      <c r="A43" s="71"/>
      <c r="B43" s="1279"/>
      <c r="C43" s="3788"/>
      <c r="D43" s="3789"/>
      <c r="E43" s="3790"/>
      <c r="F43" s="3790"/>
      <c r="G43" s="3790"/>
      <c r="H43" s="3790"/>
      <c r="I43" s="3790"/>
      <c r="J43" s="3790"/>
      <c r="K43" s="3790"/>
      <c r="L43" s="885"/>
      <c r="M43" s="2028"/>
      <c r="N43" s="2029"/>
      <c r="O43" s="2029"/>
      <c r="P43" s="2029"/>
    </row>
    <row r="44" spans="1:16" s="14" customFormat="1" ht="20.100000000000001" customHeight="1">
      <c r="A44" s="71"/>
      <c r="B44" s="1279"/>
      <c r="C44" s="1173"/>
      <c r="D44" s="1321"/>
      <c r="E44" s="1378"/>
      <c r="F44" s="1378"/>
      <c r="G44" s="1378"/>
      <c r="H44" s="1378"/>
      <c r="I44" s="1378"/>
      <c r="J44" s="1378"/>
      <c r="K44" s="1378"/>
      <c r="L44" s="885"/>
      <c r="M44" s="1218"/>
      <c r="N44" s="1431"/>
      <c r="O44" s="2027"/>
      <c r="P44" s="2027"/>
    </row>
    <row r="45" spans="1:16" s="14" customFormat="1" ht="20.100000000000001" customHeight="1">
      <c r="B45" s="1279"/>
      <c r="C45" s="1407" t="s">
        <v>611</v>
      </c>
      <c r="D45" s="1321"/>
      <c r="E45" s="1378"/>
      <c r="F45" s="1378"/>
      <c r="G45" s="1378"/>
      <c r="H45" s="1378"/>
      <c r="I45" s="1378"/>
      <c r="J45" s="1378"/>
      <c r="K45" s="1378"/>
      <c r="L45" s="885"/>
      <c r="M45" s="1218"/>
      <c r="N45" s="1431"/>
      <c r="O45" s="460"/>
      <c r="P45" s="460"/>
    </row>
    <row r="46" spans="1:16" s="14" customFormat="1" ht="20.100000000000001" customHeight="1">
      <c r="B46" s="1279"/>
      <c r="C46" s="1173"/>
      <c r="D46" s="1321"/>
      <c r="E46" s="1378"/>
      <c r="F46" s="1378"/>
      <c r="G46" s="1378"/>
      <c r="H46" s="1378"/>
      <c r="I46" s="1378"/>
      <c r="J46" s="1378"/>
      <c r="K46" s="1378"/>
      <c r="L46" s="885"/>
      <c r="M46" s="1405"/>
      <c r="N46" s="1404"/>
      <c r="O46" s="460"/>
      <c r="P46" s="460"/>
    </row>
    <row r="47" spans="1:16" s="14" customFormat="1" ht="20.25">
      <c r="B47" s="1279"/>
      <c r="C47" s="1406"/>
      <c r="D47" s="61"/>
      <c r="E47" s="61"/>
      <c r="F47" s="61"/>
      <c r="G47" s="61"/>
      <c r="H47" s="61"/>
      <c r="I47" s="61"/>
      <c r="J47" s="79"/>
      <c r="K47" s="79"/>
      <c r="L47" s="99"/>
      <c r="M47" s="99"/>
    </row>
    <row r="48" spans="1:16" s="14" customFormat="1" ht="17.25" customHeight="1">
      <c r="B48" s="835"/>
      <c r="C48" s="29"/>
      <c r="D48" s="29"/>
      <c r="E48" s="57"/>
      <c r="F48" s="57"/>
      <c r="G48" s="29"/>
      <c r="H48" s="29"/>
      <c r="I48" s="59"/>
      <c r="J48" s="57"/>
      <c r="K48" s="57"/>
      <c r="L48" s="29"/>
      <c r="M48" s="57"/>
      <c r="N48" s="29"/>
    </row>
    <row r="49" spans="2:14" s="30" customFormat="1" ht="15.75" customHeight="1">
      <c r="B49" s="836"/>
      <c r="C49" s="253" t="s">
        <v>0</v>
      </c>
      <c r="D49" s="70"/>
      <c r="E49" s="1487" t="s">
        <v>2062</v>
      </c>
      <c r="F49" s="71"/>
      <c r="G49" s="71" t="s">
        <v>36</v>
      </c>
      <c r="H49" s="71"/>
      <c r="I49" s="70"/>
      <c r="J49" s="70"/>
      <c r="K49" s="71" t="s">
        <v>61</v>
      </c>
      <c r="L49" s="71" t="str">
        <f>'HOW TO-&gt;'!$B$134</f>
        <v>6011 2413</v>
      </c>
      <c r="M49" s="71"/>
      <c r="N49" s="61"/>
    </row>
    <row r="50" spans="2:14" s="30" customFormat="1" ht="15.75" customHeight="1">
      <c r="B50" s="836"/>
      <c r="C50" s="82" t="s">
        <v>1</v>
      </c>
      <c r="D50" s="70"/>
      <c r="E50" s="308" t="s">
        <v>612</v>
      </c>
      <c r="F50" s="71"/>
      <c r="G50" s="70" t="s">
        <v>613</v>
      </c>
      <c r="H50" s="70"/>
      <c r="I50" s="308" t="s">
        <v>39</v>
      </c>
      <c r="J50" s="70"/>
      <c r="K50" s="70" t="s">
        <v>63</v>
      </c>
      <c r="L50" s="70"/>
      <c r="M50" s="273" t="s">
        <v>64</v>
      </c>
      <c r="N50" s="61"/>
    </row>
    <row r="51" spans="2:14" s="29" customFormat="1" ht="15.75" customHeight="1">
      <c r="B51" s="836"/>
      <c r="C51" s="82"/>
      <c r="D51" s="70"/>
      <c r="E51" s="308"/>
      <c r="F51" s="61"/>
      <c r="G51" s="70"/>
      <c r="H51" s="70"/>
      <c r="I51" s="308"/>
      <c r="J51" s="70"/>
      <c r="K51" s="70" t="str">
        <f>'HOW TO-&gt;'!$A$136</f>
        <v>PERMIT</v>
      </c>
      <c r="L51" s="70"/>
      <c r="M51" s="3325" t="str">
        <f>'HOW TO-&gt;'!$C$136</f>
        <v>SG094-SinPermit@msc.com</v>
      </c>
      <c r="N51" s="61"/>
    </row>
    <row r="52" spans="2:14" s="29" customFormat="1" ht="16.899999999999999" customHeight="1">
      <c r="B52" s="837"/>
      <c r="C52" s="80" t="str">
        <f>'HOW TO-&gt;'!$A$105</f>
        <v>ZANT CHONG</v>
      </c>
      <c r="D52" s="80" t="str">
        <f>'HOW TO-&gt;'!$B$105</f>
        <v>6011 2429</v>
      </c>
      <c r="E52" s="65" t="str">
        <f>'HOW TO-&gt;'!$C$105</f>
        <v>zant.chong@msc.com</v>
      </c>
      <c r="F52" s="61"/>
      <c r="G52" s="80" t="str">
        <f>'HOW TO-&gt;'!$A$122</f>
        <v>ROBERT CHIA</v>
      </c>
      <c r="H52" s="80" t="str">
        <f>'HOW TO-&gt;'!$B$122</f>
        <v>6011 0564</v>
      </c>
      <c r="I52" s="65" t="str">
        <f>'HOW TO-&gt;'!$C$122</f>
        <v>robert.chia@msc.com</v>
      </c>
      <c r="J52" s="61"/>
      <c r="K52" s="80" t="str">
        <f>'HOW TO-&gt;'!$A$137</f>
        <v>RAYNAR ANG</v>
      </c>
      <c r="L52" s="80" t="str">
        <f>'HOW TO-&gt;'!$B$137</f>
        <v>6011 2358</v>
      </c>
      <c r="M52" s="65" t="str">
        <f>'HOW TO-&gt;'!$C$137</f>
        <v>raynar.ang@msc.com</v>
      </c>
      <c r="N52" s="61"/>
    </row>
    <row r="53" spans="2:14" s="29" customFormat="1" ht="16.899999999999999" customHeight="1">
      <c r="B53" s="836"/>
      <c r="C53" s="80" t="str">
        <f>'HOW TO-&gt;'!$A$106</f>
        <v>PHOEBE HUANG</v>
      </c>
      <c r="D53" s="80" t="str">
        <f>'HOW TO-&gt;'!$B$106</f>
        <v>6011 0562</v>
      </c>
      <c r="E53" s="65" t="str">
        <f>'HOW TO-&gt;'!$C$106</f>
        <v>phoebe.huang@msc.com</v>
      </c>
      <c r="F53" s="61"/>
      <c r="G53" s="80" t="str">
        <f>'HOW TO-&gt;'!$A$123</f>
        <v>S. Y. LIEW</v>
      </c>
      <c r="H53" s="80" t="str">
        <f>'HOW TO-&gt;'!$B$123</f>
        <v>6011 2348</v>
      </c>
      <c r="I53" s="65" t="str">
        <f>'HOW TO-&gt;'!$C$123</f>
        <v>seoyi.liew@msc.com</v>
      </c>
      <c r="J53" s="61"/>
      <c r="K53" s="80" t="str">
        <f>'HOW TO-&gt;'!$A$138</f>
        <v>KAI SIANG</v>
      </c>
      <c r="L53" s="80" t="str">
        <f>'HOW TO-&gt;'!$B$138</f>
        <v>6011 2356</v>
      </c>
      <c r="M53" s="65" t="str">
        <f>'HOW TO-&gt;'!$C$138</f>
        <v>kaisiang.lim@msc.com</v>
      </c>
      <c r="N53" s="61"/>
    </row>
    <row r="54" spans="2:14" s="29" customFormat="1" ht="16.899999999999999" customHeight="1">
      <c r="B54" s="836"/>
      <c r="C54" s="80" t="str">
        <f>'HOW TO-&gt;'!$A$107</f>
        <v>SHERWIN LIM</v>
      </c>
      <c r="D54" s="80" t="str">
        <f>'HOW TO-&gt;'!$B$107</f>
        <v>6011 2395</v>
      </c>
      <c r="E54" s="65" t="str">
        <f>'HOW TO-&gt;'!$C$107</f>
        <v>sherwin.lim@msc.com</v>
      </c>
      <c r="F54" s="61"/>
      <c r="G54" s="80" t="str">
        <f>'HOW TO-&gt;'!$A$124</f>
        <v>SHARON KOH</v>
      </c>
      <c r="H54" s="80" t="str">
        <f>'HOW TO-&gt;'!$B$124</f>
        <v>6011 2349</v>
      </c>
      <c r="I54" s="65" t="str">
        <f>'HOW TO-&gt;'!$C$124</f>
        <v>sharon.koh@msc.com</v>
      </c>
      <c r="J54" s="61"/>
      <c r="K54" s="80" t="str">
        <f>'HOW TO-&gt;'!$A$139</f>
        <v>DEWI</v>
      </c>
      <c r="L54" s="80" t="str">
        <f>'HOW TO-&gt;'!$B$139</f>
        <v>6011 2354</v>
      </c>
      <c r="M54" s="65" t="str">
        <f>'HOW TO-&gt;'!$C$139</f>
        <v>dewi.ratnah@msc.com</v>
      </c>
      <c r="N54" s="61"/>
    </row>
    <row r="55" spans="2:14" s="29" customFormat="1" ht="16.899999999999999" customHeight="1">
      <c r="B55" s="836"/>
      <c r="C55" s="80" t="str">
        <f>'HOW TO-&gt;'!$A$108</f>
        <v>NATALIE LEW</v>
      </c>
      <c r="D55" s="80" t="str">
        <f>'HOW TO-&gt;'!$B$108</f>
        <v>6011 2399</v>
      </c>
      <c r="E55" s="65" t="str">
        <f>'HOW TO-&gt;'!$C$108</f>
        <v>natalie.lew@msc.com</v>
      </c>
      <c r="F55" s="61"/>
      <c r="G55" s="80" t="str">
        <f>'HOW TO-&gt;'!$A$125</f>
        <v>ANGELIA LAU</v>
      </c>
      <c r="H55" s="80" t="str">
        <f>'HOW TO-&gt;'!$B$125</f>
        <v>6011 2346</v>
      </c>
      <c r="I55" s="65" t="str">
        <f>'HOW TO-&gt;'!$C$125</f>
        <v>angelia.lau@msc.com</v>
      </c>
      <c r="J55" s="61"/>
      <c r="K55" s="80" t="str">
        <f>'HOW TO-&gt;'!$A$140</f>
        <v>YU TING</v>
      </c>
      <c r="L55" s="80" t="str">
        <f>'HOW TO-&gt;'!$B$140</f>
        <v>6011 2359</v>
      </c>
      <c r="M55" s="65" t="str">
        <f>'HOW TO-&gt;'!$C$140</f>
        <v>yuting.luo@msc.com</v>
      </c>
      <c r="N55" s="61"/>
    </row>
    <row r="56" spans="2:14" s="29" customFormat="1" ht="16.899999999999999" customHeight="1">
      <c r="B56" s="836"/>
      <c r="C56" s="80">
        <f>'HOW TO-&gt;'!$A$109</f>
        <v>0</v>
      </c>
      <c r="D56" s="80" t="str">
        <f>'HOW TO-&gt;'!$B$109</f>
        <v>6011 2352</v>
      </c>
      <c r="E56" s="65">
        <f>'HOW TO-&gt;'!$C$109</f>
        <v>0</v>
      </c>
      <c r="F56" s="61"/>
      <c r="G56" s="80" t="str">
        <f>'HOW TO-&gt;'!$A$126</f>
        <v>NOOR AFNINDAH</v>
      </c>
      <c r="H56" s="80" t="str">
        <f>'HOW TO-&gt;'!$B$126</f>
        <v>6011 2347</v>
      </c>
      <c r="I56" s="65" t="str">
        <f>'HOW TO-&gt;'!$C$126</f>
        <v>noor.afnindah@msc.com</v>
      </c>
      <c r="J56" s="61"/>
      <c r="K56" s="80" t="str">
        <f>'HOW TO-&gt;'!$A$141</f>
        <v>-</v>
      </c>
      <c r="L56" s="80" t="str">
        <f>'HOW TO-&gt;'!$B$141</f>
        <v>6011 0567</v>
      </c>
      <c r="M56" s="65" t="str">
        <f>'HOW TO-&gt;'!$C$141</f>
        <v>-</v>
      </c>
      <c r="N56" s="61"/>
    </row>
    <row r="57" spans="2:14" s="29" customFormat="1" ht="16.899999999999999" customHeight="1">
      <c r="B57" s="836"/>
      <c r="C57" s="80" t="str">
        <f>'HOW TO-&gt;'!$A$110</f>
        <v>LIM AI PHEN</v>
      </c>
      <c r="D57" s="80" t="str">
        <f>'HOW TO-&gt;'!$B$110</f>
        <v>6011 9646</v>
      </c>
      <c r="E57" s="65" t="str">
        <f>'HOW TO-&gt;'!$C$110</f>
        <v>aiphen.lim@msc.com</v>
      </c>
      <c r="F57" s="61"/>
      <c r="G57" s="80" t="str">
        <f>'HOW TO-&gt;'!$A$127</f>
        <v>NG CHING WEI</v>
      </c>
      <c r="H57" s="80" t="str">
        <f>'HOW TO-&gt;'!$B$127</f>
        <v>6011 2404</v>
      </c>
      <c r="I57" s="65" t="str">
        <f>'HOW TO-&gt;'!$C$127</f>
        <v>chingwei.ng@msc.com</v>
      </c>
      <c r="J57" s="61"/>
      <c r="K57" s="80" t="str">
        <f>'HOW TO-&gt;'!$A$142</f>
        <v>SHAN SHAN</v>
      </c>
      <c r="L57" s="80" t="str">
        <f>'HOW TO-&gt;'!$B$142</f>
        <v>6011 2353</v>
      </c>
      <c r="M57" s="65" t="str">
        <f>'HOW TO-&gt;'!$C$142</f>
        <v>shanshan.chin@msc.com</v>
      </c>
      <c r="N57" s="61"/>
    </row>
    <row r="58" spans="2:14" s="29" customFormat="1" ht="16.899999999999999" customHeight="1">
      <c r="B58" s="836"/>
      <c r="C58" s="80" t="str">
        <f>'HOW TO-&gt;'!$A$111</f>
        <v>DARIUS ONG</v>
      </c>
      <c r="D58" s="80" t="str">
        <f>'HOW TO-&gt;'!$B$111</f>
        <v>6011 2396</v>
      </c>
      <c r="E58" s="65" t="str">
        <f>'HOW TO-&gt;'!$C$111</f>
        <v>darius.ong@msc.com</v>
      </c>
      <c r="F58" s="61"/>
      <c r="G58" s="80">
        <f>'HOW TO-&gt;'!$A$128</f>
        <v>0</v>
      </c>
      <c r="H58" s="80">
        <f>'HOW TO-&gt;'!$B$128</f>
        <v>0</v>
      </c>
      <c r="I58" s="65">
        <f>'HOW TO-&gt;'!$C$128</f>
        <v>0</v>
      </c>
      <c r="J58" s="61"/>
      <c r="K58" s="80" t="str">
        <f>'HOW TO-&gt;'!$A$143</f>
        <v>EUNICE</v>
      </c>
      <c r="L58" s="80" t="str">
        <f>'HOW TO-&gt;'!$B$143</f>
        <v>6011 2355</v>
      </c>
      <c r="M58" s="65" t="str">
        <f>'HOW TO-&gt;'!$C$143</f>
        <v>eunice.chan@msc.com</v>
      </c>
      <c r="N58" s="61"/>
    </row>
    <row r="59" spans="2:14" s="29" customFormat="1" ht="16.899999999999999" customHeight="1">
      <c r="B59" s="836"/>
      <c r="C59" s="80" t="str">
        <f>'HOW TO-&gt;'!$A$112</f>
        <v>LAWRENCE ANG (CROSS-TRADE)</v>
      </c>
      <c r="D59" s="80" t="str">
        <f>'HOW TO-&gt;'!$B$112</f>
        <v>6011 2400</v>
      </c>
      <c r="E59" s="65" t="str">
        <f>'HOW TO-&gt;'!$C$112</f>
        <v>lawrence.ang@msc.com</v>
      </c>
      <c r="F59" s="61"/>
      <c r="G59" s="80" t="str">
        <f>'HOW TO-&gt;'!$A$129</f>
        <v>.</v>
      </c>
      <c r="H59" s="80" t="str">
        <f>'HOW TO-&gt;'!$B$129</f>
        <v>.</v>
      </c>
      <c r="I59" s="65" t="str">
        <f>'HOW TO-&gt;'!$C$129</f>
        <v>.</v>
      </c>
      <c r="J59" s="61"/>
      <c r="K59" s="80" t="str">
        <f>'HOW TO-&gt;'!$A$144</f>
        <v>HAZEL</v>
      </c>
      <c r="L59" s="80" t="str">
        <f>'HOW TO-&gt;'!$B$144</f>
        <v>6011 2435</v>
      </c>
      <c r="M59" s="65" t="str">
        <f>'HOW TO-&gt;'!$C$144</f>
        <v>hazel.toh@msc.com</v>
      </c>
      <c r="N59" s="61"/>
    </row>
    <row r="60" spans="2:14" s="29" customFormat="1" ht="16.899999999999999" customHeight="1">
      <c r="B60" s="836"/>
      <c r="C60" s="80" t="str">
        <f>'HOW TO-&gt;'!$A$113</f>
        <v>ASHTON YAN</v>
      </c>
      <c r="D60" s="80" t="str">
        <f>'HOW TO-&gt;'!$B$113</f>
        <v>6011 2398</v>
      </c>
      <c r="E60" s="65" t="str">
        <f>'HOW TO-&gt;'!$C$113</f>
        <v>ashton.yan@msc.com</v>
      </c>
      <c r="F60" s="61"/>
      <c r="G60" s="80">
        <f>'HOW TO-&gt;'!$A$130</f>
        <v>0</v>
      </c>
      <c r="H60" s="80">
        <f>'HOW TO-&gt;'!$B$130</f>
        <v>0</v>
      </c>
      <c r="I60" s="65">
        <f>'HOW TO-&gt;'!$C$130</f>
        <v>0</v>
      </c>
      <c r="J60" s="61"/>
      <c r="K60" s="80">
        <f>'HOW TO-&gt;'!$A$145</f>
        <v>0</v>
      </c>
      <c r="L60" s="80">
        <f>'HOW TO-&gt;'!$B$145</f>
        <v>0</v>
      </c>
      <c r="M60" s="65">
        <f>'HOW TO-&gt;'!$C$145</f>
        <v>0</v>
      </c>
      <c r="N60" s="61"/>
    </row>
    <row r="61" spans="2:14" s="29" customFormat="1" ht="14.25">
      <c r="B61" s="836"/>
      <c r="C61" s="80" t="str">
        <f>'HOW TO-&gt;'!$A$114</f>
        <v>LUIS LIM</v>
      </c>
      <c r="D61" s="80" t="str">
        <f>'HOW TO-&gt;'!$B$114</f>
        <v>6011 7900</v>
      </c>
      <c r="E61" s="65" t="str">
        <f>'HOW TO-&gt;'!$C$114</f>
        <v>luis.lim@msc.com</v>
      </c>
      <c r="F61" s="61"/>
      <c r="G61" s="61"/>
      <c r="H61" s="84"/>
      <c r="I61" s="273"/>
      <c r="J61" s="61"/>
      <c r="K61" s="80">
        <f>'HOW TO-&gt;'!$A$146</f>
        <v>0</v>
      </c>
      <c r="L61" s="80">
        <f>'HOW TO-&gt;'!$B$146</f>
        <v>0</v>
      </c>
      <c r="M61" s="65">
        <f>'HOW TO-&gt;'!$C$146</f>
        <v>0</v>
      </c>
      <c r="N61" s="61"/>
    </row>
    <row r="62" spans="2:14">
      <c r="C62" s="80" t="str">
        <f>'HOW TO-&gt;'!$A$115</f>
        <v>CHARMAINE LIM</v>
      </c>
      <c r="D62" s="80" t="str">
        <f>'HOW TO-&gt;'!$B$115</f>
        <v>6011 0561</v>
      </c>
      <c r="E62" s="65" t="str">
        <f>'HOW TO-&gt;'!$C$115</f>
        <v>charmaine.lim@msc.com</v>
      </c>
      <c r="F62" s="61"/>
      <c r="G62" s="61"/>
      <c r="H62" s="84"/>
      <c r="I62" s="84"/>
      <c r="J62" s="273"/>
      <c r="K62" s="80"/>
      <c r="L62" s="80"/>
      <c r="M62" s="65"/>
      <c r="N62" s="61"/>
    </row>
    <row r="63" spans="2:14">
      <c r="C63" s="80">
        <f>'HOW TO-&gt;'!$A$116</f>
        <v>0</v>
      </c>
      <c r="D63" s="80">
        <f>'HOW TO-&gt;'!$B$116</f>
        <v>0</v>
      </c>
      <c r="E63" s="65">
        <f>'HOW TO-&gt;'!$C$116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2:14">
      <c r="C64" s="80" t="str">
        <f>'HOW TO-&gt;'!$A$117</f>
        <v xml:space="preserve">MAIN LINE  </v>
      </c>
      <c r="D64" s="80" t="str">
        <f>'HOW TO-&gt;'!$B$117</f>
        <v>6011 2424</v>
      </c>
      <c r="E64" s="65">
        <f>'HOW TO-&gt;'!$C$117</f>
        <v>0</v>
      </c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80">
        <f>'HOW TO-&gt;'!$A$118</f>
        <v>0</v>
      </c>
      <c r="D65" s="80">
        <f>'HOW TO-&gt;'!$B$118</f>
        <v>0</v>
      </c>
      <c r="E65" s="65">
        <f>'HOW TO-&gt;'!$C$118</f>
        <v>0</v>
      </c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1789" spans="3:3">
      <c r="C1789" s="270">
        <v>43228</v>
      </c>
    </row>
  </sheetData>
  <hyperlinks>
    <hyperlink ref="I50" display="custsvc@msca.com.sg" xr:uid="{B38CCB4C-B268-4A6A-8E9F-6238620CB44D}"/>
    <hyperlink ref="M50" display="sinexp@msca.com.sg" xr:uid="{CEE201DE-7F42-4CBA-BCC3-822DBF6A66ED}"/>
    <hyperlink ref="E49" r:id="rId1" xr:uid="{963EF7B3-4E3A-4DB3-AD74-5140CF181190}"/>
    <hyperlink ref="E50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5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 codeName="Sheet58"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6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8" customFormat="1" ht="33">
      <c r="B2" s="4041" t="s">
        <v>1707</v>
      </c>
      <c r="C2" s="4041"/>
      <c r="D2" s="4041"/>
      <c r="E2" s="4041"/>
      <c r="F2" s="4041"/>
      <c r="G2" s="4041"/>
      <c r="H2" s="4041"/>
      <c r="I2" s="4041"/>
      <c r="L2" s="2192"/>
      <c r="N2" s="39"/>
    </row>
    <row r="3" spans="2:14" ht="15.75">
      <c r="B3" s="4044" t="s">
        <v>7132</v>
      </c>
      <c r="C3" s="4044"/>
      <c r="D3" s="4044"/>
      <c r="E3" s="4044"/>
      <c r="F3" s="4044"/>
      <c r="G3" s="4044"/>
      <c r="H3" s="4044"/>
      <c r="I3" s="4044"/>
      <c r="J3" s="825"/>
      <c r="K3" s="41"/>
      <c r="L3" s="41"/>
    </row>
    <row r="4" spans="2:14" ht="15.75">
      <c r="B4" s="218"/>
      <c r="C4" s="825"/>
      <c r="D4" s="825"/>
      <c r="E4" s="825"/>
      <c r="F4" s="825"/>
      <c r="G4" s="825"/>
      <c r="H4" s="825"/>
      <c r="I4" s="825"/>
      <c r="J4" s="825"/>
      <c r="K4" s="41"/>
      <c r="L4" s="41"/>
    </row>
    <row r="5" spans="2:14" ht="15">
      <c r="C5" s="2346"/>
      <c r="D5" s="447"/>
      <c r="E5" s="447"/>
      <c r="F5" s="447"/>
      <c r="G5" s="447"/>
      <c r="H5" s="447"/>
      <c r="I5" s="447"/>
      <c r="J5" s="447"/>
      <c r="K5" s="41"/>
      <c r="L5" s="41"/>
    </row>
    <row r="6" spans="2:14" s="14" customFormat="1" ht="44.25" customHeight="1">
      <c r="B6" s="2218"/>
      <c r="C6" s="497"/>
      <c r="D6" s="51"/>
      <c r="E6" s="4042" t="s">
        <v>98</v>
      </c>
      <c r="F6" s="96" t="s">
        <v>103</v>
      </c>
      <c r="G6" s="96" t="s">
        <v>991</v>
      </c>
      <c r="H6" s="96" t="s">
        <v>7133</v>
      </c>
      <c r="I6" s="1892"/>
      <c r="J6" s="1892"/>
      <c r="K6" s="2194"/>
      <c r="L6" s="2193"/>
      <c r="M6" s="27"/>
      <c r="N6" s="27"/>
    </row>
    <row r="7" spans="2:14" s="14" customFormat="1" ht="23.25" thickBot="1">
      <c r="B7" s="2219"/>
      <c r="C7" s="498"/>
      <c r="D7" s="97"/>
      <c r="E7" s="4043"/>
      <c r="F7" s="98" t="s">
        <v>2778</v>
      </c>
      <c r="G7" s="98" t="s">
        <v>4412</v>
      </c>
      <c r="H7" s="98" t="s">
        <v>4270</v>
      </c>
      <c r="I7" s="1893"/>
      <c r="J7" s="2294" t="s">
        <v>1720</v>
      </c>
      <c r="K7" s="2345" t="s">
        <v>1721</v>
      </c>
      <c r="L7" s="20"/>
      <c r="M7" s="27"/>
    </row>
    <row r="8" spans="2:14" s="14" customFormat="1" ht="20.25" thickTop="1">
      <c r="B8" s="2874" t="s">
        <v>5333</v>
      </c>
      <c r="C8" s="2965" t="s">
        <v>5787</v>
      </c>
      <c r="D8" s="2964" t="s">
        <v>7134</v>
      </c>
      <c r="E8" s="2964">
        <v>45689</v>
      </c>
      <c r="F8" s="2966">
        <f t="shared" ref="F8:F13" si="0">E8+6</f>
        <v>45695</v>
      </c>
      <c r="G8" s="2966">
        <f t="shared" ref="G8:H9" si="1">F8+3</f>
        <v>45698</v>
      </c>
      <c r="H8" s="2964">
        <f t="shared" si="1"/>
        <v>45701</v>
      </c>
      <c r="I8" s="425"/>
      <c r="J8" s="2973"/>
      <c r="K8" s="2974"/>
      <c r="L8" s="2596"/>
      <c r="M8" s="2596"/>
      <c r="N8" s="27"/>
    </row>
    <row r="9" spans="2:14" s="14" customFormat="1" ht="19.5">
      <c r="B9" s="2874" t="s">
        <v>5336</v>
      </c>
      <c r="C9" s="2965" t="s">
        <v>5787</v>
      </c>
      <c r="D9" s="2964" t="s">
        <v>7135</v>
      </c>
      <c r="E9" s="2998">
        <f>E8+7</f>
        <v>45696</v>
      </c>
      <c r="F9" s="2999">
        <f t="shared" si="0"/>
        <v>45702</v>
      </c>
      <c r="G9" s="2999">
        <f t="shared" si="1"/>
        <v>45705</v>
      </c>
      <c r="H9" s="2998">
        <f t="shared" si="1"/>
        <v>45708</v>
      </c>
      <c r="I9" s="425"/>
      <c r="J9" s="826"/>
      <c r="K9" s="826"/>
      <c r="L9" s="2596"/>
      <c r="M9" s="2596"/>
      <c r="N9" s="27"/>
    </row>
    <row r="10" spans="2:14" s="14" customFormat="1" ht="19.5">
      <c r="B10" s="2874" t="s">
        <v>5338</v>
      </c>
      <c r="C10" s="2965" t="s">
        <v>5787</v>
      </c>
      <c r="D10" s="2964" t="s">
        <v>7136</v>
      </c>
      <c r="E10" s="2998">
        <f>E9+7</f>
        <v>45703</v>
      </c>
      <c r="F10" s="2963">
        <f t="shared" si="0"/>
        <v>45709</v>
      </c>
      <c r="G10" s="2963">
        <f t="shared" ref="G10:H13" si="2">F10+3</f>
        <v>45712</v>
      </c>
      <c r="H10" s="2963">
        <f t="shared" si="2"/>
        <v>45715</v>
      </c>
      <c r="I10" s="425"/>
      <c r="J10" s="826"/>
      <c r="K10" s="826"/>
      <c r="L10" s="2596"/>
      <c r="M10" s="2596"/>
      <c r="N10" s="27"/>
    </row>
    <row r="11" spans="2:14" s="14" customFormat="1" ht="19.5">
      <c r="B11" s="2874" t="s">
        <v>5340</v>
      </c>
      <c r="C11" s="2965" t="s">
        <v>5787</v>
      </c>
      <c r="D11" s="2964" t="s">
        <v>7137</v>
      </c>
      <c r="E11" s="2998">
        <f>E10+7</f>
        <v>45710</v>
      </c>
      <c r="F11" s="2963">
        <f t="shared" si="0"/>
        <v>45716</v>
      </c>
      <c r="G11" s="2963">
        <f t="shared" si="2"/>
        <v>45719</v>
      </c>
      <c r="H11" s="2963">
        <f t="shared" si="2"/>
        <v>45722</v>
      </c>
      <c r="I11" s="425"/>
      <c r="J11" s="826"/>
      <c r="K11" s="826"/>
      <c r="L11" s="2596"/>
      <c r="M11" s="2596"/>
      <c r="N11" s="27"/>
    </row>
    <row r="12" spans="2:14" s="14" customFormat="1" ht="19.5">
      <c r="B12" s="2874" t="s">
        <v>5342</v>
      </c>
      <c r="C12" s="2965" t="s">
        <v>5787</v>
      </c>
      <c r="D12" s="2964" t="s">
        <v>7138</v>
      </c>
      <c r="E12" s="2998">
        <f>E11+7</f>
        <v>45717</v>
      </c>
      <c r="F12" s="2963">
        <f t="shared" si="0"/>
        <v>45723</v>
      </c>
      <c r="G12" s="2963">
        <f t="shared" si="2"/>
        <v>45726</v>
      </c>
      <c r="H12" s="2963">
        <f t="shared" si="2"/>
        <v>45729</v>
      </c>
      <c r="I12" s="425"/>
      <c r="J12" s="826"/>
      <c r="K12" s="826"/>
      <c r="L12" s="2596"/>
      <c r="M12" s="2596"/>
      <c r="N12" s="27"/>
    </row>
    <row r="13" spans="2:14" s="14" customFormat="1" ht="19.5">
      <c r="B13" s="2874" t="s">
        <v>5344</v>
      </c>
      <c r="C13" s="2965" t="s">
        <v>5787</v>
      </c>
      <c r="D13" s="2964" t="s">
        <v>7139</v>
      </c>
      <c r="E13" s="3302">
        <f>E12+7</f>
        <v>45724</v>
      </c>
      <c r="F13" s="2963">
        <f t="shared" si="0"/>
        <v>45730</v>
      </c>
      <c r="G13" s="2963">
        <f t="shared" si="2"/>
        <v>45733</v>
      </c>
      <c r="H13" s="2963">
        <f t="shared" si="2"/>
        <v>45736</v>
      </c>
      <c r="I13" s="425"/>
      <c r="J13" s="826"/>
      <c r="K13" s="826"/>
      <c r="L13" s="2596"/>
      <c r="M13" s="2596"/>
      <c r="N13" s="27"/>
    </row>
    <row r="14" spans="2:14" s="14" customFormat="1" ht="19.5">
      <c r="B14" s="2874"/>
      <c r="C14" s="2195"/>
      <c r="D14" s="142"/>
      <c r="E14" s="425"/>
      <c r="F14" s="1316"/>
      <c r="G14" s="27"/>
      <c r="H14" s="27"/>
      <c r="I14" s="27"/>
      <c r="J14" s="27"/>
      <c r="K14" s="1316"/>
      <c r="L14" s="1316"/>
      <c r="M14" s="27"/>
      <c r="N14" s="27"/>
    </row>
    <row r="15" spans="2:14" s="14" customFormat="1" ht="19.5">
      <c r="B15" s="2218"/>
      <c r="C15" s="27" t="s">
        <v>611</v>
      </c>
      <c r="D15" s="142"/>
      <c r="E15" s="425"/>
      <c r="F15" s="1316"/>
      <c r="G15" s="27"/>
      <c r="H15" s="27"/>
      <c r="I15" s="27"/>
      <c r="J15" s="27"/>
      <c r="K15" s="1316"/>
      <c r="L15" s="1316"/>
      <c r="M15" s="27"/>
      <c r="N15" s="27"/>
    </row>
    <row r="16" spans="2:14" s="14" customFormat="1" ht="19.5">
      <c r="B16" s="2218"/>
      <c r="C16" s="2195"/>
      <c r="D16" s="142"/>
      <c r="F16" s="1316"/>
      <c r="G16" s="27"/>
      <c r="H16" s="27"/>
      <c r="I16" s="27"/>
      <c r="J16" s="27"/>
      <c r="K16" s="1316"/>
      <c r="L16" s="1316"/>
      <c r="M16" s="27"/>
      <c r="N16" s="27"/>
    </row>
    <row r="17" spans="2:14" s="14" customFormat="1" ht="19.5">
      <c r="B17" s="2218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19"/>
      <c r="E18" s="2196"/>
      <c r="F18" s="2196"/>
      <c r="H18" s="142"/>
      <c r="I18" s="2196"/>
      <c r="M18" s="2196"/>
      <c r="N18" s="27"/>
    </row>
    <row r="19" spans="2:14" s="30" customFormat="1" ht="14.25">
      <c r="B19" s="2219"/>
      <c r="C19" s="2174"/>
      <c r="D19" s="2175"/>
      <c r="E19" s="2176"/>
      <c r="F19" s="2215"/>
      <c r="G19" s="2177"/>
      <c r="H19" s="2178"/>
      <c r="I19" s="2179"/>
      <c r="M19" s="2196"/>
      <c r="N19" s="27"/>
    </row>
    <row r="20" spans="2:14" s="30" customFormat="1" ht="15">
      <c r="B20" s="2219"/>
      <c r="C20" s="2180" t="s">
        <v>0</v>
      </c>
      <c r="D20" s="137"/>
      <c r="E20" s="201" t="s">
        <v>3792</v>
      </c>
      <c r="F20" s="201"/>
      <c r="G20" s="201"/>
      <c r="H20" s="201" t="s">
        <v>61</v>
      </c>
      <c r="I20" s="2181"/>
      <c r="K20" s="54"/>
      <c r="L20" s="54"/>
      <c r="M20" s="54"/>
      <c r="N20" s="27"/>
    </row>
    <row r="21" spans="2:14" s="30" customFormat="1" ht="14.25">
      <c r="B21" s="2219"/>
      <c r="C21" s="2182" t="s">
        <v>1</v>
      </c>
      <c r="D21" s="2183" t="s">
        <v>2</v>
      </c>
      <c r="E21" s="135" t="s">
        <v>613</v>
      </c>
      <c r="F21" s="201"/>
      <c r="G21" s="2183" t="s">
        <v>39</v>
      </c>
      <c r="H21" s="137" t="s">
        <v>63</v>
      </c>
      <c r="I21" s="2184" t="s">
        <v>64</v>
      </c>
      <c r="J21" s="27"/>
      <c r="K21" s="27"/>
      <c r="L21" s="27"/>
      <c r="M21" s="959"/>
      <c r="N21" s="27"/>
    </row>
    <row r="22" spans="2:14" s="30" customFormat="1" ht="14.25">
      <c r="B22" s="2219"/>
      <c r="C22" s="2182" t="s">
        <v>3</v>
      </c>
      <c r="D22" s="2183" t="s">
        <v>5</v>
      </c>
      <c r="E22" s="135" t="s">
        <v>40</v>
      </c>
      <c r="F22" s="1616" t="s">
        <v>41</v>
      </c>
      <c r="G22" s="2185" t="s">
        <v>42</v>
      </c>
      <c r="H22" s="137" t="s">
        <v>67</v>
      </c>
      <c r="I22" s="2184" t="s">
        <v>69</v>
      </c>
      <c r="M22" s="959"/>
      <c r="N22" s="27"/>
    </row>
    <row r="23" spans="2:14" s="30" customFormat="1" ht="14.25">
      <c r="B23" s="2219"/>
      <c r="C23" s="2182" t="s">
        <v>25</v>
      </c>
      <c r="D23" s="2183" t="s">
        <v>27</v>
      </c>
      <c r="E23" s="135" t="s">
        <v>43</v>
      </c>
      <c r="F23" s="1616" t="s">
        <v>44</v>
      </c>
      <c r="G23" s="2185" t="s">
        <v>45</v>
      </c>
      <c r="H23" s="137" t="s">
        <v>73</v>
      </c>
      <c r="I23" s="2184" t="s">
        <v>75</v>
      </c>
      <c r="K23" s="1097"/>
      <c r="L23" s="1097"/>
      <c r="M23" s="55"/>
      <c r="N23" s="27"/>
    </row>
    <row r="24" spans="2:14" ht="14.25">
      <c r="C24" s="2182" t="s">
        <v>7140</v>
      </c>
      <c r="D24" s="2183" t="s">
        <v>7141</v>
      </c>
      <c r="E24" s="135" t="s">
        <v>46</v>
      </c>
      <c r="F24" s="1616" t="s">
        <v>47</v>
      </c>
      <c r="G24" s="2185" t="s">
        <v>48</v>
      </c>
      <c r="H24" s="137" t="s">
        <v>3793</v>
      </c>
      <c r="I24" s="2184" t="s">
        <v>89</v>
      </c>
      <c r="J24" s="30"/>
      <c r="K24" s="1097"/>
      <c r="L24" s="1097"/>
      <c r="M24" s="55"/>
    </row>
    <row r="25" spans="2:14" ht="14.25">
      <c r="C25" s="2182" t="s">
        <v>12</v>
      </c>
      <c r="D25" s="2183" t="s">
        <v>14</v>
      </c>
      <c r="E25" s="135" t="s">
        <v>49</v>
      </c>
      <c r="F25" s="1616" t="s">
        <v>50</v>
      </c>
      <c r="G25" s="2185" t="s">
        <v>51</v>
      </c>
      <c r="H25" s="137" t="s">
        <v>70</v>
      </c>
      <c r="I25" s="2184" t="s">
        <v>72</v>
      </c>
      <c r="J25" s="30"/>
      <c r="K25" s="1097"/>
      <c r="L25" s="1097"/>
      <c r="M25" s="55"/>
    </row>
    <row r="26" spans="2:14" ht="14.25">
      <c r="C26" s="2182" t="s">
        <v>3794</v>
      </c>
      <c r="D26" s="2183" t="s">
        <v>21</v>
      </c>
      <c r="E26" s="135" t="s">
        <v>52</v>
      </c>
      <c r="F26" s="1616" t="s">
        <v>53</v>
      </c>
      <c r="G26" s="2185" t="s">
        <v>54</v>
      </c>
      <c r="H26" s="137" t="s">
        <v>76</v>
      </c>
      <c r="I26" s="2184" t="s">
        <v>78</v>
      </c>
      <c r="J26" s="30"/>
      <c r="K26" s="1097"/>
      <c r="L26" s="1097"/>
      <c r="M26" s="55"/>
    </row>
    <row r="27" spans="2:14" ht="14.25">
      <c r="C27" s="2182" t="s">
        <v>7142</v>
      </c>
      <c r="D27" s="2183" t="s">
        <v>7143</v>
      </c>
      <c r="E27" s="135" t="s">
        <v>3795</v>
      </c>
      <c r="F27" s="1616" t="s">
        <v>56</v>
      </c>
      <c r="G27" s="2216" t="s">
        <v>57</v>
      </c>
      <c r="H27" s="137" t="s">
        <v>7144</v>
      </c>
      <c r="I27" s="2184" t="s">
        <v>7145</v>
      </c>
      <c r="J27" s="30"/>
      <c r="K27" s="1097"/>
      <c r="L27" s="1097"/>
      <c r="M27" s="55"/>
    </row>
    <row r="28" spans="2:14" ht="14.25">
      <c r="C28" s="2182" t="s">
        <v>7146</v>
      </c>
      <c r="D28" s="2183" t="s">
        <v>7147</v>
      </c>
      <c r="E28" s="135"/>
      <c r="F28" s="137"/>
      <c r="G28" s="137"/>
      <c r="H28" s="137" t="s">
        <v>3796</v>
      </c>
      <c r="I28" s="2186" t="s">
        <v>86</v>
      </c>
      <c r="J28" s="30"/>
      <c r="K28" s="1097"/>
      <c r="L28" s="1097"/>
      <c r="M28" s="55"/>
    </row>
    <row r="29" spans="2:14" ht="14.25">
      <c r="C29" s="2182" t="s">
        <v>6</v>
      </c>
      <c r="D29" s="2183" t="s">
        <v>8</v>
      </c>
      <c r="E29" s="137"/>
      <c r="F29" s="137"/>
      <c r="G29" s="137"/>
      <c r="H29" s="137"/>
      <c r="I29" s="2187"/>
      <c r="J29" s="30"/>
      <c r="K29" s="1097"/>
      <c r="L29" s="1097"/>
      <c r="M29" s="55"/>
    </row>
    <row r="30" spans="2:14" ht="15" thickBot="1">
      <c r="C30" s="2188"/>
      <c r="D30" s="2189"/>
      <c r="E30" s="2189"/>
      <c r="F30" s="2190"/>
      <c r="G30" s="2190"/>
      <c r="H30" s="2190"/>
      <c r="I30" s="2191"/>
      <c r="J30" s="30"/>
      <c r="K30" s="1097"/>
      <c r="L30" s="1097"/>
      <c r="M30" s="55"/>
    </row>
    <row r="31" spans="2:14" ht="14.25">
      <c r="C31" s="1097"/>
      <c r="D31" s="1097"/>
      <c r="E31" s="55"/>
      <c r="F31" s="30"/>
      <c r="G31" s="30"/>
      <c r="H31" s="142"/>
      <c r="I31" s="959"/>
      <c r="J31" s="30"/>
      <c r="K31" s="1097"/>
      <c r="L31" s="30"/>
      <c r="M31" s="30"/>
    </row>
    <row r="32" spans="2:14" ht="14.25">
      <c r="C32" s="1097"/>
      <c r="D32" s="1097"/>
      <c r="E32" s="55"/>
      <c r="F32" s="30"/>
      <c r="G32" s="30"/>
      <c r="H32" s="142"/>
      <c r="I32" s="959"/>
      <c r="J32" s="30"/>
      <c r="K32" s="30"/>
      <c r="L32" s="30"/>
      <c r="M32" s="30"/>
    </row>
    <row r="33" spans="3:13" ht="14.25">
      <c r="C33" s="1097"/>
      <c r="D33" s="1097"/>
      <c r="E33" s="55"/>
      <c r="F33" s="30"/>
      <c r="G33" s="30"/>
      <c r="H33" s="142"/>
      <c r="I33" s="142"/>
      <c r="J33" s="959"/>
      <c r="K33" s="30"/>
      <c r="L33" s="30"/>
      <c r="M33" s="30"/>
    </row>
    <row r="34" spans="3:13" ht="14.25">
      <c r="C34" s="1097"/>
      <c r="D34" s="1097"/>
      <c r="E34" s="55"/>
      <c r="F34" s="30"/>
      <c r="K34" s="30"/>
      <c r="L34" s="30"/>
      <c r="M34" s="2196"/>
    </row>
    <row r="35" spans="3:13" ht="14.25">
      <c r="C35" s="1097"/>
      <c r="D35" s="1097"/>
      <c r="E35" s="55"/>
      <c r="F35" s="30"/>
      <c r="K35" s="30"/>
      <c r="L35" s="30"/>
      <c r="M35" s="2196"/>
    </row>
    <row r="36" spans="3:13" ht="14.25">
      <c r="C36" s="1097"/>
      <c r="D36" s="1097"/>
      <c r="E36" s="55"/>
      <c r="F36" s="30"/>
      <c r="K36" s="30"/>
      <c r="L36" s="55"/>
      <c r="M36" s="2196"/>
    </row>
  </sheetData>
  <mergeCells count="3">
    <mergeCell ref="E6:E7"/>
    <mergeCell ref="B2:I2"/>
    <mergeCell ref="B3:I3"/>
  </mergeCells>
  <phoneticPr fontId="30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62"/>
  <sheetViews>
    <sheetView zoomScale="70" zoomScaleNormal="70" workbookViewId="0">
      <pane ySplit="107" topLeftCell="A117" activePane="bottomLeft" state="frozen"/>
      <selection pane="bottomLeft"/>
    </sheetView>
  </sheetViews>
  <sheetFormatPr defaultColWidth="9.42578125" defaultRowHeight="12.75"/>
  <cols>
    <col min="1" max="1" width="12.42578125" style="2322" customWidth="1"/>
    <col min="2" max="2" width="1.42578125" style="2322" customWidth="1"/>
    <col min="3" max="3" width="30" style="5" customWidth="1"/>
    <col min="4" max="4" width="14" style="5" customWidth="1"/>
    <col min="5" max="6" width="15.5703125" style="5" customWidth="1"/>
    <col min="7" max="7" width="27.7109375" style="5" customWidth="1"/>
    <col min="8" max="8" width="11.7109375" style="5" customWidth="1"/>
    <col min="9" max="9" width="16" style="5" customWidth="1"/>
    <col min="10" max="13" width="17.28515625" style="5" customWidth="1"/>
    <col min="14" max="14" width="18.42578125" style="5" customWidth="1"/>
    <col min="15" max="17" width="16" style="5" customWidth="1"/>
    <col min="18" max="18" width="17.85546875" style="5" customWidth="1"/>
    <col min="19" max="19" width="22.42578125" style="546" customWidth="1"/>
    <col min="20" max="23" width="17.140625" style="5" customWidth="1"/>
    <col min="24" max="16384" width="9.42578125" style="5"/>
  </cols>
  <sheetData>
    <row r="2" spans="1:20" s="6" customFormat="1" ht="33">
      <c r="A2" s="2322"/>
      <c r="B2" s="2322"/>
      <c r="C2" s="145" t="s">
        <v>95</v>
      </c>
      <c r="D2" s="45"/>
      <c r="Q2" s="39"/>
      <c r="S2" s="823"/>
    </row>
    <row r="3" spans="1:20" s="6" customFormat="1" ht="22.5" customHeight="1">
      <c r="A3" s="2322"/>
      <c r="B3" s="2322"/>
      <c r="C3" s="188"/>
      <c r="D3" s="45"/>
      <c r="Q3" s="39"/>
      <c r="S3" s="823"/>
    </row>
    <row r="4" spans="1:20" ht="22.5" customHeight="1">
      <c r="C4" s="188"/>
      <c r="D4" s="46"/>
      <c r="E4" s="190" t="s">
        <v>7148</v>
      </c>
      <c r="H4" s="46"/>
      <c r="I4" s="46"/>
      <c r="J4" s="46"/>
      <c r="K4" s="46"/>
      <c r="L4" s="46"/>
      <c r="M4" s="37"/>
      <c r="N4" s="37"/>
      <c r="O4" s="37"/>
    </row>
    <row r="5" spans="1:20" ht="22.5" customHeight="1">
      <c r="C5" s="802"/>
      <c r="D5" s="47"/>
      <c r="E5" s="47"/>
      <c r="F5" s="48"/>
      <c r="G5" s="825"/>
      <c r="H5" s="47"/>
      <c r="I5" s="47"/>
      <c r="J5" s="47"/>
      <c r="K5" s="47"/>
      <c r="L5" s="47"/>
      <c r="M5" s="37"/>
      <c r="N5" s="37"/>
      <c r="O5" s="37"/>
    </row>
    <row r="6" spans="1:20" s="30" customFormat="1" ht="37.5" hidden="1" customHeight="1">
      <c r="A6" s="2311"/>
      <c r="B6" s="2311"/>
      <c r="C6" s="2268"/>
      <c r="D6" s="2269"/>
      <c r="E6" s="96" t="s">
        <v>98</v>
      </c>
      <c r="F6" s="96" t="s">
        <v>3894</v>
      </c>
      <c r="G6" s="147" t="s">
        <v>7149</v>
      </c>
      <c r="H6" s="147" t="s">
        <v>2004</v>
      </c>
      <c r="I6" s="2270" t="s">
        <v>4359</v>
      </c>
      <c r="J6" s="96" t="s">
        <v>7150</v>
      </c>
      <c r="K6" s="2271" t="s">
        <v>660</v>
      </c>
      <c r="L6" s="96" t="s">
        <v>7151</v>
      </c>
      <c r="M6" s="96" t="s">
        <v>862</v>
      </c>
      <c r="N6" s="2272" t="s">
        <v>758</v>
      </c>
      <c r="O6" s="96" t="s">
        <v>1554</v>
      </c>
      <c r="P6" s="96" t="s">
        <v>941</v>
      </c>
      <c r="Q6" s="96" t="s">
        <v>1219</v>
      </c>
      <c r="R6" s="2273"/>
      <c r="S6" s="2323"/>
    </row>
    <row r="7" spans="1:20" s="30" customFormat="1" ht="23.25" hidden="1" thickBot="1">
      <c r="A7" s="2311" t="s">
        <v>1712</v>
      </c>
      <c r="B7" s="2311"/>
      <c r="C7" s="2483" t="s">
        <v>7152</v>
      </c>
      <c r="D7" s="2277"/>
      <c r="E7" s="150"/>
      <c r="F7" s="98" t="s">
        <v>7153</v>
      </c>
      <c r="G7" s="151"/>
      <c r="H7" s="151"/>
      <c r="I7" s="2250"/>
      <c r="J7" s="98" t="s">
        <v>2780</v>
      </c>
      <c r="K7" s="98" t="s">
        <v>2007</v>
      </c>
      <c r="L7" s="98" t="s">
        <v>2781</v>
      </c>
      <c r="M7" s="98" t="s">
        <v>3118</v>
      </c>
      <c r="N7" s="98" t="s">
        <v>3251</v>
      </c>
      <c r="O7" s="98" t="s">
        <v>3119</v>
      </c>
      <c r="P7" s="98" t="s">
        <v>4335</v>
      </c>
      <c r="Q7" s="98" t="s">
        <v>2738</v>
      </c>
      <c r="R7" s="1700" t="s">
        <v>1720</v>
      </c>
      <c r="S7" s="1700" t="s">
        <v>4952</v>
      </c>
      <c r="T7" s="2606" t="s">
        <v>1722</v>
      </c>
    </row>
    <row r="8" spans="1:20" s="30" customFormat="1" ht="19.5" hidden="1" customHeight="1" thickTop="1">
      <c r="A8" s="2322"/>
      <c r="B8" s="2322"/>
      <c r="C8" s="1761" t="s">
        <v>6345</v>
      </c>
      <c r="D8" s="560" t="s">
        <v>7154</v>
      </c>
      <c r="E8" s="94">
        <v>45447</v>
      </c>
      <c r="F8" s="1549" t="s">
        <v>393</v>
      </c>
      <c r="G8" s="2170" t="s">
        <v>2593</v>
      </c>
      <c r="H8" s="453" t="s">
        <v>7155</v>
      </c>
      <c r="I8" s="1923">
        <v>45462</v>
      </c>
      <c r="J8" s="1924"/>
      <c r="K8" s="453">
        <f t="shared" ref="K8" si="0">I8+18</f>
        <v>45480</v>
      </c>
      <c r="L8" s="453">
        <f t="shared" ref="L8" si="1">I8+22</f>
        <v>45484</v>
      </c>
      <c r="M8" s="453">
        <f t="shared" ref="M8" si="2">I8+24</f>
        <v>45486</v>
      </c>
      <c r="N8" s="1925">
        <f t="shared" ref="N8" si="3">I8+27</f>
        <v>45489</v>
      </c>
      <c r="O8" s="453">
        <f t="shared" ref="O8" si="4">I8+32</f>
        <v>45494</v>
      </c>
      <c r="P8" s="453">
        <f t="shared" ref="P8" si="5">I8+36</f>
        <v>45498</v>
      </c>
      <c r="Q8" s="453">
        <f t="shared" ref="Q8" si="6">J8+38</f>
        <v>38</v>
      </c>
      <c r="R8" s="1286">
        <v>45447</v>
      </c>
      <c r="S8" s="1286">
        <v>45448</v>
      </c>
      <c r="T8" s="2604"/>
    </row>
    <row r="9" spans="1:20" s="30" customFormat="1" ht="19.5" hidden="1" customHeight="1">
      <c r="A9" s="2322"/>
      <c r="B9" s="2322"/>
      <c r="C9" s="1761"/>
      <c r="D9" s="854"/>
      <c r="E9" s="454"/>
      <c r="F9" s="2172"/>
      <c r="G9" s="2173"/>
      <c r="H9" s="454"/>
      <c r="I9" s="635"/>
      <c r="J9" s="553"/>
      <c r="K9" s="454"/>
      <c r="L9" s="454"/>
      <c r="M9" s="454"/>
      <c r="N9" s="425"/>
      <c r="O9" s="454"/>
      <c r="P9" s="454"/>
      <c r="Q9" s="454"/>
      <c r="R9" s="1286"/>
      <c r="S9" s="1286"/>
      <c r="T9" s="2604"/>
    </row>
    <row r="10" spans="1:20" s="30" customFormat="1" ht="19.5" hidden="1" customHeight="1" thickBot="1">
      <c r="A10" s="2322"/>
      <c r="B10" s="2322"/>
      <c r="C10" s="1911" t="s">
        <v>1941</v>
      </c>
      <c r="D10" s="639" t="s">
        <v>3833</v>
      </c>
      <c r="E10" s="455">
        <v>45446</v>
      </c>
      <c r="F10" s="1206">
        <f>E10+10</f>
        <v>45456</v>
      </c>
      <c r="G10" s="2109"/>
      <c r="H10" s="455"/>
      <c r="I10" s="636"/>
      <c r="J10" s="1922"/>
      <c r="K10" s="455"/>
      <c r="L10" s="455"/>
      <c r="M10" s="455"/>
      <c r="N10" s="1293"/>
      <c r="O10" s="455"/>
      <c r="P10" s="455"/>
      <c r="Q10" s="455"/>
      <c r="R10" s="1286">
        <v>45434</v>
      </c>
      <c r="S10" s="1286">
        <v>45435</v>
      </c>
      <c r="T10" s="2604"/>
    </row>
    <row r="11" spans="1:20" s="30" customFormat="1" ht="19.5" hidden="1" customHeight="1" thickTop="1">
      <c r="A11" s="2322"/>
      <c r="B11" s="2322"/>
      <c r="C11" s="1517" t="s">
        <v>1793</v>
      </c>
      <c r="D11" s="560" t="s">
        <v>4044</v>
      </c>
      <c r="E11" s="94">
        <v>45455</v>
      </c>
      <c r="F11" s="173">
        <v>45464</v>
      </c>
      <c r="G11" s="1761" t="s">
        <v>7156</v>
      </c>
      <c r="H11" s="454" t="s">
        <v>7157</v>
      </c>
      <c r="I11" s="635">
        <v>45473</v>
      </c>
      <c r="J11" s="553"/>
      <c r="K11" s="454">
        <f t="shared" ref="K11" si="7">I11+18</f>
        <v>45491</v>
      </c>
      <c r="L11" s="454">
        <f t="shared" ref="L11" si="8">I11+22</f>
        <v>45495</v>
      </c>
      <c r="M11" s="454">
        <f t="shared" ref="M11" si="9">I11+24</f>
        <v>45497</v>
      </c>
      <c r="N11" s="425">
        <f t="shared" ref="N11" si="10">I11+27</f>
        <v>45500</v>
      </c>
      <c r="O11" s="454">
        <f t="shared" ref="O11" si="11">I11+32</f>
        <v>45505</v>
      </c>
      <c r="P11" s="454">
        <f t="shared" ref="P11" si="12">I11+36</f>
        <v>45509</v>
      </c>
      <c r="Q11" s="454">
        <f t="shared" ref="Q11" si="13">J11+38</f>
        <v>38</v>
      </c>
      <c r="R11" s="1286">
        <v>45448</v>
      </c>
      <c r="S11" s="1286">
        <v>45449</v>
      </c>
      <c r="T11" s="2604"/>
    </row>
    <row r="12" spans="1:20" s="27" customFormat="1" ht="19.5" hidden="1" customHeight="1" thickBot="1">
      <c r="A12" s="2322"/>
      <c r="B12" s="2322"/>
      <c r="C12" s="637"/>
      <c r="D12" s="499"/>
      <c r="E12" s="455"/>
      <c r="F12" s="455"/>
      <c r="G12" s="1287"/>
      <c r="H12" s="1287"/>
      <c r="I12" s="636"/>
      <c r="J12" s="521"/>
      <c r="K12" s="455"/>
      <c r="L12" s="455"/>
      <c r="M12" s="455"/>
      <c r="N12" s="455"/>
      <c r="O12" s="455"/>
      <c r="P12" s="455"/>
      <c r="Q12" s="455"/>
      <c r="R12" s="1286">
        <v>45455</v>
      </c>
      <c r="S12" s="1286">
        <v>45456</v>
      </c>
      <c r="T12" s="2605"/>
    </row>
    <row r="13" spans="1:20" s="30" customFormat="1" ht="19.5" hidden="1" customHeight="1" thickTop="1">
      <c r="A13" s="2322"/>
      <c r="B13" s="2322"/>
      <c r="C13" s="1517" t="s">
        <v>3994</v>
      </c>
      <c r="D13" s="919" t="s">
        <v>7158</v>
      </c>
      <c r="E13" s="275">
        <v>45461</v>
      </c>
      <c r="F13" s="2237" t="s">
        <v>393</v>
      </c>
      <c r="G13" s="1517" t="s">
        <v>7159</v>
      </c>
      <c r="H13" s="436" t="s">
        <v>7160</v>
      </c>
      <c r="I13" s="2238">
        <v>45488</v>
      </c>
      <c r="J13" s="1944"/>
      <c r="K13" s="440">
        <f>I13+20</f>
        <v>45508</v>
      </c>
      <c r="L13" s="440">
        <f>I13+25</f>
        <v>45513</v>
      </c>
      <c r="M13" s="440">
        <f>I13+27</f>
        <v>45515</v>
      </c>
      <c r="N13" s="428">
        <f>I13+31</f>
        <v>45519</v>
      </c>
      <c r="O13" s="440">
        <f>I13+36</f>
        <v>45524</v>
      </c>
      <c r="P13" s="440">
        <f>I13+39</f>
        <v>45527</v>
      </c>
      <c r="Q13" s="440">
        <f>I13+41</f>
        <v>45529</v>
      </c>
      <c r="R13" s="1286"/>
      <c r="S13" s="1286"/>
      <c r="T13" s="2604"/>
    </row>
    <row r="14" spans="1:20" s="30" customFormat="1" ht="19.5" hidden="1" customHeight="1">
      <c r="A14" s="2322"/>
      <c r="B14" s="2322"/>
      <c r="C14" s="2251" t="s">
        <v>1867</v>
      </c>
      <c r="D14" s="922" t="s">
        <v>4736</v>
      </c>
      <c r="E14" s="826">
        <v>45462</v>
      </c>
      <c r="F14" s="826">
        <v>45475</v>
      </c>
      <c r="G14" s="1987"/>
      <c r="H14" s="440"/>
      <c r="I14" s="2238"/>
      <c r="J14" s="1944"/>
      <c r="K14" s="440"/>
      <c r="L14" s="440"/>
      <c r="M14" s="440"/>
      <c r="N14" s="428"/>
      <c r="O14" s="440"/>
      <c r="P14" s="440"/>
      <c r="Q14" s="440"/>
      <c r="R14" s="1286">
        <v>45455</v>
      </c>
      <c r="S14" s="1286">
        <f>R14+1</f>
        <v>45456</v>
      </c>
      <c r="T14" s="2604"/>
    </row>
    <row r="15" spans="1:20" s="30" customFormat="1" ht="19.5" hidden="1" customHeight="1" thickBot="1">
      <c r="A15" s="2322"/>
      <c r="B15" s="2322"/>
      <c r="C15" s="2239" t="s">
        <v>1893</v>
      </c>
      <c r="D15" s="2240" t="s">
        <v>4049</v>
      </c>
      <c r="E15" s="40">
        <v>45467</v>
      </c>
      <c r="F15" s="2253">
        <v>45478</v>
      </c>
      <c r="G15" s="2242"/>
      <c r="H15" s="2242"/>
      <c r="I15" s="2243"/>
      <c r="J15" s="189"/>
      <c r="K15" s="442"/>
      <c r="L15" s="442"/>
      <c r="M15" s="442"/>
      <c r="N15" s="442"/>
      <c r="O15" s="442"/>
      <c r="P15" s="442"/>
      <c r="Q15" s="442"/>
      <c r="R15" s="1286">
        <v>45462</v>
      </c>
      <c r="S15" s="1286">
        <f>R15+1</f>
        <v>45463</v>
      </c>
      <c r="T15" s="2604"/>
    </row>
    <row r="16" spans="1:20" s="30" customFormat="1" ht="21" hidden="1" customHeight="1" thickTop="1">
      <c r="A16" s="2322"/>
      <c r="B16" s="2322"/>
      <c r="C16" s="1517" t="s">
        <v>6491</v>
      </c>
      <c r="D16" s="919" t="s">
        <v>7161</v>
      </c>
      <c r="E16" s="275">
        <v>45464</v>
      </c>
      <c r="F16" s="2237" t="s">
        <v>393</v>
      </c>
      <c r="G16" s="1517" t="s">
        <v>2462</v>
      </c>
      <c r="H16" s="436" t="s">
        <v>7162</v>
      </c>
      <c r="I16" s="2238">
        <v>45491</v>
      </c>
      <c r="J16" s="1944"/>
      <c r="K16" s="440">
        <f>I16+20</f>
        <v>45511</v>
      </c>
      <c r="L16" s="440">
        <f>I16+25</f>
        <v>45516</v>
      </c>
      <c r="M16" s="440">
        <f>I16+27</f>
        <v>45518</v>
      </c>
      <c r="N16" s="428">
        <f>I16+31</f>
        <v>45522</v>
      </c>
      <c r="O16" s="440">
        <f>I16+36</f>
        <v>45527</v>
      </c>
      <c r="P16" s="440">
        <f>I16+39</f>
        <v>45530</v>
      </c>
      <c r="Q16" s="440">
        <f>I16+41</f>
        <v>45532</v>
      </c>
      <c r="R16" s="1286"/>
      <c r="S16" s="1286"/>
      <c r="T16" s="2604"/>
    </row>
    <row r="17" spans="1:20" s="30" customFormat="1" ht="21" hidden="1" customHeight="1" thickBot="1">
      <c r="A17" s="2322"/>
      <c r="B17" s="2322"/>
      <c r="C17" s="2239"/>
      <c r="D17" s="2240"/>
      <c r="E17" s="442"/>
      <c r="F17" s="2241"/>
      <c r="G17" s="2109"/>
      <c r="H17" s="442"/>
      <c r="I17" s="2243"/>
      <c r="J17" s="2244"/>
      <c r="K17" s="442"/>
      <c r="L17" s="442"/>
      <c r="M17" s="442"/>
      <c r="N17" s="2245"/>
      <c r="O17" s="442"/>
      <c r="P17" s="442"/>
      <c r="Q17" s="442"/>
      <c r="R17" s="1286">
        <v>45469</v>
      </c>
      <c r="S17" s="1286">
        <v>45470</v>
      </c>
      <c r="T17" s="2604">
        <f>WEEKNUM(R17)</f>
        <v>26</v>
      </c>
    </row>
    <row r="18" spans="1:20" s="30" customFormat="1" ht="21" hidden="1" customHeight="1" thickTop="1">
      <c r="A18" s="2322"/>
      <c r="B18" s="2322"/>
      <c r="C18" s="2254" t="s">
        <v>4669</v>
      </c>
      <c r="D18" s="922" t="s">
        <v>7163</v>
      </c>
      <c r="E18" s="275">
        <v>45475</v>
      </c>
      <c r="F18" s="2246" t="s">
        <v>393</v>
      </c>
      <c r="G18" s="1517" t="s">
        <v>7164</v>
      </c>
      <c r="H18" s="440" t="s">
        <v>7165</v>
      </c>
      <c r="I18" s="2238">
        <v>45497</v>
      </c>
      <c r="J18" s="1944"/>
      <c r="K18" s="440">
        <f>I18+20</f>
        <v>45517</v>
      </c>
      <c r="L18" s="440">
        <f>I18+25</f>
        <v>45522</v>
      </c>
      <c r="M18" s="440">
        <f>I18+27</f>
        <v>45524</v>
      </c>
      <c r="N18" s="428">
        <f>I18+31</f>
        <v>45528</v>
      </c>
      <c r="O18" s="440">
        <f>I18+36</f>
        <v>45533</v>
      </c>
      <c r="P18" s="440">
        <f>I18+39</f>
        <v>45536</v>
      </c>
      <c r="Q18" s="440">
        <f>I18+41</f>
        <v>45538</v>
      </c>
      <c r="R18" s="1286"/>
      <c r="S18" s="1286"/>
      <c r="T18" s="2604"/>
    </row>
    <row r="19" spans="1:20" s="30" customFormat="1" ht="21" hidden="1" customHeight="1" thickBot="1">
      <c r="A19" s="2322"/>
      <c r="B19" s="2322"/>
      <c r="C19" s="2251" t="s">
        <v>1832</v>
      </c>
      <c r="D19" s="2315" t="s">
        <v>4740</v>
      </c>
      <c r="E19" s="440">
        <v>45478</v>
      </c>
      <c r="F19" s="2266">
        <f>E19+11</f>
        <v>45489</v>
      </c>
      <c r="G19" s="2313"/>
      <c r="H19" s="440"/>
      <c r="I19" s="2238"/>
      <c r="J19" s="1944"/>
      <c r="K19" s="440"/>
      <c r="L19" s="440"/>
      <c r="M19" s="440"/>
      <c r="N19" s="428"/>
      <c r="O19" s="440"/>
      <c r="P19" s="440"/>
      <c r="Q19" s="440"/>
      <c r="R19" s="1286">
        <v>45476</v>
      </c>
      <c r="S19" s="1286">
        <f>R19+1</f>
        <v>45477</v>
      </c>
      <c r="T19" s="2604">
        <f>WEEKNUM(R19)</f>
        <v>27</v>
      </c>
    </row>
    <row r="20" spans="1:20" s="30" customFormat="1" ht="21" hidden="1" customHeight="1" thickTop="1">
      <c r="A20" s="2322"/>
      <c r="B20" s="2322"/>
      <c r="C20" s="2170" t="s">
        <v>6420</v>
      </c>
      <c r="D20" s="2247" t="s">
        <v>7166</v>
      </c>
      <c r="E20" s="732">
        <v>45482</v>
      </c>
      <c r="F20" s="2237" t="s">
        <v>393</v>
      </c>
      <c r="G20" s="2319" t="s">
        <v>7167</v>
      </c>
      <c r="H20" s="436" t="s">
        <v>7168</v>
      </c>
      <c r="I20" s="2248">
        <v>45498</v>
      </c>
      <c r="J20" s="2314"/>
      <c r="K20" s="436">
        <f>I20+20</f>
        <v>45518</v>
      </c>
      <c r="L20" s="436">
        <f>I20+25</f>
        <v>45523</v>
      </c>
      <c r="M20" s="436">
        <f>I20+27</f>
        <v>45525</v>
      </c>
      <c r="N20" s="1659">
        <f>I20+31</f>
        <v>45529</v>
      </c>
      <c r="O20" s="436">
        <f>I20+36</f>
        <v>45534</v>
      </c>
      <c r="P20" s="436">
        <f>I20+39</f>
        <v>45537</v>
      </c>
      <c r="Q20" s="436">
        <f>I20+41</f>
        <v>45539</v>
      </c>
      <c r="R20" s="1286"/>
      <c r="S20" s="1286"/>
      <c r="T20" s="2604"/>
    </row>
    <row r="21" spans="1:20" s="30" customFormat="1" ht="21" hidden="1" customHeight="1" thickBot="1">
      <c r="A21" s="2322" t="s">
        <v>1941</v>
      </c>
      <c r="B21" s="2322"/>
      <c r="C21" s="2251" t="s">
        <v>3931</v>
      </c>
      <c r="D21" s="2315" t="s">
        <v>4741</v>
      </c>
      <c r="E21" s="2321" t="s">
        <v>393</v>
      </c>
      <c r="F21" s="2321" t="s">
        <v>393</v>
      </c>
      <c r="G21" s="2320"/>
      <c r="H21" s="2313"/>
      <c r="I21" s="2238"/>
      <c r="J21" s="482"/>
      <c r="K21" s="440"/>
      <c r="L21" s="440"/>
      <c r="M21" s="440"/>
      <c r="N21" s="440"/>
      <c r="O21" s="440"/>
      <c r="P21" s="440"/>
      <c r="Q21" s="440"/>
      <c r="R21" s="2324"/>
      <c r="S21" s="2324"/>
      <c r="T21" s="2604"/>
    </row>
    <row r="22" spans="1:20" s="30" customFormat="1" ht="21" hidden="1" customHeight="1" thickTop="1">
      <c r="A22" s="2322"/>
      <c r="B22" s="2322"/>
      <c r="C22" s="684" t="s">
        <v>3014</v>
      </c>
      <c r="D22" s="2247" t="s">
        <v>4743</v>
      </c>
      <c r="E22" s="732">
        <v>45486</v>
      </c>
      <c r="F22" s="732">
        <f>E22+10</f>
        <v>45496</v>
      </c>
      <c r="G22" s="2319" t="s">
        <v>2504</v>
      </c>
      <c r="H22" s="436" t="s">
        <v>7169</v>
      </c>
      <c r="I22" s="2248">
        <v>45517</v>
      </c>
      <c r="J22" s="2314"/>
      <c r="K22" s="436">
        <f>I22+20</f>
        <v>45537</v>
      </c>
      <c r="L22" s="436">
        <f>I22+25</f>
        <v>45542</v>
      </c>
      <c r="M22" s="436">
        <f>I22+27</f>
        <v>45544</v>
      </c>
      <c r="N22" s="1659">
        <f>I22+31</f>
        <v>45548</v>
      </c>
      <c r="O22" s="436">
        <f>I22+36</f>
        <v>45553</v>
      </c>
      <c r="P22" s="436">
        <f>I22+39</f>
        <v>45556</v>
      </c>
      <c r="Q22" s="2249">
        <f>I22+41</f>
        <v>45558</v>
      </c>
      <c r="R22" s="1286">
        <v>45470</v>
      </c>
      <c r="S22" s="1286">
        <v>45471</v>
      </c>
      <c r="T22" s="2604">
        <f>WEEKNUM(R22)</f>
        <v>26</v>
      </c>
    </row>
    <row r="23" spans="1:20" s="30" customFormat="1" ht="21" hidden="1" customHeight="1" thickBot="1">
      <c r="A23" s="2322"/>
      <c r="B23" s="2322"/>
      <c r="C23" s="1911" t="s">
        <v>6405</v>
      </c>
      <c r="D23" s="2240" t="s">
        <v>7170</v>
      </c>
      <c r="E23" s="40">
        <v>45499</v>
      </c>
      <c r="F23" s="2321" t="s">
        <v>393</v>
      </c>
      <c r="G23" s="2336"/>
      <c r="H23" s="2242"/>
      <c r="I23" s="2243"/>
      <c r="J23" s="189"/>
      <c r="K23" s="442"/>
      <c r="L23" s="442"/>
      <c r="M23" s="442"/>
      <c r="N23" s="442"/>
      <c r="O23" s="442"/>
      <c r="P23" s="442"/>
      <c r="Q23" s="442"/>
      <c r="R23" s="2324"/>
      <c r="S23" s="2324"/>
      <c r="T23" s="2604"/>
    </row>
    <row r="24" spans="1:20" s="30" customFormat="1" ht="21" hidden="1" customHeight="1" thickTop="1">
      <c r="A24" s="2322"/>
      <c r="B24" s="2322"/>
      <c r="C24" s="1761" t="s">
        <v>6352</v>
      </c>
      <c r="D24" s="919" t="s">
        <v>7171</v>
      </c>
      <c r="E24" s="275">
        <v>45501</v>
      </c>
      <c r="F24" s="2256" t="s">
        <v>393</v>
      </c>
      <c r="G24" s="1761" t="s">
        <v>2473</v>
      </c>
      <c r="H24" s="440" t="s">
        <v>7172</v>
      </c>
      <c r="I24" s="2238">
        <v>45519</v>
      </c>
      <c r="J24" s="1944"/>
      <c r="K24" s="440">
        <f>I24+20</f>
        <v>45539</v>
      </c>
      <c r="L24" s="440">
        <f>I24+25</f>
        <v>45544</v>
      </c>
      <c r="M24" s="440">
        <f>I24+27</f>
        <v>45546</v>
      </c>
      <c r="N24" s="428">
        <f>I24+31</f>
        <v>45550</v>
      </c>
      <c r="O24" s="440">
        <f>I24+36</f>
        <v>45555</v>
      </c>
      <c r="P24" s="436">
        <f>I24+39</f>
        <v>45558</v>
      </c>
      <c r="Q24" s="440">
        <f>I24+41</f>
        <v>45560</v>
      </c>
      <c r="R24" s="2324"/>
      <c r="S24" s="2324"/>
      <c r="T24" s="2604"/>
    </row>
    <row r="25" spans="1:20" s="30" customFormat="1" ht="21" hidden="1" customHeight="1">
      <c r="A25" s="2322"/>
      <c r="B25" s="2322"/>
      <c r="C25" s="2318" t="s">
        <v>6085</v>
      </c>
      <c r="D25" s="922" t="s">
        <v>1917</v>
      </c>
      <c r="E25" s="826">
        <v>45502</v>
      </c>
      <c r="F25" s="826">
        <f>E25+10</f>
        <v>45512</v>
      </c>
      <c r="G25" s="2320"/>
      <c r="H25" s="440"/>
      <c r="I25" s="2238"/>
      <c r="J25" s="1944"/>
      <c r="K25" s="440"/>
      <c r="L25" s="440"/>
      <c r="M25" s="440"/>
      <c r="N25" s="428"/>
      <c r="O25" s="440"/>
      <c r="P25" s="440"/>
      <c r="Q25" s="440"/>
      <c r="R25" s="1286">
        <v>45490</v>
      </c>
      <c r="S25" s="1286">
        <v>45491</v>
      </c>
      <c r="T25" s="2604">
        <f>WEEKNUM(R25)</f>
        <v>29</v>
      </c>
    </row>
    <row r="26" spans="1:20" s="30" customFormat="1" ht="21" hidden="1" customHeight="1" thickBot="1">
      <c r="A26" s="2322"/>
      <c r="B26" s="2322"/>
      <c r="C26" s="2239" t="s">
        <v>1921</v>
      </c>
      <c r="D26" s="2240" t="s">
        <v>3913</v>
      </c>
      <c r="E26" s="442">
        <v>45502</v>
      </c>
      <c r="F26" s="2321" t="s">
        <v>393</v>
      </c>
      <c r="G26" s="2242"/>
      <c r="H26" s="2242"/>
      <c r="I26" s="2243"/>
      <c r="J26" s="189"/>
      <c r="K26" s="442"/>
      <c r="L26" s="442"/>
      <c r="M26" s="442"/>
      <c r="N26" s="442"/>
      <c r="O26" s="442"/>
      <c r="P26" s="442"/>
      <c r="Q26" s="442"/>
      <c r="R26" s="1286">
        <v>45497</v>
      </c>
      <c r="S26" s="1286">
        <f>R26+1</f>
        <v>45498</v>
      </c>
      <c r="T26" s="2604">
        <f>WEEKNUM(R26)</f>
        <v>30</v>
      </c>
    </row>
    <row r="27" spans="1:20" s="30" customFormat="1" ht="21" hidden="1" customHeight="1" thickTop="1">
      <c r="A27" s="2322"/>
      <c r="B27" s="2322"/>
      <c r="C27" s="1517" t="s">
        <v>6395</v>
      </c>
      <c r="D27" s="919" t="s">
        <v>7173</v>
      </c>
      <c r="E27" s="275">
        <v>45503</v>
      </c>
      <c r="F27" s="2257" t="s">
        <v>393</v>
      </c>
      <c r="G27" s="1517" t="s">
        <v>7174</v>
      </c>
      <c r="H27" s="436" t="s">
        <v>7175</v>
      </c>
      <c r="I27" s="2238">
        <v>45524</v>
      </c>
      <c r="J27" s="1944"/>
      <c r="K27" s="440">
        <f>I27+20</f>
        <v>45544</v>
      </c>
      <c r="L27" s="440">
        <f>I27+25</f>
        <v>45549</v>
      </c>
      <c r="M27" s="440">
        <f>I27+27</f>
        <v>45551</v>
      </c>
      <c r="N27" s="428">
        <f>I27+31</f>
        <v>45555</v>
      </c>
      <c r="O27" s="440">
        <f>I27+36</f>
        <v>45560</v>
      </c>
      <c r="P27" s="440">
        <f>I27+39</f>
        <v>45563</v>
      </c>
      <c r="Q27" s="440">
        <f>I27+41</f>
        <v>45565</v>
      </c>
      <c r="R27" s="2324"/>
      <c r="S27" s="2324"/>
      <c r="T27" s="2604"/>
    </row>
    <row r="28" spans="1:20" s="30" customFormat="1" ht="21" hidden="1" customHeight="1" thickBot="1">
      <c r="A28" s="2322"/>
      <c r="B28" s="2322"/>
      <c r="C28" s="2239" t="s">
        <v>1955</v>
      </c>
      <c r="D28" s="2240" t="s">
        <v>4362</v>
      </c>
      <c r="E28" s="442">
        <v>45507</v>
      </c>
      <c r="F28" s="442">
        <f>E28+9</f>
        <v>45516</v>
      </c>
      <c r="G28" s="2242"/>
      <c r="H28" s="2242"/>
      <c r="I28" s="2243"/>
      <c r="J28" s="189"/>
      <c r="K28" s="442"/>
      <c r="L28" s="442"/>
      <c r="M28" s="442"/>
      <c r="N28" s="442"/>
      <c r="O28" s="442"/>
      <c r="P28" s="442"/>
      <c r="Q28" s="442"/>
      <c r="R28" s="1286">
        <v>45504</v>
      </c>
      <c r="S28" s="1286">
        <f>R28+1</f>
        <v>45505</v>
      </c>
      <c r="T28" s="2604">
        <f>WEEKNUM(S28)</f>
        <v>31</v>
      </c>
    </row>
    <row r="29" spans="1:20" s="30" customFormat="1" ht="21" hidden="1" customHeight="1" thickTop="1">
      <c r="A29" s="2322"/>
      <c r="B29" s="2322"/>
      <c r="C29" s="1517" t="s">
        <v>4694</v>
      </c>
      <c r="D29" s="919" t="s">
        <v>7176</v>
      </c>
      <c r="E29" s="275">
        <v>45510</v>
      </c>
      <c r="F29" s="2257" t="s">
        <v>393</v>
      </c>
      <c r="G29" s="1517" t="s">
        <v>7177</v>
      </c>
      <c r="H29" s="436" t="s">
        <v>7178</v>
      </c>
      <c r="I29" s="2238">
        <v>45530</v>
      </c>
      <c r="J29" s="1944"/>
      <c r="K29" s="440">
        <f>I29+20</f>
        <v>45550</v>
      </c>
      <c r="L29" s="440">
        <f>I29+25</f>
        <v>45555</v>
      </c>
      <c r="M29" s="440">
        <f>I29+27</f>
        <v>45557</v>
      </c>
      <c r="N29" s="428">
        <f>I29+31</f>
        <v>45561</v>
      </c>
      <c r="O29" s="440">
        <f>I29+36</f>
        <v>45566</v>
      </c>
      <c r="P29" s="440">
        <f>I29+39</f>
        <v>45569</v>
      </c>
      <c r="Q29" s="440">
        <f>I29+41</f>
        <v>45571</v>
      </c>
      <c r="R29" s="2324"/>
      <c r="S29" s="2324"/>
      <c r="T29" s="2604"/>
    </row>
    <row r="30" spans="1:20" s="30" customFormat="1" ht="21" hidden="1" customHeight="1" thickBot="1">
      <c r="A30" s="2322"/>
      <c r="B30" s="2322"/>
      <c r="C30" s="2239" t="s">
        <v>1893</v>
      </c>
      <c r="D30" s="2240" t="s">
        <v>1919</v>
      </c>
      <c r="E30" s="1145">
        <v>45513</v>
      </c>
      <c r="F30" s="442">
        <f>E30+9</f>
        <v>45522</v>
      </c>
      <c r="G30" s="2242"/>
      <c r="H30" s="2242"/>
      <c r="I30" s="2243"/>
      <c r="J30" s="189"/>
      <c r="K30" s="442"/>
      <c r="L30" s="442"/>
      <c r="M30" s="442"/>
      <c r="N30" s="442"/>
      <c r="O30" s="442"/>
      <c r="P30" s="442"/>
      <c r="Q30" s="442"/>
      <c r="R30" s="1286">
        <v>45511</v>
      </c>
      <c r="S30" s="1286">
        <f>R30+1</f>
        <v>45512</v>
      </c>
      <c r="T30" s="2604">
        <f>WEEKNUM(S30)</f>
        <v>32</v>
      </c>
    </row>
    <row r="31" spans="1:20" s="30" customFormat="1" ht="21" hidden="1" customHeight="1" thickTop="1">
      <c r="A31" s="2322"/>
      <c r="B31" s="2322"/>
      <c r="C31" s="1517" t="s">
        <v>3990</v>
      </c>
      <c r="D31" s="919" t="s">
        <v>7179</v>
      </c>
      <c r="E31" s="275">
        <v>45517</v>
      </c>
      <c r="F31" s="2257" t="s">
        <v>393</v>
      </c>
      <c r="G31" s="1517" t="s">
        <v>3626</v>
      </c>
      <c r="H31" s="436" t="s">
        <v>7180</v>
      </c>
      <c r="I31" s="2238">
        <v>45532</v>
      </c>
      <c r="J31" s="1944"/>
      <c r="K31" s="440">
        <f>I31+20</f>
        <v>45552</v>
      </c>
      <c r="L31" s="440">
        <f>I31+25</f>
        <v>45557</v>
      </c>
      <c r="M31" s="440">
        <f>I31+27</f>
        <v>45559</v>
      </c>
      <c r="N31" s="428">
        <f>I31+31</f>
        <v>45563</v>
      </c>
      <c r="O31" s="440">
        <f>I31+36</f>
        <v>45568</v>
      </c>
      <c r="P31" s="440">
        <f>I31+39</f>
        <v>45571</v>
      </c>
      <c r="Q31" s="440">
        <f>I31+41</f>
        <v>45573</v>
      </c>
      <c r="R31" s="2324"/>
      <c r="S31" s="2324"/>
      <c r="T31" s="2604"/>
    </row>
    <row r="32" spans="1:20" s="30" customFormat="1" ht="21" hidden="1" customHeight="1" thickBot="1">
      <c r="A32" s="2322" t="s">
        <v>7181</v>
      </c>
      <c r="B32" s="2322"/>
      <c r="C32" s="2239" t="s">
        <v>1921</v>
      </c>
      <c r="D32" s="2240" t="s">
        <v>1922</v>
      </c>
      <c r="E32" s="442">
        <v>45520</v>
      </c>
      <c r="F32" s="442">
        <f>E32+12</f>
        <v>45532</v>
      </c>
      <c r="G32" s="2242"/>
      <c r="H32" s="2242"/>
      <c r="I32" s="2243"/>
      <c r="J32" s="189"/>
      <c r="K32" s="442"/>
      <c r="L32" s="442"/>
      <c r="M32" s="442"/>
      <c r="N32" s="442"/>
      <c r="O32" s="442"/>
      <c r="P32" s="442"/>
      <c r="Q32" s="442"/>
      <c r="R32" s="1286">
        <v>45518</v>
      </c>
      <c r="S32" s="1286">
        <f>R32+1</f>
        <v>45519</v>
      </c>
      <c r="T32" s="2604">
        <f>WEEKNUM(S32)</f>
        <v>33</v>
      </c>
    </row>
    <row r="33" spans="1:20" s="30" customFormat="1" ht="21" hidden="1" customHeight="1" thickTop="1">
      <c r="A33" s="2322"/>
      <c r="B33" s="2322"/>
      <c r="C33" s="1517" t="s">
        <v>3904</v>
      </c>
      <c r="D33" s="919" t="s">
        <v>7182</v>
      </c>
      <c r="E33" s="275">
        <v>45524</v>
      </c>
      <c r="F33" s="2257" t="s">
        <v>393</v>
      </c>
      <c r="G33" s="1517" t="s">
        <v>7183</v>
      </c>
      <c r="H33" s="436" t="s">
        <v>7184</v>
      </c>
      <c r="I33" s="2238">
        <v>45549</v>
      </c>
      <c r="J33" s="1944"/>
      <c r="K33" s="440">
        <f>I33+20</f>
        <v>45569</v>
      </c>
      <c r="L33" s="440">
        <f>I33+25</f>
        <v>45574</v>
      </c>
      <c r="M33" s="440">
        <f>I33+27</f>
        <v>45576</v>
      </c>
      <c r="N33" s="428">
        <f>I33+31</f>
        <v>45580</v>
      </c>
      <c r="O33" s="440">
        <f>I33+36</f>
        <v>45585</v>
      </c>
      <c r="P33" s="440">
        <f>I33+39</f>
        <v>45588</v>
      </c>
      <c r="Q33" s="440">
        <f>I33+41</f>
        <v>45590</v>
      </c>
      <c r="R33" s="2324"/>
      <c r="S33" s="2324"/>
      <c r="T33" s="2604"/>
    </row>
    <row r="34" spans="1:20" s="30" customFormat="1" ht="21" hidden="1" customHeight="1" thickBot="1">
      <c r="A34" s="2322"/>
      <c r="B34" s="2322"/>
      <c r="C34" s="2239" t="s">
        <v>4781</v>
      </c>
      <c r="D34" s="2240" t="s">
        <v>4365</v>
      </c>
      <c r="E34" s="442">
        <v>45533</v>
      </c>
      <c r="F34" s="442">
        <f>E34+9</f>
        <v>45542</v>
      </c>
      <c r="G34" s="2242"/>
      <c r="H34" s="2242"/>
      <c r="I34" s="2243"/>
      <c r="J34" s="189"/>
      <c r="K34" s="442"/>
      <c r="L34" s="442"/>
      <c r="M34" s="442"/>
      <c r="N34" s="442"/>
      <c r="O34" s="442"/>
      <c r="P34" s="442"/>
      <c r="Q34" s="442"/>
      <c r="R34" s="1286">
        <v>45525</v>
      </c>
      <c r="S34" s="1286">
        <f>R34+1</f>
        <v>45526</v>
      </c>
      <c r="T34" s="2604">
        <f>WEEKNUM(S34)</f>
        <v>34</v>
      </c>
    </row>
    <row r="35" spans="1:20" s="30" customFormat="1" ht="21" hidden="1" customHeight="1" thickTop="1">
      <c r="A35" s="2322"/>
      <c r="B35" s="2322"/>
      <c r="C35" s="1517" t="s">
        <v>4016</v>
      </c>
      <c r="D35" s="919" t="s">
        <v>7185</v>
      </c>
      <c r="E35" s="275">
        <v>45531</v>
      </c>
      <c r="F35" s="2257" t="s">
        <v>393</v>
      </c>
      <c r="G35" s="1517" t="s">
        <v>7186</v>
      </c>
      <c r="H35" s="436" t="s">
        <v>7187</v>
      </c>
      <c r="I35" s="2238">
        <v>45557</v>
      </c>
      <c r="J35" s="1944"/>
      <c r="K35" s="440">
        <f>I35+20</f>
        <v>45577</v>
      </c>
      <c r="L35" s="440">
        <f>I35+25</f>
        <v>45582</v>
      </c>
      <c r="M35" s="440">
        <f>I35+27</f>
        <v>45584</v>
      </c>
      <c r="N35" s="428">
        <f>I35+31</f>
        <v>45588</v>
      </c>
      <c r="O35" s="440">
        <f>I35+36</f>
        <v>45593</v>
      </c>
      <c r="P35" s="440">
        <f>I35+39</f>
        <v>45596</v>
      </c>
      <c r="Q35" s="440">
        <f>I35+41</f>
        <v>45598</v>
      </c>
      <c r="R35" s="2324"/>
      <c r="S35" s="2324"/>
      <c r="T35" s="2604"/>
    </row>
    <row r="36" spans="1:20" s="30" customFormat="1" ht="21" hidden="1" customHeight="1" thickBot="1">
      <c r="A36" s="2322"/>
      <c r="B36" s="2322"/>
      <c r="C36" s="2239" t="s">
        <v>3931</v>
      </c>
      <c r="D36" s="2240" t="s">
        <v>4368</v>
      </c>
      <c r="E36" s="442">
        <v>45539</v>
      </c>
      <c r="F36" s="442">
        <f>E36+9</f>
        <v>45548</v>
      </c>
      <c r="G36" s="2242"/>
      <c r="H36" s="2242"/>
      <c r="I36" s="2243"/>
      <c r="J36" s="189"/>
      <c r="K36" s="442"/>
      <c r="L36" s="442"/>
      <c r="M36" s="442"/>
      <c r="N36" s="442"/>
      <c r="O36" s="442"/>
      <c r="P36" s="442"/>
      <c r="Q36" s="442"/>
      <c r="R36" s="1286">
        <v>45532</v>
      </c>
      <c r="S36" s="1286">
        <f>R36+1</f>
        <v>45533</v>
      </c>
      <c r="T36" s="2604">
        <f>WEEKNUM(S36)</f>
        <v>35</v>
      </c>
    </row>
    <row r="37" spans="1:20" s="30" customFormat="1" ht="21" hidden="1" customHeight="1" thickTop="1">
      <c r="A37" s="2322"/>
      <c r="B37" s="2322"/>
      <c r="C37" s="1517" t="s">
        <v>6436</v>
      </c>
      <c r="D37" s="919" t="s">
        <v>7188</v>
      </c>
      <c r="E37" s="275">
        <v>45538</v>
      </c>
      <c r="F37" s="2257" t="s">
        <v>393</v>
      </c>
      <c r="G37" s="1517" t="s">
        <v>7189</v>
      </c>
      <c r="H37" s="436" t="s">
        <v>7190</v>
      </c>
      <c r="I37" s="2238">
        <v>45562</v>
      </c>
      <c r="J37" s="1944"/>
      <c r="K37" s="440">
        <f>I37+20</f>
        <v>45582</v>
      </c>
      <c r="L37" s="440">
        <f>I37+25</f>
        <v>45587</v>
      </c>
      <c r="M37" s="440">
        <f>I37+27</f>
        <v>45589</v>
      </c>
      <c r="N37" s="428">
        <f>I37+31</f>
        <v>45593</v>
      </c>
      <c r="O37" s="440">
        <f>I37+36</f>
        <v>45598</v>
      </c>
      <c r="P37" s="440">
        <f>I37+39</f>
        <v>45601</v>
      </c>
      <c r="Q37" s="440">
        <f>I37+41</f>
        <v>45603</v>
      </c>
      <c r="R37" s="2324"/>
      <c r="S37" s="2324"/>
      <c r="T37" s="2604"/>
    </row>
    <row r="38" spans="1:20" s="30" customFormat="1" ht="21" hidden="1" customHeight="1" thickBot="1">
      <c r="A38" s="2322" t="s">
        <v>7191</v>
      </c>
      <c r="B38" s="2322"/>
      <c r="C38" s="2239" t="s">
        <v>7192</v>
      </c>
      <c r="D38" s="2240" t="s">
        <v>4751</v>
      </c>
      <c r="E38" s="442">
        <v>45545</v>
      </c>
      <c r="F38" s="442">
        <f>E38+9</f>
        <v>45554</v>
      </c>
      <c r="G38" s="2242"/>
      <c r="H38" s="2242"/>
      <c r="I38" s="2243"/>
      <c r="J38" s="189"/>
      <c r="K38" s="442"/>
      <c r="L38" s="442"/>
      <c r="M38" s="442"/>
      <c r="N38" s="442"/>
      <c r="O38" s="442"/>
      <c r="P38" s="442"/>
      <c r="Q38" s="442"/>
      <c r="R38" s="1286">
        <v>45539</v>
      </c>
      <c r="S38" s="1286">
        <f>R38+1</f>
        <v>45540</v>
      </c>
      <c r="T38" s="2604">
        <f>WEEKNUM(S38)</f>
        <v>36</v>
      </c>
    </row>
    <row r="39" spans="1:20" s="30" customFormat="1" ht="21" hidden="1" customHeight="1" thickTop="1">
      <c r="A39" s="2322"/>
      <c r="B39" s="2322"/>
      <c r="C39" s="1910" t="s">
        <v>6345</v>
      </c>
      <c r="D39" s="2247" t="s">
        <v>7157</v>
      </c>
      <c r="E39" s="732">
        <v>45545</v>
      </c>
      <c r="F39" s="2257" t="s">
        <v>393</v>
      </c>
      <c r="G39" s="1910" t="s">
        <v>2593</v>
      </c>
      <c r="H39" s="436" t="s">
        <v>7193</v>
      </c>
      <c r="I39" s="2248">
        <v>45568</v>
      </c>
      <c r="J39" s="1944"/>
      <c r="K39" s="440">
        <f>I39+20</f>
        <v>45588</v>
      </c>
      <c r="L39" s="440">
        <f>I39+25</f>
        <v>45593</v>
      </c>
      <c r="M39" s="440">
        <f>I39+27</f>
        <v>45595</v>
      </c>
      <c r="N39" s="428">
        <f>I39+31</f>
        <v>45599</v>
      </c>
      <c r="O39" s="440">
        <f>I39+36</f>
        <v>45604</v>
      </c>
      <c r="P39" s="440">
        <f>I39+39</f>
        <v>45607</v>
      </c>
      <c r="Q39" s="440">
        <f>I39+41</f>
        <v>45609</v>
      </c>
      <c r="R39" s="1286"/>
      <c r="S39" s="1286"/>
      <c r="T39" s="2604"/>
    </row>
    <row r="40" spans="1:20" s="30" customFormat="1" ht="21" hidden="1" customHeight="1" thickBot="1">
      <c r="A40" s="2322"/>
      <c r="B40" s="2322"/>
      <c r="C40" s="2239" t="s">
        <v>1867</v>
      </c>
      <c r="D40" s="2240" t="s">
        <v>1937</v>
      </c>
      <c r="E40" s="442">
        <v>45549</v>
      </c>
      <c r="F40" s="442">
        <f>E40+9</f>
        <v>45558</v>
      </c>
      <c r="G40" s="2242"/>
      <c r="H40" s="2242"/>
      <c r="I40" s="2243"/>
      <c r="J40" s="189"/>
      <c r="K40" s="442"/>
      <c r="L40" s="442"/>
      <c r="M40" s="442"/>
      <c r="N40" s="442"/>
      <c r="O40" s="442"/>
      <c r="P40" s="442"/>
      <c r="Q40" s="442"/>
      <c r="R40" s="1286">
        <v>45546</v>
      </c>
      <c r="S40" s="1286">
        <f>R40+1</f>
        <v>45547</v>
      </c>
      <c r="T40" s="2604">
        <f>WEEKNUM(S40)</f>
        <v>37</v>
      </c>
    </row>
    <row r="41" spans="1:20" s="30" customFormat="1" ht="21" hidden="1" customHeight="1" thickTop="1">
      <c r="A41" s="2322"/>
      <c r="B41" s="2322"/>
      <c r="C41" s="1910" t="s">
        <v>3994</v>
      </c>
      <c r="D41" s="2247" t="s">
        <v>7194</v>
      </c>
      <c r="E41" s="732">
        <v>45552</v>
      </c>
      <c r="F41" s="2257" t="s">
        <v>393</v>
      </c>
      <c r="G41" s="1910" t="s">
        <v>7156</v>
      </c>
      <c r="H41" s="436" t="s">
        <v>7195</v>
      </c>
      <c r="I41" s="2248">
        <v>45568</v>
      </c>
      <c r="J41" s="1944"/>
      <c r="K41" s="440">
        <f>I41+20</f>
        <v>45588</v>
      </c>
      <c r="L41" s="440">
        <f>I41+25</f>
        <v>45593</v>
      </c>
      <c r="M41" s="440">
        <f>I41+27</f>
        <v>45595</v>
      </c>
      <c r="N41" s="428">
        <f>I41+31</f>
        <v>45599</v>
      </c>
      <c r="O41" s="440">
        <f>I41+36</f>
        <v>45604</v>
      </c>
      <c r="P41" s="440">
        <f>I41+39</f>
        <v>45607</v>
      </c>
      <c r="Q41" s="440">
        <f>I41+41</f>
        <v>45609</v>
      </c>
      <c r="R41" s="1286"/>
      <c r="S41" s="1286"/>
      <c r="T41" s="2604"/>
    </row>
    <row r="42" spans="1:20" s="30" customFormat="1" ht="21" hidden="1" customHeight="1" thickBot="1">
      <c r="A42" s="2322" t="s">
        <v>7196</v>
      </c>
      <c r="B42" s="2322"/>
      <c r="C42" s="2239" t="s">
        <v>7197</v>
      </c>
      <c r="D42" s="2240" t="s">
        <v>1942</v>
      </c>
      <c r="E42" s="442">
        <v>45557</v>
      </c>
      <c r="F42" s="442">
        <f>E42+9</f>
        <v>45566</v>
      </c>
      <c r="G42" s="2242"/>
      <c r="H42" s="2242"/>
      <c r="I42" s="2243"/>
      <c r="J42" s="189"/>
      <c r="K42" s="442"/>
      <c r="L42" s="442"/>
      <c r="M42" s="442"/>
      <c r="N42" s="442"/>
      <c r="O42" s="442"/>
      <c r="P42" s="442"/>
      <c r="Q42" s="442"/>
      <c r="R42" s="1286">
        <v>45553</v>
      </c>
      <c r="S42" s="1286">
        <f>R42+1</f>
        <v>45554</v>
      </c>
      <c r="T42" s="2604">
        <f>WEEKNUM(S42)</f>
        <v>38</v>
      </c>
    </row>
    <row r="43" spans="1:20" s="27" customFormat="1" ht="21" hidden="1" customHeight="1" thickTop="1">
      <c r="A43" s="2322"/>
      <c r="B43" s="2322"/>
      <c r="C43" s="1910" t="s">
        <v>6491</v>
      </c>
      <c r="D43" s="2247" t="s">
        <v>7165</v>
      </c>
      <c r="E43" s="732">
        <v>45559</v>
      </c>
      <c r="F43" s="2257" t="s">
        <v>393</v>
      </c>
      <c r="G43" s="1910" t="s">
        <v>7159</v>
      </c>
      <c r="H43" s="436" t="s">
        <v>7198</v>
      </c>
      <c r="I43" s="2248">
        <v>45582</v>
      </c>
      <c r="J43" s="1944"/>
      <c r="K43" s="440">
        <f>I43+20</f>
        <v>45602</v>
      </c>
      <c r="L43" s="440">
        <f>I43+25</f>
        <v>45607</v>
      </c>
      <c r="M43" s="440">
        <f>I43+27</f>
        <v>45609</v>
      </c>
      <c r="N43" s="428">
        <f>I43+31</f>
        <v>45613</v>
      </c>
      <c r="O43" s="440">
        <f>I43+36</f>
        <v>45618</v>
      </c>
      <c r="P43" s="440">
        <f>I43+39</f>
        <v>45621</v>
      </c>
      <c r="Q43" s="440">
        <f>I43+41</f>
        <v>45623</v>
      </c>
      <c r="R43" s="1286"/>
      <c r="S43" s="1286"/>
      <c r="T43" s="2604"/>
    </row>
    <row r="44" spans="1:20" s="27" customFormat="1" ht="21" hidden="1" customHeight="1" thickBot="1">
      <c r="A44" s="2322"/>
      <c r="B44" s="2322"/>
      <c r="C44" s="2251" t="s">
        <v>1921</v>
      </c>
      <c r="D44" s="2315" t="s">
        <v>3918</v>
      </c>
      <c r="E44" s="440">
        <v>45563</v>
      </c>
      <c r="F44" s="440">
        <f>E44+9</f>
        <v>45572</v>
      </c>
      <c r="G44" s="2242"/>
      <c r="H44" s="2242"/>
      <c r="I44" s="2243"/>
      <c r="J44" s="189"/>
      <c r="K44" s="442"/>
      <c r="L44" s="442"/>
      <c r="M44" s="442"/>
      <c r="N44" s="442"/>
      <c r="O44" s="442"/>
      <c r="P44" s="442"/>
      <c r="Q44" s="442"/>
      <c r="R44" s="1286">
        <v>45560</v>
      </c>
      <c r="S44" s="1286">
        <f>R44+1</f>
        <v>45561</v>
      </c>
      <c r="T44" s="2604">
        <f>WEEKNUM(S44)</f>
        <v>39</v>
      </c>
    </row>
    <row r="45" spans="1:20" s="27" customFormat="1" ht="21" hidden="1" customHeight="1" thickTop="1">
      <c r="A45" s="2322" t="s">
        <v>7199</v>
      </c>
      <c r="B45" s="2322"/>
      <c r="C45" s="1910" t="s">
        <v>6420</v>
      </c>
      <c r="D45" s="2254" t="s">
        <v>7200</v>
      </c>
      <c r="E45" s="436">
        <v>45566</v>
      </c>
      <c r="F45" s="691" t="s">
        <v>393</v>
      </c>
      <c r="G45" s="2979" t="s">
        <v>406</v>
      </c>
      <c r="H45" s="436" t="s">
        <v>7201</v>
      </c>
      <c r="I45" s="2913">
        <v>45581</v>
      </c>
      <c r="J45" s="1944"/>
      <c r="K45" s="482"/>
      <c r="L45" s="482"/>
      <c r="M45" s="482"/>
      <c r="N45" s="1944"/>
      <c r="O45" s="482"/>
      <c r="P45" s="482"/>
      <c r="Q45" s="482"/>
      <c r="R45" s="2914"/>
      <c r="S45" s="2914" t="s">
        <v>7202</v>
      </c>
      <c r="T45" s="2915"/>
    </row>
    <row r="46" spans="1:20" s="27" customFormat="1" ht="21" hidden="1" customHeight="1">
      <c r="A46" s="2322"/>
      <c r="B46" s="2322"/>
      <c r="C46" s="2251" t="s">
        <v>1921</v>
      </c>
      <c r="D46" s="2258" t="s">
        <v>4758</v>
      </c>
      <c r="E46" s="440">
        <v>45569</v>
      </c>
      <c r="F46" s="440">
        <f>E46+9</f>
        <v>45578</v>
      </c>
      <c r="G46" s="2987"/>
      <c r="H46" s="440"/>
      <c r="I46" s="2981"/>
      <c r="J46" s="1944"/>
      <c r="K46" s="482"/>
      <c r="L46" s="482"/>
      <c r="M46" s="482"/>
      <c r="N46" s="1944"/>
      <c r="O46" s="482"/>
      <c r="P46" s="482"/>
      <c r="Q46" s="482"/>
      <c r="R46" s="2914"/>
      <c r="S46" s="2914"/>
      <c r="T46" s="2915"/>
    </row>
    <row r="47" spans="1:20" s="27" customFormat="1" ht="21" hidden="1" customHeight="1" thickBot="1">
      <c r="A47" s="2322" t="s">
        <v>4781</v>
      </c>
      <c r="B47" s="2322"/>
      <c r="C47" s="2982" t="s">
        <v>1927</v>
      </c>
      <c r="D47" s="2983" t="s">
        <v>4756</v>
      </c>
      <c r="E47" s="2984">
        <v>45567</v>
      </c>
      <c r="F47" s="2984">
        <f>E47+9</f>
        <v>45576</v>
      </c>
      <c r="G47" s="2242"/>
      <c r="H47" s="2242"/>
      <c r="I47" s="2243"/>
      <c r="J47" s="189"/>
      <c r="K47" s="442"/>
      <c r="L47" s="442"/>
      <c r="M47" s="442"/>
      <c r="N47" s="442"/>
      <c r="O47" s="442"/>
      <c r="P47" s="442"/>
      <c r="Q47" s="442"/>
      <c r="R47" s="1286">
        <v>45567</v>
      </c>
      <c r="S47" s="1286">
        <f>R47+1</f>
        <v>45568</v>
      </c>
      <c r="T47" s="2604">
        <f>WEEKNUM(S47)</f>
        <v>40</v>
      </c>
    </row>
    <row r="48" spans="1:20" s="27" customFormat="1" ht="21" hidden="1" customHeight="1" thickTop="1">
      <c r="A48" s="2322"/>
      <c r="B48" s="2322"/>
      <c r="C48" s="1910" t="s">
        <v>4669</v>
      </c>
      <c r="D48" s="2247" t="s">
        <v>7203</v>
      </c>
      <c r="E48" s="732">
        <v>45573</v>
      </c>
      <c r="F48" s="2257" t="s">
        <v>393</v>
      </c>
      <c r="G48" s="1910" t="s">
        <v>2462</v>
      </c>
      <c r="H48" s="436" t="s">
        <v>7204</v>
      </c>
      <c r="I48" s="2248">
        <v>45588</v>
      </c>
      <c r="J48" s="1944"/>
      <c r="K48" s="440">
        <f>I48+20</f>
        <v>45608</v>
      </c>
      <c r="L48" s="440">
        <f>I48+25</f>
        <v>45613</v>
      </c>
      <c r="M48" s="440">
        <f>I48+27</f>
        <v>45615</v>
      </c>
      <c r="N48" s="428">
        <f>I48+31</f>
        <v>45619</v>
      </c>
      <c r="O48" s="440">
        <f>I48+36</f>
        <v>45624</v>
      </c>
      <c r="P48" s="440">
        <f>I48+39</f>
        <v>45627</v>
      </c>
      <c r="Q48" s="440">
        <f>I48+41</f>
        <v>45629</v>
      </c>
      <c r="R48" s="1286"/>
      <c r="S48" s="1286"/>
      <c r="T48" s="2604"/>
    </row>
    <row r="49" spans="1:20" s="27" customFormat="1" ht="21" hidden="1" customHeight="1" thickBot="1">
      <c r="A49" s="2322" t="s">
        <v>3931</v>
      </c>
      <c r="B49" s="2322"/>
      <c r="C49" s="2239" t="s">
        <v>4781</v>
      </c>
      <c r="D49" s="2240" t="s">
        <v>1947</v>
      </c>
      <c r="E49" s="442">
        <v>45578</v>
      </c>
      <c r="F49" s="442">
        <f>E49+9</f>
        <v>45587</v>
      </c>
      <c r="G49" s="2242"/>
      <c r="H49" s="2242"/>
      <c r="I49" s="2243"/>
      <c r="J49" s="189"/>
      <c r="K49" s="442"/>
      <c r="L49" s="442"/>
      <c r="M49" s="442"/>
      <c r="N49" s="442"/>
      <c r="O49" s="442"/>
      <c r="P49" s="442"/>
      <c r="Q49" s="442"/>
      <c r="R49" s="1286">
        <v>45574</v>
      </c>
      <c r="S49" s="1286">
        <f>R49+1</f>
        <v>45575</v>
      </c>
      <c r="T49" s="2604">
        <f t="shared" ref="T49:T62" si="14">WEEKNUM(S49)</f>
        <v>41</v>
      </c>
    </row>
    <row r="50" spans="1:20" s="27" customFormat="1" ht="21" hidden="1" customHeight="1" thickTop="1">
      <c r="A50" s="2322" t="s">
        <v>6405</v>
      </c>
      <c r="B50" s="2322"/>
      <c r="C50" s="1910" t="s">
        <v>7205</v>
      </c>
      <c r="D50" s="2247" t="s">
        <v>7206</v>
      </c>
      <c r="E50" s="2257" t="s">
        <v>393</v>
      </c>
      <c r="F50" s="2257" t="s">
        <v>393</v>
      </c>
      <c r="G50" s="1910" t="s">
        <v>7164</v>
      </c>
      <c r="H50" s="436" t="s">
        <v>7207</v>
      </c>
      <c r="I50" s="2248">
        <v>45595</v>
      </c>
      <c r="J50" s="1944"/>
      <c r="K50" s="440">
        <f>I50+20</f>
        <v>45615</v>
      </c>
      <c r="L50" s="440">
        <f>I50+25</f>
        <v>45620</v>
      </c>
      <c r="M50" s="440">
        <f>I50+27</f>
        <v>45622</v>
      </c>
      <c r="N50" s="428">
        <f>I50+31</f>
        <v>45626</v>
      </c>
      <c r="O50" s="440">
        <f>I50+36</f>
        <v>45631</v>
      </c>
      <c r="P50" s="440">
        <f>I50+39</f>
        <v>45634</v>
      </c>
      <c r="Q50" s="440">
        <f>I50+41</f>
        <v>45636</v>
      </c>
      <c r="R50" s="1286"/>
      <c r="S50" s="1286"/>
      <c r="T50" s="2604"/>
    </row>
    <row r="51" spans="1:20" s="27" customFormat="1" ht="21" hidden="1" customHeight="1" thickBot="1">
      <c r="A51" s="2322" t="s">
        <v>1971</v>
      </c>
      <c r="B51" s="2322"/>
      <c r="C51" s="3016" t="s">
        <v>3931</v>
      </c>
      <c r="D51" s="3017" t="s">
        <v>1951</v>
      </c>
      <c r="E51" s="3018">
        <v>45581</v>
      </c>
      <c r="F51" s="3019" t="s">
        <v>393</v>
      </c>
      <c r="G51" s="2313"/>
      <c r="H51" s="2313"/>
      <c r="I51" s="2238"/>
      <c r="J51" s="482"/>
      <c r="K51" s="440"/>
      <c r="L51" s="440"/>
      <c r="M51" s="440"/>
      <c r="N51" s="440"/>
      <c r="O51" s="440"/>
      <c r="P51" s="440"/>
      <c r="Q51" s="440"/>
      <c r="R51" s="1286">
        <v>45581</v>
      </c>
      <c r="S51" s="1286">
        <f>R51+1</f>
        <v>45582</v>
      </c>
      <c r="T51" s="2604">
        <f t="shared" si="14"/>
        <v>42</v>
      </c>
    </row>
    <row r="52" spans="1:20" s="27" customFormat="1" ht="21" hidden="1" customHeight="1" thickTop="1">
      <c r="A52" s="2322" t="s">
        <v>6470</v>
      </c>
      <c r="B52" s="2322"/>
      <c r="C52" s="2170" t="s">
        <v>6405</v>
      </c>
      <c r="D52" s="2254" t="s">
        <v>7208</v>
      </c>
      <c r="E52" s="436">
        <v>45587</v>
      </c>
      <c r="F52" s="691" t="s">
        <v>393</v>
      </c>
      <c r="G52" s="1910" t="s">
        <v>7167</v>
      </c>
      <c r="H52" s="436" t="s">
        <v>7209</v>
      </c>
      <c r="I52" s="2248">
        <v>45604</v>
      </c>
      <c r="J52" s="2314"/>
      <c r="K52" s="436">
        <f>I52+20</f>
        <v>45624</v>
      </c>
      <c r="L52" s="436">
        <f>I52+25</f>
        <v>45629</v>
      </c>
      <c r="M52" s="436">
        <f>I52+27</f>
        <v>45631</v>
      </c>
      <c r="N52" s="1659">
        <f>I52+31</f>
        <v>45635</v>
      </c>
      <c r="O52" s="436">
        <f>I52+36</f>
        <v>45640</v>
      </c>
      <c r="P52" s="436">
        <f>I52+39</f>
        <v>45643</v>
      </c>
      <c r="Q52" s="436">
        <f>I52+41</f>
        <v>45645</v>
      </c>
      <c r="R52" s="1286"/>
      <c r="S52" s="1286"/>
      <c r="T52" s="2604"/>
    </row>
    <row r="53" spans="1:20" s="27" customFormat="1" ht="21" hidden="1" customHeight="1">
      <c r="A53" s="2322"/>
      <c r="B53" s="2322"/>
      <c r="C53" s="3016" t="s">
        <v>559</v>
      </c>
      <c r="D53" s="3023" t="s">
        <v>4330</v>
      </c>
      <c r="E53" s="3024" t="s">
        <v>393</v>
      </c>
      <c r="F53" s="3024" t="s">
        <v>393</v>
      </c>
      <c r="G53" s="2313"/>
      <c r="H53" s="2313"/>
      <c r="I53" s="2238"/>
      <c r="J53" s="482"/>
      <c r="K53" s="440"/>
      <c r="L53" s="440"/>
      <c r="M53" s="440"/>
      <c r="N53" s="440"/>
      <c r="O53" s="440"/>
      <c r="P53" s="440"/>
      <c r="Q53" s="440"/>
      <c r="R53" s="1286">
        <v>45588</v>
      </c>
      <c r="S53" s="1286">
        <f>R53+1</f>
        <v>45589</v>
      </c>
      <c r="T53" s="2604">
        <f t="shared" si="14"/>
        <v>43</v>
      </c>
    </row>
    <row r="54" spans="1:20" s="27" customFormat="1" ht="21" hidden="1" customHeight="1" thickBot="1">
      <c r="A54" s="2322"/>
      <c r="B54" s="2322"/>
      <c r="C54" s="685" t="s">
        <v>4763</v>
      </c>
      <c r="D54" s="2252" t="s">
        <v>4764</v>
      </c>
      <c r="E54" s="442">
        <v>45588</v>
      </c>
      <c r="F54" s="442">
        <v>45602</v>
      </c>
      <c r="G54" s="3015"/>
      <c r="H54" s="2242"/>
      <c r="I54" s="2243"/>
      <c r="J54" s="2244"/>
      <c r="K54" s="442"/>
      <c r="L54" s="442"/>
      <c r="M54" s="442"/>
      <c r="N54" s="2245"/>
      <c r="O54" s="442"/>
      <c r="P54" s="442"/>
      <c r="Q54" s="442"/>
      <c r="R54" s="1286"/>
      <c r="S54" s="1286"/>
      <c r="T54" s="2604"/>
    </row>
    <row r="55" spans="1:20" s="27" customFormat="1" ht="21" hidden="1" customHeight="1" thickTop="1">
      <c r="A55" s="2322" t="s">
        <v>7210</v>
      </c>
      <c r="B55" s="2322"/>
      <c r="C55" s="1761" t="s">
        <v>6352</v>
      </c>
      <c r="D55" s="919" t="s">
        <v>7211</v>
      </c>
      <c r="E55" s="275">
        <v>45594</v>
      </c>
      <c r="F55" s="2286" t="s">
        <v>393</v>
      </c>
      <c r="G55" s="1761" t="s">
        <v>2504</v>
      </c>
      <c r="H55" s="440" t="s">
        <v>7212</v>
      </c>
      <c r="I55" s="2238">
        <v>45615</v>
      </c>
      <c r="J55" s="1944"/>
      <c r="K55" s="440">
        <f>I55+20</f>
        <v>45635</v>
      </c>
      <c r="L55" s="440">
        <f>I55+25</f>
        <v>45640</v>
      </c>
      <c r="M55" s="440">
        <f>I55+27</f>
        <v>45642</v>
      </c>
      <c r="N55" s="428">
        <f>I55+31</f>
        <v>45646</v>
      </c>
      <c r="O55" s="440">
        <f>I55+36</f>
        <v>45651</v>
      </c>
      <c r="P55" s="440">
        <f>I55+39</f>
        <v>45654</v>
      </c>
      <c r="Q55" s="440">
        <f>I55+41</f>
        <v>45656</v>
      </c>
      <c r="R55" s="1286"/>
      <c r="S55" s="1286"/>
      <c r="T55" s="2604"/>
    </row>
    <row r="56" spans="1:20" s="27" customFormat="1" ht="21" hidden="1" customHeight="1" thickBot="1">
      <c r="A56" s="2322" t="s">
        <v>7213</v>
      </c>
      <c r="B56" s="2322"/>
      <c r="C56" s="2239" t="s">
        <v>1994</v>
      </c>
      <c r="D56" s="2240" t="s">
        <v>4051</v>
      </c>
      <c r="E56" s="442">
        <v>45595</v>
      </c>
      <c r="F56" s="442">
        <f>E56+9</f>
        <v>45604</v>
      </c>
      <c r="G56" s="2242"/>
      <c r="H56" s="2242"/>
      <c r="I56" s="2243"/>
      <c r="J56" s="189"/>
      <c r="K56" s="442"/>
      <c r="L56" s="442"/>
      <c r="M56" s="442"/>
      <c r="N56" s="442"/>
      <c r="O56" s="442"/>
      <c r="P56" s="442"/>
      <c r="Q56" s="442"/>
      <c r="R56" s="1286">
        <v>45595</v>
      </c>
      <c r="S56" s="1286">
        <f>R56+1</f>
        <v>45596</v>
      </c>
      <c r="T56" s="2604">
        <f t="shared" ref="T56" si="15">WEEKNUM(S56)</f>
        <v>44</v>
      </c>
    </row>
    <row r="57" spans="1:20" s="27" customFormat="1" ht="21" hidden="1" customHeight="1" thickTop="1">
      <c r="A57" s="2322"/>
      <c r="B57" s="2322"/>
      <c r="C57" s="1910" t="s">
        <v>4687</v>
      </c>
      <c r="D57" s="2247" t="s">
        <v>7214</v>
      </c>
      <c r="E57" s="732">
        <v>45601</v>
      </c>
      <c r="F57" s="2257" t="s">
        <v>393</v>
      </c>
      <c r="G57" s="1761" t="s">
        <v>2473</v>
      </c>
      <c r="H57" s="436" t="s">
        <v>7215</v>
      </c>
      <c r="I57" s="2248">
        <v>45627</v>
      </c>
      <c r="J57" s="1944"/>
      <c r="K57" s="440">
        <f>I57+20</f>
        <v>45647</v>
      </c>
      <c r="L57" s="440">
        <f>I57+25</f>
        <v>45652</v>
      </c>
      <c r="M57" s="440">
        <f>I57+27</f>
        <v>45654</v>
      </c>
      <c r="N57" s="428">
        <f>I57+31</f>
        <v>45658</v>
      </c>
      <c r="O57" s="440">
        <f>I57+36</f>
        <v>45663</v>
      </c>
      <c r="P57" s="440">
        <f>I57+39</f>
        <v>45666</v>
      </c>
      <c r="Q57" s="440">
        <f>I57+41</f>
        <v>45668</v>
      </c>
      <c r="R57" s="1286"/>
      <c r="S57" s="1286"/>
      <c r="T57" s="2604"/>
    </row>
    <row r="58" spans="1:20" s="27" customFormat="1" ht="21" hidden="1" customHeight="1" thickBot="1">
      <c r="A58" s="2322" t="s">
        <v>7216</v>
      </c>
      <c r="B58" s="2322"/>
      <c r="C58" s="2239" t="s">
        <v>7197</v>
      </c>
      <c r="D58" s="2240" t="s">
        <v>1963</v>
      </c>
      <c r="E58" s="442">
        <v>45606</v>
      </c>
      <c r="F58" s="442">
        <f>E58+9</f>
        <v>45615</v>
      </c>
      <c r="G58" s="2242"/>
      <c r="H58" s="2242"/>
      <c r="I58" s="2243"/>
      <c r="J58" s="189"/>
      <c r="K58" s="442"/>
      <c r="L58" s="442"/>
      <c r="M58" s="442"/>
      <c r="N58" s="442"/>
      <c r="O58" s="442"/>
      <c r="P58" s="442"/>
      <c r="Q58" s="442"/>
      <c r="R58" s="1286">
        <v>45602</v>
      </c>
      <c r="S58" s="1286">
        <f>R58+1</f>
        <v>45603</v>
      </c>
      <c r="T58" s="2604">
        <f t="shared" si="14"/>
        <v>45</v>
      </c>
    </row>
    <row r="59" spans="1:20" s="27" customFormat="1" ht="21" hidden="1" customHeight="1" thickTop="1">
      <c r="A59" s="2322"/>
      <c r="B59" s="2322"/>
      <c r="C59" s="1910" t="s">
        <v>4694</v>
      </c>
      <c r="D59" s="2247" t="s">
        <v>7217</v>
      </c>
      <c r="E59" s="732">
        <v>45608</v>
      </c>
      <c r="F59" s="2257" t="s">
        <v>393</v>
      </c>
      <c r="G59" s="2038" t="s">
        <v>406</v>
      </c>
      <c r="H59" s="436" t="s">
        <v>7218</v>
      </c>
      <c r="I59" s="2248">
        <v>45623</v>
      </c>
      <c r="J59" s="1944"/>
      <c r="K59" s="482"/>
      <c r="L59" s="482"/>
      <c r="M59" s="482"/>
      <c r="N59" s="1944"/>
      <c r="O59" s="482"/>
      <c r="P59" s="482"/>
      <c r="Q59" s="482"/>
      <c r="R59" s="1286"/>
      <c r="S59" s="1286"/>
      <c r="T59" s="2604"/>
    </row>
    <row r="60" spans="1:20" s="27" customFormat="1" ht="21" hidden="1" customHeight="1" thickBot="1">
      <c r="A60" s="2322" t="s">
        <v>7219</v>
      </c>
      <c r="B60" s="2322"/>
      <c r="C60" s="2239" t="s">
        <v>1921</v>
      </c>
      <c r="D60" s="2240" t="s">
        <v>4767</v>
      </c>
      <c r="E60" s="442">
        <v>45609</v>
      </c>
      <c r="F60" s="442">
        <f>E60+9</f>
        <v>45618</v>
      </c>
      <c r="G60" s="2242"/>
      <c r="H60" s="2242"/>
      <c r="I60" s="2243"/>
      <c r="J60" s="189"/>
      <c r="K60" s="189"/>
      <c r="L60" s="189"/>
      <c r="M60" s="189"/>
      <c r="N60" s="189"/>
      <c r="O60" s="189"/>
      <c r="P60" s="189"/>
      <c r="Q60" s="189"/>
      <c r="R60" s="1286">
        <v>45609</v>
      </c>
      <c r="S60" s="1286">
        <f>R60+1</f>
        <v>45610</v>
      </c>
      <c r="T60" s="2604">
        <f t="shared" si="14"/>
        <v>46</v>
      </c>
    </row>
    <row r="61" spans="1:20" s="27" customFormat="1" ht="21" hidden="1" customHeight="1" thickTop="1">
      <c r="A61" s="2322" t="s">
        <v>7220</v>
      </c>
      <c r="B61" s="2322"/>
      <c r="C61" s="1910" t="s">
        <v>7221</v>
      </c>
      <c r="D61" s="2247" t="s">
        <v>7222</v>
      </c>
      <c r="E61" s="732">
        <v>45615</v>
      </c>
      <c r="F61" s="2257" t="s">
        <v>393</v>
      </c>
      <c r="G61" s="1761" t="s">
        <v>7223</v>
      </c>
      <c r="H61" s="436" t="s">
        <v>7224</v>
      </c>
      <c r="I61" s="2248">
        <v>45634</v>
      </c>
      <c r="J61" s="1944"/>
      <c r="K61" s="440">
        <f>I61+20</f>
        <v>45654</v>
      </c>
      <c r="L61" s="440">
        <f>I61+25</f>
        <v>45659</v>
      </c>
      <c r="M61" s="440">
        <f>I61+27</f>
        <v>45661</v>
      </c>
      <c r="N61" s="428">
        <f>I61+31</f>
        <v>45665</v>
      </c>
      <c r="O61" s="440">
        <f>I61+36</f>
        <v>45670</v>
      </c>
      <c r="P61" s="440">
        <f>I61+39</f>
        <v>45673</v>
      </c>
      <c r="Q61" s="440">
        <f>I61+41</f>
        <v>45675</v>
      </c>
      <c r="R61" s="1286"/>
      <c r="S61" s="1286"/>
      <c r="T61" s="2604"/>
    </row>
    <row r="62" spans="1:20" s="27" customFormat="1" ht="21" hidden="1" customHeight="1" thickBot="1">
      <c r="A62" s="2322" t="s">
        <v>7225</v>
      </c>
      <c r="B62" s="2322"/>
      <c r="C62" s="3003" t="s">
        <v>1968</v>
      </c>
      <c r="D62" s="2240" t="s">
        <v>1969</v>
      </c>
      <c r="E62" s="442">
        <v>45623</v>
      </c>
      <c r="F62" s="442">
        <f>E62+9</f>
        <v>45632</v>
      </c>
      <c r="G62" s="2242"/>
      <c r="H62" s="2242"/>
      <c r="I62" s="2243"/>
      <c r="J62" s="189"/>
      <c r="K62" s="442"/>
      <c r="L62" s="442"/>
      <c r="M62" s="442"/>
      <c r="N62" s="442"/>
      <c r="O62" s="442"/>
      <c r="P62" s="442"/>
      <c r="Q62" s="442"/>
      <c r="R62" s="1286">
        <v>45616</v>
      </c>
      <c r="S62" s="1286">
        <f>R62+1</f>
        <v>45617</v>
      </c>
      <c r="T62" s="2604">
        <f t="shared" si="14"/>
        <v>47</v>
      </c>
    </row>
    <row r="63" spans="1:20" customFormat="1" ht="21.75" hidden="1" customHeight="1" thickTop="1">
      <c r="A63" s="2322"/>
      <c r="B63" s="2322"/>
      <c r="C63" s="1910" t="s">
        <v>7226</v>
      </c>
      <c r="D63" s="2247" t="s">
        <v>7190</v>
      </c>
      <c r="E63" s="732">
        <v>45622</v>
      </c>
      <c r="F63" s="2257" t="s">
        <v>393</v>
      </c>
      <c r="G63" s="2038" t="s">
        <v>406</v>
      </c>
      <c r="H63" s="436" t="s">
        <v>7227</v>
      </c>
      <c r="I63" s="2248">
        <v>45637</v>
      </c>
      <c r="J63" s="1944"/>
      <c r="K63" s="482"/>
      <c r="L63" s="482"/>
      <c r="M63" s="482"/>
      <c r="N63" s="1944"/>
      <c r="O63" s="482"/>
      <c r="P63" s="482"/>
      <c r="Q63" s="482"/>
      <c r="R63" s="1286"/>
      <c r="S63" s="1286"/>
      <c r="T63" s="2604"/>
    </row>
    <row r="64" spans="1:20" customFormat="1" ht="21.75" hidden="1" customHeight="1" thickBot="1">
      <c r="A64" s="2322" t="s">
        <v>5622</v>
      </c>
      <c r="B64" s="2322"/>
      <c r="C64" s="2239" t="s">
        <v>4781</v>
      </c>
      <c r="D64" s="2240" t="s">
        <v>4771</v>
      </c>
      <c r="E64" s="442">
        <v>45624</v>
      </c>
      <c r="F64" s="442">
        <f>E64+9</f>
        <v>45633</v>
      </c>
      <c r="G64" s="2242"/>
      <c r="H64" s="2242"/>
      <c r="I64" s="2243"/>
      <c r="J64" s="189"/>
      <c r="K64" s="189"/>
      <c r="L64" s="189"/>
      <c r="M64" s="189"/>
      <c r="N64" s="189"/>
      <c r="O64" s="189"/>
      <c r="P64" s="189"/>
      <c r="Q64" s="189"/>
      <c r="R64" s="1286">
        <v>45623</v>
      </c>
      <c r="S64" s="1286">
        <f>R64+1</f>
        <v>45624</v>
      </c>
      <c r="T64" s="2604">
        <f t="shared" ref="T64" si="16">WEEKNUM(S64)</f>
        <v>48</v>
      </c>
    </row>
    <row r="65" spans="1:20" customFormat="1" ht="21.75" hidden="1" customHeight="1" thickTop="1">
      <c r="A65" s="2322"/>
      <c r="B65" s="2322"/>
      <c r="C65" s="1910" t="s">
        <v>4016</v>
      </c>
      <c r="D65" s="2247" t="s">
        <v>7228</v>
      </c>
      <c r="E65" s="732">
        <v>45629</v>
      </c>
      <c r="F65" s="2257" t="s">
        <v>393</v>
      </c>
      <c r="G65" s="2038" t="s">
        <v>406</v>
      </c>
      <c r="H65" s="436" t="s">
        <v>7229</v>
      </c>
      <c r="I65" s="2248">
        <v>45644</v>
      </c>
      <c r="J65" s="1944"/>
      <c r="K65" s="482"/>
      <c r="L65" s="482"/>
      <c r="M65" s="482"/>
      <c r="N65" s="1944"/>
      <c r="O65" s="482"/>
      <c r="P65" s="482"/>
      <c r="Q65" s="482"/>
      <c r="R65" s="1286"/>
      <c r="S65" s="1286"/>
      <c r="T65" s="2604"/>
    </row>
    <row r="66" spans="1:20" customFormat="1" ht="21.75" hidden="1" customHeight="1" thickBot="1">
      <c r="A66" s="2322" t="s">
        <v>7230</v>
      </c>
      <c r="B66" s="2322"/>
      <c r="C66" s="3003" t="s">
        <v>1990</v>
      </c>
      <c r="D66" s="2240" t="s">
        <v>3997</v>
      </c>
      <c r="E66" s="442">
        <v>45634</v>
      </c>
      <c r="F66" s="442">
        <f>E66+9</f>
        <v>45643</v>
      </c>
      <c r="G66" s="2242"/>
      <c r="H66" s="2242"/>
      <c r="I66" s="2243"/>
      <c r="J66" s="189"/>
      <c r="K66" s="189"/>
      <c r="L66" s="189"/>
      <c r="M66" s="189"/>
      <c r="N66" s="189"/>
      <c r="O66" s="189"/>
      <c r="P66" s="189"/>
      <c r="Q66" s="189"/>
      <c r="R66" s="1286">
        <v>45630</v>
      </c>
      <c r="S66" s="1286">
        <f>R66+1</f>
        <v>45631</v>
      </c>
      <c r="T66" s="2604">
        <f t="shared" ref="T66" si="17">WEEKNUM(S66)</f>
        <v>49</v>
      </c>
    </row>
    <row r="67" spans="1:20" customFormat="1" ht="21.75" hidden="1" customHeight="1" thickTop="1">
      <c r="A67" s="2322"/>
      <c r="B67" s="2322"/>
      <c r="C67" s="1910" t="s">
        <v>6436</v>
      </c>
      <c r="D67" s="2247" t="s">
        <v>7231</v>
      </c>
      <c r="E67" s="732">
        <v>45636</v>
      </c>
      <c r="F67" s="2257" t="s">
        <v>393</v>
      </c>
      <c r="G67" s="1517" t="s">
        <v>7177</v>
      </c>
      <c r="H67" s="436" t="s">
        <v>7232</v>
      </c>
      <c r="I67" s="2248">
        <v>45651</v>
      </c>
      <c r="J67" s="1944"/>
      <c r="K67" s="440">
        <f>I67+20</f>
        <v>45671</v>
      </c>
      <c r="L67" s="440">
        <f>I67+25</f>
        <v>45676</v>
      </c>
      <c r="M67" s="440">
        <f>I67+27</f>
        <v>45678</v>
      </c>
      <c r="N67" s="428">
        <f>I67+31</f>
        <v>45682</v>
      </c>
      <c r="O67" s="440">
        <f>I67+36</f>
        <v>45687</v>
      </c>
      <c r="P67" s="440">
        <f>I67+39</f>
        <v>45690</v>
      </c>
      <c r="Q67" s="440">
        <f>I67+41</f>
        <v>45692</v>
      </c>
      <c r="R67" s="1286"/>
      <c r="S67" s="1286"/>
      <c r="T67" s="2604"/>
    </row>
    <row r="68" spans="1:20" customFormat="1" ht="21.75" hidden="1" customHeight="1" thickBot="1">
      <c r="A68" s="2322"/>
      <c r="B68" s="2322"/>
      <c r="C68" s="2239" t="s">
        <v>1994</v>
      </c>
      <c r="D68" s="2240" t="s">
        <v>4000</v>
      </c>
      <c r="E68" s="442">
        <v>45638</v>
      </c>
      <c r="F68" s="442">
        <f>E68+9</f>
        <v>45647</v>
      </c>
      <c r="G68" s="2242"/>
      <c r="H68" s="2242"/>
      <c r="I68" s="2243"/>
      <c r="J68" s="189"/>
      <c r="K68" s="442"/>
      <c r="L68" s="442"/>
      <c r="M68" s="442"/>
      <c r="N68" s="442"/>
      <c r="O68" s="442"/>
      <c r="P68" s="442"/>
      <c r="Q68" s="442"/>
      <c r="R68" s="1286">
        <v>45637</v>
      </c>
      <c r="S68" s="1286">
        <f>R68+1</f>
        <v>45638</v>
      </c>
      <c r="T68" s="2604">
        <f t="shared" ref="T68" si="18">WEEKNUM(S68)</f>
        <v>50</v>
      </c>
    </row>
    <row r="69" spans="1:20" customFormat="1" ht="21.75" hidden="1" customHeight="1" thickTop="1">
      <c r="A69" s="2322"/>
      <c r="B69" s="2322"/>
      <c r="C69" s="1910" t="s">
        <v>6345</v>
      </c>
      <c r="D69" s="2247" t="s">
        <v>7233</v>
      </c>
      <c r="E69" s="732">
        <v>45643</v>
      </c>
      <c r="F69" s="2257" t="s">
        <v>393</v>
      </c>
      <c r="G69" s="1517" t="s">
        <v>3626</v>
      </c>
      <c r="H69" s="436" t="s">
        <v>7234</v>
      </c>
      <c r="I69" s="2248">
        <v>45658</v>
      </c>
      <c r="J69" s="1944"/>
      <c r="K69" s="440">
        <f>I69+20</f>
        <v>45678</v>
      </c>
      <c r="L69" s="440">
        <f>I69+25</f>
        <v>45683</v>
      </c>
      <c r="M69" s="440">
        <f>I69+27</f>
        <v>45685</v>
      </c>
      <c r="N69" s="428">
        <f>I69+31</f>
        <v>45689</v>
      </c>
      <c r="O69" s="440">
        <f>I69+36</f>
        <v>45694</v>
      </c>
      <c r="P69" s="440">
        <f>I69+39</f>
        <v>45697</v>
      </c>
      <c r="Q69" s="440">
        <f>I69+41</f>
        <v>45699</v>
      </c>
      <c r="R69" s="1286"/>
      <c r="S69" s="1286"/>
      <c r="T69" s="2604"/>
    </row>
    <row r="70" spans="1:20" customFormat="1" ht="21.75" hidden="1" customHeight="1" thickBot="1">
      <c r="A70" s="2322"/>
      <c r="B70" s="2322"/>
      <c r="C70" s="2239" t="s">
        <v>7197</v>
      </c>
      <c r="D70" s="2240" t="s">
        <v>4003</v>
      </c>
      <c r="E70" s="442">
        <v>45650</v>
      </c>
      <c r="F70" s="442">
        <f>E70+9</f>
        <v>45659</v>
      </c>
      <c r="G70" s="2242"/>
      <c r="H70" s="2242"/>
      <c r="I70" s="2243"/>
      <c r="J70" s="189"/>
      <c r="K70" s="442"/>
      <c r="L70" s="442"/>
      <c r="M70" s="442"/>
      <c r="N70" s="442"/>
      <c r="O70" s="442"/>
      <c r="P70" s="442"/>
      <c r="Q70" s="442"/>
      <c r="R70" s="1286">
        <v>45644</v>
      </c>
      <c r="S70" s="1286">
        <f>R70+1</f>
        <v>45645</v>
      </c>
      <c r="T70" s="2604">
        <f t="shared" ref="T70" si="19">WEEKNUM(S70)</f>
        <v>51</v>
      </c>
    </row>
    <row r="71" spans="1:20" customFormat="1" ht="21.75" hidden="1" customHeight="1" thickTop="1">
      <c r="A71" s="2322"/>
      <c r="B71" s="2322"/>
      <c r="C71" s="1910" t="s">
        <v>3994</v>
      </c>
      <c r="D71" s="2247" t="s">
        <v>7235</v>
      </c>
      <c r="E71" s="732">
        <v>45650</v>
      </c>
      <c r="F71" s="2257" t="s">
        <v>393</v>
      </c>
      <c r="G71" s="1517" t="s">
        <v>7183</v>
      </c>
      <c r="H71" s="436" t="s">
        <v>7236</v>
      </c>
      <c r="I71" s="2248">
        <v>45665</v>
      </c>
      <c r="J71" s="1944"/>
      <c r="K71" s="440">
        <f>I71+20</f>
        <v>45685</v>
      </c>
      <c r="L71" s="440">
        <f>I71+25</f>
        <v>45690</v>
      </c>
      <c r="M71" s="440">
        <f>I71+27</f>
        <v>45692</v>
      </c>
      <c r="N71" s="428">
        <f>I71+31</f>
        <v>45696</v>
      </c>
      <c r="O71" s="440">
        <f>I71+36</f>
        <v>45701</v>
      </c>
      <c r="P71" s="440">
        <f>I71+39</f>
        <v>45704</v>
      </c>
      <c r="Q71" s="440">
        <f>I71+41</f>
        <v>45706</v>
      </c>
      <c r="R71" s="1286"/>
      <c r="S71" s="1286"/>
      <c r="T71" s="2604"/>
    </row>
    <row r="72" spans="1:20" customFormat="1" ht="21.75" hidden="1" customHeight="1" thickBot="1">
      <c r="A72" s="2322"/>
      <c r="B72" s="2322"/>
      <c r="C72" s="2239" t="s">
        <v>1921</v>
      </c>
      <c r="D72" s="2240" t="s">
        <v>4005</v>
      </c>
      <c r="E72" s="442">
        <v>45656</v>
      </c>
      <c r="F72" s="442">
        <f>E72+9</f>
        <v>45665</v>
      </c>
      <c r="G72" s="2242"/>
      <c r="H72" s="2242"/>
      <c r="I72" s="2243"/>
      <c r="J72" s="189"/>
      <c r="K72" s="442"/>
      <c r="L72" s="442"/>
      <c r="M72" s="442"/>
      <c r="N72" s="442"/>
      <c r="O72" s="442"/>
      <c r="P72" s="442"/>
      <c r="Q72" s="442"/>
      <c r="R72" s="1286">
        <v>45651</v>
      </c>
      <c r="S72" s="1286">
        <f>R72+1</f>
        <v>45652</v>
      </c>
      <c r="T72" s="2604">
        <f t="shared" ref="T72:T73" si="20">WEEKNUM(S72)</f>
        <v>52</v>
      </c>
    </row>
    <row r="73" spans="1:20" customFormat="1" ht="21.75" hidden="1" customHeight="1" thickTop="1">
      <c r="A73" s="2322" t="s">
        <v>7237</v>
      </c>
      <c r="B73" s="2322"/>
      <c r="C73" s="2979" t="s">
        <v>3929</v>
      </c>
      <c r="D73" s="2254" t="s">
        <v>1986</v>
      </c>
      <c r="E73" s="436">
        <v>45658</v>
      </c>
      <c r="F73" s="2112" t="s">
        <v>393</v>
      </c>
      <c r="G73" s="1517" t="s">
        <v>7186</v>
      </c>
      <c r="H73" s="436" t="s">
        <v>7238</v>
      </c>
      <c r="I73" s="2248">
        <v>45672</v>
      </c>
      <c r="J73" s="1944"/>
      <c r="K73" s="440">
        <f>I73+20</f>
        <v>45692</v>
      </c>
      <c r="L73" s="440">
        <f>I73+25</f>
        <v>45697</v>
      </c>
      <c r="M73" s="440">
        <f>I73+27</f>
        <v>45699</v>
      </c>
      <c r="N73" s="428">
        <f>I73+31</f>
        <v>45703</v>
      </c>
      <c r="O73" s="440">
        <f>I73+36</f>
        <v>45708</v>
      </c>
      <c r="P73" s="440">
        <f>I73+39</f>
        <v>45711</v>
      </c>
      <c r="Q73" s="440">
        <f>I73+41</f>
        <v>45713</v>
      </c>
      <c r="R73" s="1286">
        <v>45658</v>
      </c>
      <c r="S73" s="1286">
        <f>R73+1</f>
        <v>45659</v>
      </c>
      <c r="T73" s="2604">
        <f t="shared" si="20"/>
        <v>1</v>
      </c>
    </row>
    <row r="74" spans="1:20" customFormat="1" ht="21.75" hidden="1" customHeight="1" thickBot="1">
      <c r="A74" s="2322"/>
      <c r="B74" s="2322"/>
      <c r="C74" s="2239"/>
      <c r="D74" s="2252"/>
      <c r="E74" s="442"/>
      <c r="F74" s="442"/>
      <c r="G74" s="2242"/>
      <c r="H74" s="2242"/>
      <c r="I74" s="2243"/>
      <c r="J74" s="189"/>
      <c r="K74" s="442"/>
      <c r="L74" s="442"/>
      <c r="M74" s="442"/>
      <c r="N74" s="442"/>
      <c r="O74" s="442"/>
      <c r="P74" s="442"/>
      <c r="Q74" s="442"/>
      <c r="R74" s="1286"/>
      <c r="S74" s="1286"/>
      <c r="T74" s="2604"/>
    </row>
    <row r="75" spans="1:20" customFormat="1" ht="21.75" hidden="1" customHeight="1" thickTop="1">
      <c r="A75" s="2322"/>
      <c r="B75" s="2322"/>
      <c r="C75" s="1910" t="s">
        <v>4781</v>
      </c>
      <c r="D75" s="2254" t="s">
        <v>1988</v>
      </c>
      <c r="E75" s="436">
        <v>45672</v>
      </c>
      <c r="F75" s="436">
        <f>E75+9</f>
        <v>45681</v>
      </c>
      <c r="G75" s="1517" t="s">
        <v>7189</v>
      </c>
      <c r="H75" s="436" t="s">
        <v>7239</v>
      </c>
      <c r="I75" s="2248">
        <v>45679</v>
      </c>
      <c r="J75" s="1944"/>
      <c r="K75" s="440">
        <f>I75+20</f>
        <v>45699</v>
      </c>
      <c r="L75" s="440">
        <f>I75+25</f>
        <v>45704</v>
      </c>
      <c r="M75" s="440">
        <f>I75+27</f>
        <v>45706</v>
      </c>
      <c r="N75" s="428">
        <f>I75+31</f>
        <v>45710</v>
      </c>
      <c r="O75" s="440">
        <f>I75+36</f>
        <v>45715</v>
      </c>
      <c r="P75" s="440">
        <f>I75+39</f>
        <v>45718</v>
      </c>
      <c r="Q75" s="440">
        <f>I75+41</f>
        <v>45720</v>
      </c>
      <c r="R75" s="1286">
        <v>45665</v>
      </c>
      <c r="S75" s="1286">
        <f>R75+1</f>
        <v>45666</v>
      </c>
      <c r="T75" s="2604">
        <f>WEEKNUM(S75)</f>
        <v>2</v>
      </c>
    </row>
    <row r="76" spans="1:20" customFormat="1" ht="21.75" hidden="1" customHeight="1" thickBot="1">
      <c r="A76" s="2322"/>
      <c r="B76" s="2322"/>
      <c r="C76" s="2239"/>
      <c r="D76" s="2252"/>
      <c r="E76" s="442"/>
      <c r="F76" s="442"/>
      <c r="G76" s="2242"/>
      <c r="H76" s="2242"/>
      <c r="I76" s="2243"/>
      <c r="J76" s="189"/>
      <c r="K76" s="442"/>
      <c r="L76" s="442"/>
      <c r="M76" s="442"/>
      <c r="N76" s="442"/>
      <c r="O76" s="442"/>
      <c r="P76" s="442"/>
      <c r="Q76" s="442"/>
      <c r="R76" s="1286"/>
      <c r="S76" s="1286"/>
      <c r="T76" s="2604"/>
    </row>
    <row r="77" spans="1:20" customFormat="1" ht="21.75" hidden="1" customHeight="1" thickTop="1">
      <c r="A77" s="2322"/>
      <c r="B77" s="2322"/>
      <c r="C77" s="1910" t="s">
        <v>1990</v>
      </c>
      <c r="D77" s="2254" t="s">
        <v>1991</v>
      </c>
      <c r="E77" s="436">
        <v>45677</v>
      </c>
      <c r="F77" s="436">
        <f>E77+9</f>
        <v>45686</v>
      </c>
      <c r="G77" s="1517" t="s">
        <v>2593</v>
      </c>
      <c r="H77" s="436" t="s">
        <v>7240</v>
      </c>
      <c r="I77" s="2248">
        <v>45686</v>
      </c>
      <c r="J77" s="1944"/>
      <c r="K77" s="440">
        <f>I77+20</f>
        <v>45706</v>
      </c>
      <c r="L77" s="440">
        <f>I77+25</f>
        <v>45711</v>
      </c>
      <c r="M77" s="440">
        <f>I77+27</f>
        <v>45713</v>
      </c>
      <c r="N77" s="428">
        <f>I77+31</f>
        <v>45717</v>
      </c>
      <c r="O77" s="440">
        <f>I77+36</f>
        <v>45722</v>
      </c>
      <c r="P77" s="440">
        <f>I77+39</f>
        <v>45725</v>
      </c>
      <c r="Q77" s="440">
        <f>I77+41</f>
        <v>45727</v>
      </c>
      <c r="R77" s="1286">
        <v>45672</v>
      </c>
      <c r="S77" s="1286">
        <f>R77+1</f>
        <v>45673</v>
      </c>
      <c r="T77" s="2604">
        <f>WEEKNUM(S77)</f>
        <v>3</v>
      </c>
    </row>
    <row r="78" spans="1:20" customFormat="1" ht="21.75" hidden="1" customHeight="1" thickBot="1">
      <c r="A78" s="2322"/>
      <c r="B78" s="2322"/>
      <c r="C78" s="2239"/>
      <c r="D78" s="2252"/>
      <c r="E78" s="442"/>
      <c r="F78" s="442"/>
      <c r="G78" s="2242"/>
      <c r="H78" s="2242"/>
      <c r="I78" s="2243"/>
      <c r="J78" s="189"/>
      <c r="K78" s="442"/>
      <c r="L78" s="442"/>
      <c r="M78" s="442"/>
      <c r="N78" s="442"/>
      <c r="O78" s="442"/>
      <c r="P78" s="442"/>
      <c r="Q78" s="442"/>
      <c r="R78" s="1286"/>
      <c r="S78" s="1286"/>
      <c r="T78" s="2604"/>
    </row>
    <row r="79" spans="1:20" customFormat="1" ht="21.75" hidden="1" customHeight="1" thickTop="1">
      <c r="A79" s="2322"/>
      <c r="B79" s="2322"/>
      <c r="C79" s="1910" t="s">
        <v>1994</v>
      </c>
      <c r="D79" s="2254" t="s">
        <v>1995</v>
      </c>
      <c r="E79" s="436">
        <v>45680</v>
      </c>
      <c r="F79" s="436">
        <f>E79+9</f>
        <v>45689</v>
      </c>
      <c r="G79" s="1517" t="s">
        <v>7156</v>
      </c>
      <c r="H79" s="436" t="s">
        <v>7241</v>
      </c>
      <c r="I79" s="2248">
        <v>45693</v>
      </c>
      <c r="J79" s="1944"/>
      <c r="K79" s="440">
        <f>I79+20</f>
        <v>45713</v>
      </c>
      <c r="L79" s="440">
        <f>I79+25</f>
        <v>45718</v>
      </c>
      <c r="M79" s="440">
        <f>I79+27</f>
        <v>45720</v>
      </c>
      <c r="N79" s="428">
        <f>I79+31</f>
        <v>45724</v>
      </c>
      <c r="O79" s="440">
        <f>I79+36</f>
        <v>45729</v>
      </c>
      <c r="P79" s="440">
        <f>I79+39</f>
        <v>45732</v>
      </c>
      <c r="Q79" s="440">
        <f>I79+41</f>
        <v>45734</v>
      </c>
      <c r="R79" s="1286">
        <v>45679</v>
      </c>
      <c r="S79" s="1286">
        <f>R79+1</f>
        <v>45680</v>
      </c>
      <c r="T79" s="2604">
        <f>WEEKNUM(S79)</f>
        <v>4</v>
      </c>
    </row>
    <row r="80" spans="1:20" customFormat="1" ht="21.75" hidden="1" customHeight="1" thickBot="1">
      <c r="A80" s="2322"/>
      <c r="B80" s="2322"/>
      <c r="C80" s="2239"/>
      <c r="D80" s="2252"/>
      <c r="E80" s="442"/>
      <c r="F80" s="442"/>
      <c r="G80" s="2242"/>
      <c r="H80" s="2242"/>
      <c r="I80" s="2243"/>
      <c r="J80" s="189"/>
      <c r="K80" s="442"/>
      <c r="L80" s="442"/>
      <c r="M80" s="442"/>
      <c r="N80" s="442"/>
      <c r="O80" s="442"/>
      <c r="P80" s="442"/>
      <c r="Q80" s="442"/>
      <c r="R80" s="1286"/>
      <c r="S80" s="1286"/>
      <c r="T80" s="2604"/>
    </row>
    <row r="81" spans="1:20" customFormat="1" ht="21.75" hidden="1" customHeight="1" thickTop="1" thickBot="1">
      <c r="A81" s="2322" t="s">
        <v>7242</v>
      </c>
      <c r="B81" s="2322"/>
      <c r="C81" s="1517" t="s">
        <v>4811</v>
      </c>
      <c r="D81" s="2254" t="s">
        <v>1998</v>
      </c>
      <c r="E81" s="436">
        <v>45689</v>
      </c>
      <c r="F81" s="436">
        <f>E81+9</f>
        <v>45698</v>
      </c>
      <c r="G81" s="2007" t="s">
        <v>406</v>
      </c>
      <c r="H81" s="436" t="s">
        <v>7243</v>
      </c>
      <c r="I81" s="2913">
        <v>45700</v>
      </c>
      <c r="J81" s="1944"/>
      <c r="K81" s="482"/>
      <c r="L81" s="482"/>
      <c r="M81" s="482"/>
      <c r="N81" s="1944"/>
      <c r="O81" s="482"/>
      <c r="P81" s="482"/>
      <c r="Q81" s="482"/>
      <c r="R81" s="1286">
        <v>45686</v>
      </c>
      <c r="S81" s="1286">
        <f>R81+1</f>
        <v>45687</v>
      </c>
      <c r="T81" s="2604">
        <f>WEEKNUM(S81)</f>
        <v>5</v>
      </c>
    </row>
    <row r="82" spans="1:20" customFormat="1" ht="15.75" hidden="1" customHeight="1" thickBot="1">
      <c r="A82" s="2322"/>
      <c r="B82" s="2322"/>
      <c r="C82" s="2239"/>
      <c r="D82" s="2252"/>
      <c r="E82" s="442"/>
      <c r="F82" s="442"/>
      <c r="G82" s="2242"/>
      <c r="H82" s="2242"/>
      <c r="I82" s="2243"/>
      <c r="J82" s="189"/>
      <c r="K82" s="442"/>
      <c r="L82" s="442"/>
      <c r="M82" s="442"/>
      <c r="N82" s="442"/>
      <c r="O82" s="442"/>
      <c r="P82" s="442"/>
      <c r="Q82" s="442"/>
      <c r="R82" s="1286"/>
      <c r="S82" s="1286"/>
      <c r="T82" s="2604"/>
    </row>
    <row r="83" spans="1:20" customFormat="1" ht="21.75" hidden="1" customHeight="1" thickTop="1">
      <c r="A83" s="2322" t="s">
        <v>7244</v>
      </c>
      <c r="B83" s="2322"/>
      <c r="C83" s="1517" t="s">
        <v>1941</v>
      </c>
      <c r="D83" s="2254" t="s">
        <v>1999</v>
      </c>
      <c r="E83" s="436">
        <v>45693</v>
      </c>
      <c r="F83" s="436">
        <f>E83+9</f>
        <v>45702</v>
      </c>
      <c r="G83" s="1517" t="s">
        <v>7245</v>
      </c>
      <c r="H83" s="436" t="s">
        <v>7246</v>
      </c>
      <c r="I83" s="2248">
        <v>45707</v>
      </c>
      <c r="J83" s="1944"/>
      <c r="K83" s="440">
        <f>I83+20</f>
        <v>45727</v>
      </c>
      <c r="L83" s="440">
        <f>I83+25</f>
        <v>45732</v>
      </c>
      <c r="M83" s="440">
        <f>I83+27</f>
        <v>45734</v>
      </c>
      <c r="N83" s="428">
        <f>I83+31</f>
        <v>45738</v>
      </c>
      <c r="O83" s="440">
        <f>I83+36</f>
        <v>45743</v>
      </c>
      <c r="P83" s="440">
        <f>I83+39</f>
        <v>45746</v>
      </c>
      <c r="Q83" s="440">
        <f>I83+41</f>
        <v>45748</v>
      </c>
      <c r="R83" s="1286">
        <v>45693</v>
      </c>
      <c r="S83" s="1286">
        <f>R83+1</f>
        <v>45694</v>
      </c>
      <c r="T83" s="2604">
        <f>WEEKNUM(S83)</f>
        <v>6</v>
      </c>
    </row>
    <row r="84" spans="1:20" customFormat="1" ht="21.75" hidden="1" customHeight="1" thickBot="1">
      <c r="A84" s="2322"/>
      <c r="B84" s="2322"/>
      <c r="C84" s="2239"/>
      <c r="D84" s="2252"/>
      <c r="E84" s="442"/>
      <c r="F84" s="442"/>
      <c r="G84" s="2242"/>
      <c r="H84" s="2242"/>
      <c r="I84" s="2243"/>
      <c r="J84" s="189"/>
      <c r="K84" s="442"/>
      <c r="L84" s="442"/>
      <c r="M84" s="442"/>
      <c r="N84" s="442"/>
      <c r="O84" s="442"/>
      <c r="P84" s="442"/>
      <c r="Q84" s="442"/>
      <c r="R84" s="1286"/>
      <c r="S84" s="1286"/>
      <c r="T84" s="2604"/>
    </row>
    <row r="85" spans="1:20" customFormat="1" ht="21.75" hidden="1" customHeight="1" thickTop="1">
      <c r="A85" s="2322" t="s">
        <v>7237</v>
      </c>
      <c r="B85" s="2322"/>
      <c r="C85" s="1517" t="s">
        <v>1793</v>
      </c>
      <c r="D85" s="2254" t="s">
        <v>3926</v>
      </c>
      <c r="E85" s="436">
        <v>45700</v>
      </c>
      <c r="F85" s="436">
        <f>E85+9</f>
        <v>45709</v>
      </c>
      <c r="G85" s="3371" t="s">
        <v>5078</v>
      </c>
      <c r="H85" s="436" t="s">
        <v>7247</v>
      </c>
      <c r="I85" s="2248">
        <v>45714</v>
      </c>
      <c r="J85" s="1944"/>
      <c r="K85" s="440">
        <f>I85+20</f>
        <v>45734</v>
      </c>
      <c r="L85" s="440">
        <f>I85+25</f>
        <v>45739</v>
      </c>
      <c r="M85" s="440">
        <f>I85+27</f>
        <v>45741</v>
      </c>
      <c r="N85" s="428">
        <f>I85+31</f>
        <v>45745</v>
      </c>
      <c r="O85" s="440">
        <f>I85+36</f>
        <v>45750</v>
      </c>
      <c r="P85" s="440">
        <f>I85+39</f>
        <v>45753</v>
      </c>
      <c r="Q85" s="440">
        <f>I85+41</f>
        <v>45755</v>
      </c>
      <c r="R85" s="1286">
        <v>45700</v>
      </c>
      <c r="S85" s="1286">
        <f>R85+1</f>
        <v>45701</v>
      </c>
      <c r="T85" s="2604">
        <f>WEEKNUM(S85)</f>
        <v>7</v>
      </c>
    </row>
    <row r="86" spans="1:20" customFormat="1" ht="21.75" hidden="1" customHeight="1" thickBot="1">
      <c r="A86" s="2322"/>
      <c r="B86" s="2322"/>
      <c r="C86" s="2239"/>
      <c r="D86" s="2252"/>
      <c r="E86" s="442"/>
      <c r="F86" s="442"/>
      <c r="G86" s="2242" t="s">
        <v>2462</v>
      </c>
      <c r="H86" s="2242"/>
      <c r="I86" s="2243"/>
      <c r="J86" s="189"/>
      <c r="K86" s="442"/>
      <c r="L86" s="442"/>
      <c r="M86" s="442"/>
      <c r="N86" s="442"/>
      <c r="O86" s="442"/>
      <c r="P86" s="442"/>
      <c r="Q86" s="442"/>
      <c r="R86" s="1286"/>
      <c r="S86" s="1286"/>
      <c r="T86" s="2604"/>
    </row>
    <row r="87" spans="1:20" customFormat="1" ht="21.75" hidden="1" customHeight="1" thickTop="1">
      <c r="A87" s="2322" t="s">
        <v>7248</v>
      </c>
      <c r="B87" s="2322"/>
      <c r="C87" s="1517" t="s">
        <v>1990</v>
      </c>
      <c r="D87" s="2254" t="s">
        <v>4058</v>
      </c>
      <c r="E87" s="436">
        <v>45713</v>
      </c>
      <c r="F87" s="436">
        <f>E87+13</f>
        <v>45726</v>
      </c>
      <c r="G87" s="1517" t="s">
        <v>7249</v>
      </c>
      <c r="H87" s="436" t="s">
        <v>7250</v>
      </c>
      <c r="I87" s="2248">
        <v>45721</v>
      </c>
      <c r="J87" s="1944"/>
      <c r="K87" s="440">
        <f>I87+20</f>
        <v>45741</v>
      </c>
      <c r="L87" s="440">
        <f>I87+25</f>
        <v>45746</v>
      </c>
      <c r="M87" s="440">
        <f>I87+27</f>
        <v>45748</v>
      </c>
      <c r="N87" s="428">
        <f>I87+31</f>
        <v>45752</v>
      </c>
      <c r="O87" s="440">
        <f>I87+36</f>
        <v>45757</v>
      </c>
      <c r="P87" s="440">
        <f>I87+39</f>
        <v>45760</v>
      </c>
      <c r="Q87" s="440">
        <f>I87+41</f>
        <v>45762</v>
      </c>
      <c r="R87" s="1286">
        <v>45707</v>
      </c>
      <c r="S87" s="1286">
        <v>45708</v>
      </c>
      <c r="T87" s="2604">
        <f>WEEKNUM(S87)</f>
        <v>8</v>
      </c>
    </row>
    <row r="88" spans="1:20" customFormat="1" ht="21.75" hidden="1" customHeight="1" thickBot="1">
      <c r="A88" s="2322"/>
      <c r="B88" s="2322"/>
      <c r="C88" s="2983" t="s">
        <v>7251</v>
      </c>
      <c r="D88" s="2983" t="s">
        <v>7252</v>
      </c>
      <c r="E88" s="2984">
        <v>45710</v>
      </c>
      <c r="F88" s="2984">
        <v>45726</v>
      </c>
      <c r="G88" s="2242"/>
      <c r="H88" s="2242"/>
      <c r="I88" s="2243"/>
      <c r="J88" s="189"/>
      <c r="K88" s="442"/>
      <c r="L88" s="442"/>
      <c r="M88" s="442"/>
      <c r="N88" s="442"/>
      <c r="O88" s="442"/>
      <c r="P88" s="442"/>
      <c r="Q88" s="442"/>
      <c r="R88" s="1286">
        <v>45710</v>
      </c>
      <c r="S88" s="1286">
        <v>45710</v>
      </c>
      <c r="T88" s="2604">
        <f>WEEKNUM(S88)</f>
        <v>8</v>
      </c>
    </row>
    <row r="89" spans="1:20" customFormat="1" ht="21.75" hidden="1" customHeight="1" thickTop="1">
      <c r="A89" s="2322" t="s">
        <v>7253</v>
      </c>
      <c r="B89" s="2322"/>
      <c r="C89" s="1517" t="s">
        <v>4781</v>
      </c>
      <c r="D89" s="2254" t="s">
        <v>4310</v>
      </c>
      <c r="E89" s="436">
        <v>45723</v>
      </c>
      <c r="F89" s="436">
        <f>E89+9</f>
        <v>45732</v>
      </c>
      <c r="G89" s="1517" t="s">
        <v>7254</v>
      </c>
      <c r="H89" s="436" t="s">
        <v>7255</v>
      </c>
      <c r="I89" s="2248">
        <v>45728</v>
      </c>
      <c r="J89" s="1944"/>
      <c r="K89" s="440">
        <f>I89+20</f>
        <v>45748</v>
      </c>
      <c r="L89" s="440">
        <f>I89+25</f>
        <v>45753</v>
      </c>
      <c r="M89" s="440">
        <f>I89+27</f>
        <v>45755</v>
      </c>
      <c r="N89" s="428">
        <f>I89+31</f>
        <v>45759</v>
      </c>
      <c r="O89" s="440">
        <f>I89+36</f>
        <v>45764</v>
      </c>
      <c r="P89" s="440">
        <f>I89+39</f>
        <v>45767</v>
      </c>
      <c r="Q89" s="440">
        <f>I89+41</f>
        <v>45769</v>
      </c>
      <c r="R89" s="1286">
        <v>45714</v>
      </c>
      <c r="S89" s="1286">
        <f>R89+1</f>
        <v>45715</v>
      </c>
      <c r="T89" s="2604">
        <f>WEEKNUM(S89)</f>
        <v>9</v>
      </c>
    </row>
    <row r="90" spans="1:20" customFormat="1" ht="21.75" hidden="1" customHeight="1" thickBot="1">
      <c r="A90" s="2322"/>
      <c r="B90" s="2322"/>
      <c r="C90" s="2239"/>
      <c r="D90" s="2252"/>
      <c r="E90" s="442"/>
      <c r="F90" s="442"/>
      <c r="G90" s="2242"/>
      <c r="H90" s="2242"/>
      <c r="I90" s="2243"/>
      <c r="J90" s="189"/>
      <c r="K90" s="442"/>
      <c r="L90" s="442"/>
      <c r="M90" s="442"/>
      <c r="N90" s="442"/>
      <c r="O90" s="442"/>
      <c r="P90" s="442"/>
      <c r="Q90" s="442"/>
      <c r="R90" s="1286"/>
      <c r="S90" s="1286"/>
      <c r="T90" s="2604"/>
    </row>
    <row r="91" spans="1:20" customFormat="1" ht="21.75" hidden="1" customHeight="1" thickTop="1">
      <c r="A91" s="2322"/>
      <c r="B91" s="2322"/>
      <c r="C91" s="1517" t="s">
        <v>7256</v>
      </c>
      <c r="D91" s="2254" t="s">
        <v>4312</v>
      </c>
      <c r="E91" s="436">
        <v>45732</v>
      </c>
      <c r="F91" s="436">
        <f>E91+9</f>
        <v>45741</v>
      </c>
      <c r="G91" s="3406" t="s">
        <v>7257</v>
      </c>
      <c r="H91" s="732" t="s">
        <v>7258</v>
      </c>
      <c r="I91" s="3407">
        <v>45735</v>
      </c>
      <c r="J91" s="3408"/>
      <c r="K91" s="732">
        <f>I91+20</f>
        <v>45755</v>
      </c>
      <c r="L91" s="732">
        <f>I91+25</f>
        <v>45760</v>
      </c>
      <c r="M91" s="732">
        <f>I91+27</f>
        <v>45762</v>
      </c>
      <c r="N91" s="3409">
        <f>I91+31</f>
        <v>45766</v>
      </c>
      <c r="O91" s="732">
        <f>I91+36</f>
        <v>45771</v>
      </c>
      <c r="P91" s="732">
        <f>I91+39</f>
        <v>45774</v>
      </c>
      <c r="Q91" s="732">
        <f>I91+41</f>
        <v>45776</v>
      </c>
      <c r="R91" s="1286">
        <v>45721</v>
      </c>
      <c r="S91" s="1286">
        <f>R91+1</f>
        <v>45722</v>
      </c>
      <c r="T91" s="2604">
        <f>WEEKNUM(S91)</f>
        <v>10</v>
      </c>
    </row>
    <row r="92" spans="1:20" customFormat="1" ht="21.75" hidden="1" customHeight="1" thickBot="1">
      <c r="A92" s="2322"/>
      <c r="B92" s="2322"/>
      <c r="C92" s="2252"/>
      <c r="D92" s="2252"/>
      <c r="E92" s="442"/>
      <c r="F92" s="442"/>
      <c r="G92" s="3410" t="s">
        <v>7259</v>
      </c>
      <c r="H92" s="40" t="s">
        <v>7260</v>
      </c>
      <c r="I92" s="3411">
        <v>45742</v>
      </c>
      <c r="J92" s="3412"/>
      <c r="K92" s="40">
        <f>I92+20</f>
        <v>45762</v>
      </c>
      <c r="L92" s="40">
        <f>I92+25</f>
        <v>45767</v>
      </c>
      <c r="M92" s="40">
        <f>I92+27</f>
        <v>45769</v>
      </c>
      <c r="N92" s="3413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6"/>
      <c r="S92" s="1286"/>
      <c r="T92" s="2604"/>
    </row>
    <row r="93" spans="1:20" customFormat="1" ht="21.75" hidden="1" customHeight="1" thickTop="1">
      <c r="A93" s="2322" t="s">
        <v>7261</v>
      </c>
      <c r="B93" s="2322"/>
      <c r="C93" s="1517" t="s">
        <v>3938</v>
      </c>
      <c r="D93" s="2254" t="s">
        <v>4015</v>
      </c>
      <c r="E93" s="436">
        <v>45732</v>
      </c>
      <c r="F93" s="436">
        <f>E93+14</f>
        <v>45746</v>
      </c>
      <c r="G93" s="1761" t="s">
        <v>7223</v>
      </c>
      <c r="H93" s="440" t="s">
        <v>7262</v>
      </c>
      <c r="I93" s="2238">
        <v>45749</v>
      </c>
      <c r="J93" s="1944"/>
      <c r="K93" s="440">
        <f>I93+20</f>
        <v>45769</v>
      </c>
      <c r="L93" s="440">
        <f>I93+25</f>
        <v>45774</v>
      </c>
      <c r="M93" s="440">
        <f>I93+27</f>
        <v>45776</v>
      </c>
      <c r="N93" s="428">
        <f>I93+31</f>
        <v>45780</v>
      </c>
      <c r="O93" s="440">
        <f>I93+36</f>
        <v>45785</v>
      </c>
      <c r="P93" s="440">
        <f>I93+39</f>
        <v>45788</v>
      </c>
      <c r="Q93" s="440">
        <f>I93+41</f>
        <v>45790</v>
      </c>
      <c r="R93" s="1286">
        <v>45728</v>
      </c>
      <c r="S93" s="1286">
        <f>R93+1</f>
        <v>45729</v>
      </c>
      <c r="T93" s="2604">
        <f>WEEKNUM(S93)</f>
        <v>11</v>
      </c>
    </row>
    <row r="94" spans="1:20" customFormat="1" ht="21.75" hidden="1" customHeight="1" thickBot="1">
      <c r="A94" s="2322"/>
      <c r="B94" s="2322"/>
      <c r="C94" s="2252"/>
      <c r="D94" s="2252"/>
      <c r="E94" s="442"/>
      <c r="F94" s="442"/>
      <c r="G94" s="2242"/>
      <c r="H94" s="2242"/>
      <c r="I94" s="2243"/>
      <c r="J94" s="189"/>
      <c r="K94" s="442"/>
      <c r="L94" s="442"/>
      <c r="M94" s="442"/>
      <c r="N94" s="442"/>
      <c r="O94" s="442"/>
      <c r="P94" s="442"/>
      <c r="Q94" s="442"/>
      <c r="R94" s="1286"/>
      <c r="S94" s="1286"/>
      <c r="T94" s="2604"/>
    </row>
    <row r="95" spans="1:20" customFormat="1" ht="21.75" hidden="1" customHeight="1" thickTop="1">
      <c r="A95" s="2322"/>
      <c r="B95" s="2322"/>
      <c r="C95" s="1517" t="s">
        <v>1941</v>
      </c>
      <c r="D95" s="2254" t="s">
        <v>4315</v>
      </c>
      <c r="E95" s="436">
        <v>45737</v>
      </c>
      <c r="F95" s="436">
        <f>E95+14</f>
        <v>45751</v>
      </c>
      <c r="G95" s="1517" t="s">
        <v>7263</v>
      </c>
      <c r="H95" s="436" t="s">
        <v>7264</v>
      </c>
      <c r="I95" s="2248">
        <v>45756</v>
      </c>
      <c r="J95" s="1944"/>
      <c r="K95" s="440">
        <f>I95+20</f>
        <v>45776</v>
      </c>
      <c r="L95" s="440">
        <f>I95+25</f>
        <v>45781</v>
      </c>
      <c r="M95" s="440">
        <f>I95+27</f>
        <v>45783</v>
      </c>
      <c r="N95" s="428">
        <f>I95+31</f>
        <v>45787</v>
      </c>
      <c r="O95" s="440">
        <f>I95+36</f>
        <v>45792</v>
      </c>
      <c r="P95" s="440">
        <f>I95+39</f>
        <v>45795</v>
      </c>
      <c r="Q95" s="440">
        <f>I95+41</f>
        <v>45797</v>
      </c>
      <c r="R95" s="1286">
        <v>45735</v>
      </c>
      <c r="S95" s="1286">
        <f>R95+1</f>
        <v>45736</v>
      </c>
      <c r="T95" s="2604">
        <f>WEEKNUM(S95)</f>
        <v>12</v>
      </c>
    </row>
    <row r="96" spans="1:20" customFormat="1" ht="21.75" hidden="1" customHeight="1" thickBot="1">
      <c r="A96" s="2322"/>
      <c r="B96" s="2322"/>
      <c r="C96" s="2252"/>
      <c r="D96" s="2252"/>
      <c r="E96" s="442"/>
      <c r="F96" s="442"/>
      <c r="G96" s="2242"/>
      <c r="H96" s="2242"/>
      <c r="I96" s="2243"/>
      <c r="J96" s="189"/>
      <c r="K96" s="442"/>
      <c r="L96" s="442"/>
      <c r="M96" s="442"/>
      <c r="N96" s="442"/>
      <c r="O96" s="442"/>
      <c r="P96" s="442"/>
      <c r="Q96" s="442"/>
      <c r="R96" s="1286"/>
      <c r="S96" s="1286"/>
      <c r="T96" s="2604"/>
    </row>
    <row r="97" spans="1:20" customFormat="1" ht="21.75" hidden="1" customHeight="1" thickTop="1">
      <c r="A97" s="2322" t="s">
        <v>7265</v>
      </c>
      <c r="B97" s="2322"/>
      <c r="C97" s="1517" t="s">
        <v>1793</v>
      </c>
      <c r="D97" s="2254" t="s">
        <v>3928</v>
      </c>
      <c r="E97" s="436">
        <v>45750</v>
      </c>
      <c r="F97" s="436">
        <f>E97+14</f>
        <v>45764</v>
      </c>
      <c r="G97" s="1517" t="s">
        <v>3626</v>
      </c>
      <c r="H97" s="436" t="s">
        <v>7266</v>
      </c>
      <c r="I97" s="2248">
        <v>45763</v>
      </c>
      <c r="J97" s="1944"/>
      <c r="K97" s="440">
        <f>I97+20</f>
        <v>45783</v>
      </c>
      <c r="L97" s="440">
        <f>I97+25</f>
        <v>45788</v>
      </c>
      <c r="M97" s="440">
        <f>I97+27</f>
        <v>45790</v>
      </c>
      <c r="N97" s="428">
        <f>I97+31</f>
        <v>45794</v>
      </c>
      <c r="O97" s="440">
        <f>I97+36</f>
        <v>45799</v>
      </c>
      <c r="P97" s="440">
        <f>I97+39</f>
        <v>45802</v>
      </c>
      <c r="Q97" s="440">
        <f>I97+41</f>
        <v>45804</v>
      </c>
      <c r="R97" s="1286">
        <v>45742</v>
      </c>
      <c r="S97" s="1286">
        <f>R97+1</f>
        <v>45743</v>
      </c>
      <c r="T97" s="2604">
        <f>WEEKNUM(S97)</f>
        <v>13</v>
      </c>
    </row>
    <row r="98" spans="1:20" customFormat="1" ht="21.75" hidden="1" customHeight="1" thickBot="1">
      <c r="A98" s="2322"/>
      <c r="B98" s="2322"/>
      <c r="C98" s="2252"/>
      <c r="D98" s="2252"/>
      <c r="E98" s="442"/>
      <c r="F98" s="442"/>
      <c r="G98" s="2242"/>
      <c r="H98" s="2242"/>
      <c r="I98" s="2243"/>
      <c r="J98" s="189"/>
      <c r="K98" s="442"/>
      <c r="L98" s="442"/>
      <c r="M98" s="442"/>
      <c r="N98" s="442"/>
      <c r="O98" s="442"/>
      <c r="P98" s="442"/>
      <c r="Q98" s="442"/>
      <c r="R98" s="1286"/>
      <c r="S98" s="1286"/>
      <c r="T98" s="2604"/>
    </row>
    <row r="99" spans="1:20" customFormat="1" ht="21.75" hidden="1" customHeight="1" thickTop="1">
      <c r="A99" s="2322" t="s">
        <v>7267</v>
      </c>
      <c r="B99" s="2322"/>
      <c r="C99" s="1517" t="s">
        <v>3931</v>
      </c>
      <c r="D99" s="2254" t="s">
        <v>3932</v>
      </c>
      <c r="E99" s="436">
        <v>45757</v>
      </c>
      <c r="F99" s="436">
        <f>E99+10</f>
        <v>45767</v>
      </c>
      <c r="G99" s="1517" t="s">
        <v>7183</v>
      </c>
      <c r="H99" s="436" t="s">
        <v>7268</v>
      </c>
      <c r="I99" s="2248">
        <v>45770</v>
      </c>
      <c r="J99" s="1944"/>
      <c r="K99" s="440">
        <f>I99+20</f>
        <v>45790</v>
      </c>
      <c r="L99" s="440">
        <f>I99+25</f>
        <v>45795</v>
      </c>
      <c r="M99" s="440">
        <f>I99+27</f>
        <v>45797</v>
      </c>
      <c r="N99" s="428">
        <f>I99+31</f>
        <v>45801</v>
      </c>
      <c r="O99" s="440">
        <f>I99+36</f>
        <v>45806</v>
      </c>
      <c r="P99" s="440">
        <f>I99+39</f>
        <v>45809</v>
      </c>
      <c r="Q99" s="440">
        <f>I99+41</f>
        <v>45811</v>
      </c>
      <c r="R99" s="1286">
        <v>45749</v>
      </c>
      <c r="S99" s="1286">
        <f>R99+1</f>
        <v>45750</v>
      </c>
      <c r="T99" s="2604">
        <f>WEEKNUM(S99)</f>
        <v>14</v>
      </c>
    </row>
    <row r="100" spans="1:20" customFormat="1" ht="21.75" hidden="1" customHeight="1" thickBot="1">
      <c r="A100" s="2322"/>
      <c r="B100" s="2322"/>
      <c r="C100" s="2252"/>
      <c r="D100" s="2252"/>
      <c r="E100" s="442"/>
      <c r="F100" s="442"/>
      <c r="G100" s="2242"/>
      <c r="H100" s="2242"/>
      <c r="I100" s="2243"/>
      <c r="J100" s="189"/>
      <c r="K100" s="442"/>
      <c r="L100" s="442"/>
      <c r="M100" s="442"/>
      <c r="N100" s="442"/>
      <c r="O100" s="442"/>
      <c r="P100" s="442"/>
      <c r="Q100" s="442"/>
      <c r="R100" s="1286"/>
      <c r="S100" s="1286"/>
      <c r="T100" s="2604"/>
    </row>
    <row r="101" spans="1:20" customFormat="1" ht="21.75" hidden="1" customHeight="1" thickTop="1">
      <c r="A101" s="2322" t="s">
        <v>7225</v>
      </c>
      <c r="B101" s="2322"/>
      <c r="C101" s="1517" t="s">
        <v>7269</v>
      </c>
      <c r="D101" s="2254" t="s">
        <v>4020</v>
      </c>
      <c r="E101" s="436">
        <v>45764</v>
      </c>
      <c r="F101" s="436">
        <f>E101+10</f>
        <v>45774</v>
      </c>
      <c r="G101" s="1517" t="s">
        <v>7186</v>
      </c>
      <c r="H101" s="436" t="s">
        <v>7270</v>
      </c>
      <c r="I101" s="2248">
        <v>45777</v>
      </c>
      <c r="J101" s="1944"/>
      <c r="K101" s="440">
        <f>I101+20</f>
        <v>45797</v>
      </c>
      <c r="L101" s="440">
        <f>I101+25</f>
        <v>45802</v>
      </c>
      <c r="M101" s="440">
        <f>I101+27</f>
        <v>45804</v>
      </c>
      <c r="N101" s="428">
        <f>I101+31</f>
        <v>45808</v>
      </c>
      <c r="O101" s="440">
        <f>I101+36</f>
        <v>45813</v>
      </c>
      <c r="P101" s="440">
        <f>I101+39</f>
        <v>45816</v>
      </c>
      <c r="Q101" s="440">
        <f>I101+41</f>
        <v>45818</v>
      </c>
      <c r="R101" s="1286">
        <v>45756</v>
      </c>
      <c r="S101" s="1286">
        <v>45756</v>
      </c>
      <c r="T101" s="2604">
        <f>WEEKNUM(S101)</f>
        <v>15</v>
      </c>
    </row>
    <row r="102" spans="1:20" customFormat="1" ht="21.75" hidden="1" customHeight="1" thickBot="1">
      <c r="A102" s="2322"/>
      <c r="B102" s="2322"/>
      <c r="C102" s="2252"/>
      <c r="D102" s="2252"/>
      <c r="E102" s="442"/>
      <c r="F102" s="442"/>
      <c r="G102" s="2242"/>
      <c r="H102" s="2242"/>
      <c r="I102" s="2243"/>
      <c r="J102" s="189"/>
      <c r="K102" s="442"/>
      <c r="L102" s="442"/>
      <c r="M102" s="442"/>
      <c r="N102" s="442"/>
      <c r="O102" s="442"/>
      <c r="P102" s="442"/>
      <c r="Q102" s="442"/>
      <c r="R102" s="1286"/>
      <c r="S102" s="1286"/>
      <c r="T102" s="2604"/>
    </row>
    <row r="103" spans="1:20" customFormat="1" ht="21.75" hidden="1" customHeight="1" thickTop="1">
      <c r="A103" s="2322" t="s">
        <v>7271</v>
      </c>
      <c r="B103" s="2322"/>
      <c r="C103" s="1517" t="s">
        <v>4781</v>
      </c>
      <c r="D103" s="2254" t="s">
        <v>4022</v>
      </c>
      <c r="E103" s="436">
        <v>45772</v>
      </c>
      <c r="F103" s="436">
        <f>E103+12</f>
        <v>45784</v>
      </c>
      <c r="G103" s="1517" t="s">
        <v>7272</v>
      </c>
      <c r="H103" s="436" t="s">
        <v>7273</v>
      </c>
      <c r="I103" s="2248">
        <v>45784</v>
      </c>
      <c r="J103" s="1944"/>
      <c r="K103" s="440">
        <f>I103+20</f>
        <v>45804</v>
      </c>
      <c r="L103" s="440">
        <f>I103+25</f>
        <v>45809</v>
      </c>
      <c r="M103" s="440">
        <f>I103+27</f>
        <v>45811</v>
      </c>
      <c r="N103" s="428">
        <f>I103+31</f>
        <v>45815</v>
      </c>
      <c r="O103" s="440">
        <f>I103+36</f>
        <v>45820</v>
      </c>
      <c r="P103" s="440">
        <f>I103+39</f>
        <v>45823</v>
      </c>
      <c r="Q103" s="440">
        <f>I103+41</f>
        <v>45825</v>
      </c>
      <c r="R103" s="1286">
        <v>45763</v>
      </c>
      <c r="S103" s="1286">
        <v>45763</v>
      </c>
      <c r="T103" s="2604">
        <f>WEEKNUM(S103)</f>
        <v>16</v>
      </c>
    </row>
    <row r="104" spans="1:20" customFormat="1" ht="21.75" hidden="1" customHeight="1" thickBot="1">
      <c r="A104" s="2322"/>
      <c r="B104" s="2322"/>
      <c r="C104" s="2252"/>
      <c r="D104" s="2252"/>
      <c r="E104" s="442"/>
      <c r="F104" s="442"/>
      <c r="G104" s="2242"/>
      <c r="H104" s="2242"/>
      <c r="I104" s="2243"/>
      <c r="J104" s="189"/>
      <c r="K104" s="442"/>
      <c r="L104" s="442"/>
      <c r="M104" s="442"/>
      <c r="N104" s="442"/>
      <c r="O104" s="442"/>
      <c r="P104" s="442"/>
      <c r="Q104" s="442"/>
      <c r="R104" s="1286"/>
      <c r="S104" s="1286"/>
      <c r="T104" s="2604"/>
    </row>
    <row r="105" spans="1:20" customFormat="1" ht="21.75" hidden="1" customHeight="1" thickTop="1">
      <c r="A105" s="2322"/>
      <c r="B105" s="2322"/>
      <c r="C105" s="802"/>
      <c r="D105" s="47"/>
      <c r="E105" s="47"/>
      <c r="F105" s="48"/>
      <c r="G105" s="825"/>
      <c r="H105" s="47"/>
      <c r="I105" s="47"/>
      <c r="J105" s="47"/>
      <c r="K105" s="47"/>
      <c r="L105" s="47"/>
      <c r="M105" s="37"/>
      <c r="N105" s="37"/>
      <c r="O105" s="37"/>
      <c r="S105" s="11"/>
    </row>
    <row r="106" spans="1:20" customFormat="1" ht="27.75" customHeight="1">
      <c r="A106" s="2322"/>
      <c r="B106" s="2322"/>
      <c r="C106" s="2268"/>
      <c r="D106" s="2269"/>
      <c r="E106" s="96" t="s">
        <v>98</v>
      </c>
      <c r="F106" s="96" t="s">
        <v>3894</v>
      </c>
      <c r="G106" s="147" t="s">
        <v>7149</v>
      </c>
      <c r="H106" s="147" t="s">
        <v>2004</v>
      </c>
      <c r="I106" s="2270" t="s">
        <v>4359</v>
      </c>
      <c r="J106" s="96" t="s">
        <v>7150</v>
      </c>
      <c r="K106" s="96" t="s">
        <v>660</v>
      </c>
      <c r="L106" s="96" t="s">
        <v>933</v>
      </c>
      <c r="M106" s="96" t="s">
        <v>862</v>
      </c>
      <c r="N106" s="96" t="s">
        <v>758</v>
      </c>
      <c r="O106" s="96" t="s">
        <v>1554</v>
      </c>
      <c r="P106" s="96" t="s">
        <v>941</v>
      </c>
      <c r="Q106" s="96" t="s">
        <v>1219</v>
      </c>
      <c r="R106" s="2273"/>
      <c r="S106" s="2323"/>
      <c r="T106" s="30"/>
    </row>
    <row r="107" spans="1:20" customFormat="1" ht="21.75" customHeight="1" thickBot="1">
      <c r="A107" s="2322"/>
      <c r="B107" s="2322"/>
      <c r="C107" s="2483" t="s">
        <v>7152</v>
      </c>
      <c r="D107" s="2277"/>
      <c r="E107" s="150"/>
      <c r="F107" s="98" t="s">
        <v>7153</v>
      </c>
      <c r="G107" s="151"/>
      <c r="H107" s="151"/>
      <c r="I107" s="2250"/>
      <c r="J107" s="98" t="s">
        <v>3118</v>
      </c>
      <c r="K107" s="98" t="s">
        <v>3251</v>
      </c>
      <c r="L107" s="98" t="s">
        <v>3119</v>
      </c>
      <c r="M107" s="98" t="s">
        <v>4335</v>
      </c>
      <c r="N107" s="98" t="s">
        <v>2738</v>
      </c>
      <c r="O107" s="98" t="s">
        <v>2738</v>
      </c>
      <c r="P107" s="98" t="s">
        <v>2738</v>
      </c>
      <c r="Q107" s="98" t="s">
        <v>2738</v>
      </c>
      <c r="R107" s="1700" t="s">
        <v>1720</v>
      </c>
      <c r="S107" s="1700" t="s">
        <v>4952</v>
      </c>
      <c r="T107" s="2606" t="s">
        <v>1722</v>
      </c>
    </row>
    <row r="108" spans="1:20" customFormat="1" ht="21.75" hidden="1" customHeight="1" thickTop="1">
      <c r="A108" s="2322" t="s">
        <v>7274</v>
      </c>
      <c r="B108" s="2322"/>
      <c r="C108" s="3418" t="s">
        <v>7275</v>
      </c>
      <c r="D108" s="3419" t="s">
        <v>7276</v>
      </c>
      <c r="E108" s="3420">
        <v>45784</v>
      </c>
      <c r="F108" s="3420">
        <f>E108+9</f>
        <v>45793</v>
      </c>
      <c r="G108" s="1517" t="s">
        <v>2593</v>
      </c>
      <c r="H108" s="436" t="s">
        <v>7277</v>
      </c>
      <c r="I108" s="2248">
        <v>45797</v>
      </c>
      <c r="J108" s="440">
        <f>I108+19</f>
        <v>45816</v>
      </c>
      <c r="K108" s="428">
        <f>I108+21</f>
        <v>45818</v>
      </c>
      <c r="L108" s="440">
        <f>I108+26</f>
        <v>45823</v>
      </c>
      <c r="M108" s="440">
        <f>I108+28</f>
        <v>45825</v>
      </c>
      <c r="N108" s="440">
        <f>I108+32</f>
        <v>45829</v>
      </c>
      <c r="O108" s="440">
        <f>I108+37</f>
        <v>45834</v>
      </c>
      <c r="P108" s="440">
        <f>I108+40</f>
        <v>45837</v>
      </c>
      <c r="Q108" s="440">
        <f>I108+42</f>
        <v>45839</v>
      </c>
      <c r="R108" s="1286"/>
      <c r="S108" s="1286" t="s">
        <v>7278</v>
      </c>
      <c r="T108" s="2604" t="e">
        <f>WEEKNUM(S108)</f>
        <v>#VALUE!</v>
      </c>
    </row>
    <row r="109" spans="1:20" customFormat="1" ht="21.75" hidden="1" customHeight="1" thickBot="1">
      <c r="A109" s="2322"/>
      <c r="B109" s="2322"/>
      <c r="C109" s="3881" t="s">
        <v>3938</v>
      </c>
      <c r="D109" s="3882" t="s">
        <v>7279</v>
      </c>
      <c r="E109" s="3883">
        <v>45789</v>
      </c>
      <c r="F109" s="3883">
        <f>E109+9</f>
        <v>45798</v>
      </c>
      <c r="G109" s="2242"/>
      <c r="H109" s="2242"/>
      <c r="I109" s="3545" t="s">
        <v>7280</v>
      </c>
      <c r="J109" s="442"/>
      <c r="K109" s="442"/>
      <c r="L109" s="442"/>
      <c r="M109" s="442"/>
      <c r="N109" s="442"/>
      <c r="O109" s="442"/>
      <c r="P109" s="442"/>
      <c r="Q109" s="442"/>
      <c r="R109" s="1286"/>
      <c r="S109" s="1286" t="s">
        <v>7278</v>
      </c>
      <c r="T109" s="2604" t="e">
        <f>WEEKNUM(S109)</f>
        <v>#VALUE!</v>
      </c>
    </row>
    <row r="110" spans="1:20" customFormat="1" ht="21.75" customHeight="1" thickTop="1">
      <c r="A110" s="2322"/>
      <c r="B110" s="2322"/>
      <c r="C110" s="3596" t="s">
        <v>1901</v>
      </c>
      <c r="D110" s="3597" t="s">
        <v>3941</v>
      </c>
      <c r="E110" s="3598">
        <v>45784</v>
      </c>
      <c r="F110" s="3598">
        <f>E110+14</f>
        <v>45798</v>
      </c>
      <c r="G110" s="1517" t="s">
        <v>7281</v>
      </c>
      <c r="H110" s="436" t="s">
        <v>7282</v>
      </c>
      <c r="I110" s="2248">
        <v>45804</v>
      </c>
      <c r="J110" s="440">
        <f>I110+28</f>
        <v>45832</v>
      </c>
      <c r="K110" s="428">
        <f>I110+21</f>
        <v>45825</v>
      </c>
      <c r="L110" s="440">
        <f>I110+26</f>
        <v>45830</v>
      </c>
      <c r="M110" s="440">
        <f>I110+28</f>
        <v>45832</v>
      </c>
      <c r="N110" s="440">
        <f>I110+32</f>
        <v>45836</v>
      </c>
      <c r="O110" s="440">
        <f>I110+37</f>
        <v>45841</v>
      </c>
      <c r="P110" s="440">
        <f>I110+40</f>
        <v>45844</v>
      </c>
      <c r="Q110" s="440">
        <f>I110+42</f>
        <v>45846</v>
      </c>
      <c r="R110" s="1286">
        <v>45784</v>
      </c>
      <c r="S110" s="1286">
        <v>45784</v>
      </c>
      <c r="T110" s="2604">
        <f>WEEKNUM(S110)</f>
        <v>19</v>
      </c>
    </row>
    <row r="111" spans="1:20" customFormat="1" ht="21.75" customHeight="1" thickBot="1">
      <c r="A111" s="2322"/>
      <c r="B111" s="2322"/>
      <c r="C111" s="3421" t="s">
        <v>3938</v>
      </c>
      <c r="D111" s="3422" t="s">
        <v>7283</v>
      </c>
      <c r="E111" s="3423">
        <v>45789</v>
      </c>
      <c r="F111" s="3423">
        <f>E111+9</f>
        <v>45798</v>
      </c>
      <c r="G111" s="2242"/>
      <c r="H111" s="2242"/>
      <c r="I111" s="2243"/>
      <c r="J111" s="442"/>
      <c r="K111" s="442"/>
      <c r="L111" s="442"/>
      <c r="M111" s="442"/>
      <c r="N111" s="442"/>
      <c r="O111" s="442"/>
      <c r="P111" s="442"/>
      <c r="Q111" s="442"/>
      <c r="R111" s="1286"/>
      <c r="S111" s="1286"/>
      <c r="T111" s="2604"/>
    </row>
    <row r="112" spans="1:20" customFormat="1" ht="21.75" customHeight="1" thickTop="1">
      <c r="A112" s="2322"/>
      <c r="B112" s="2322"/>
      <c r="C112" s="1761" t="s">
        <v>1793</v>
      </c>
      <c r="D112" s="2258" t="s">
        <v>3943</v>
      </c>
      <c r="E112" s="440">
        <v>45799</v>
      </c>
      <c r="F112" s="440">
        <f>E112+12</f>
        <v>45811</v>
      </c>
      <c r="G112" s="1517" t="s">
        <v>7159</v>
      </c>
      <c r="H112" s="436" t="s">
        <v>7284</v>
      </c>
      <c r="I112" s="2248">
        <v>45811</v>
      </c>
      <c r="J112" s="440">
        <f>I112+28</f>
        <v>45839</v>
      </c>
      <c r="K112" s="428">
        <f>I112+21</f>
        <v>45832</v>
      </c>
      <c r="L112" s="440">
        <f>I112+26</f>
        <v>45837</v>
      </c>
      <c r="M112" s="440">
        <f>I112+28</f>
        <v>45839</v>
      </c>
      <c r="N112" s="440">
        <f>I112+32</f>
        <v>45843</v>
      </c>
      <c r="O112" s="440">
        <f>I112+37</f>
        <v>45848</v>
      </c>
      <c r="P112" s="440">
        <f>I112+40</f>
        <v>45851</v>
      </c>
      <c r="Q112" s="440">
        <f>I112+42</f>
        <v>45853</v>
      </c>
      <c r="R112" s="1286">
        <v>45791</v>
      </c>
      <c r="S112" s="1286">
        <v>45791</v>
      </c>
      <c r="T112" s="2604">
        <f>WEEKNUM(S112)</f>
        <v>20</v>
      </c>
    </row>
    <row r="113" spans="1:20" customFormat="1" ht="21.75" customHeight="1" thickBot="1">
      <c r="A113" s="2322"/>
      <c r="B113" s="2322"/>
      <c r="C113" s="2252"/>
      <c r="D113" s="2252"/>
      <c r="E113" s="442"/>
      <c r="F113" s="442"/>
      <c r="G113" s="2242"/>
      <c r="H113" s="2242"/>
      <c r="I113" s="2243"/>
      <c r="J113" s="442"/>
      <c r="K113" s="442"/>
      <c r="L113" s="442"/>
      <c r="M113" s="442"/>
      <c r="N113" s="442"/>
      <c r="O113" s="442"/>
      <c r="P113" s="442"/>
      <c r="Q113" s="442"/>
      <c r="R113" s="1286"/>
      <c r="S113" s="1286"/>
      <c r="T113" s="2604"/>
    </row>
    <row r="114" spans="1:20" customFormat="1" ht="21.75" customHeight="1" thickTop="1">
      <c r="A114" s="2322"/>
      <c r="B114" s="2322"/>
      <c r="C114" s="1761" t="s">
        <v>3931</v>
      </c>
      <c r="D114" s="2258" t="s">
        <v>3945</v>
      </c>
      <c r="E114" s="440">
        <v>45803</v>
      </c>
      <c r="F114" s="440">
        <f>E114+14+6</f>
        <v>45823</v>
      </c>
      <c r="G114" s="1517" t="s">
        <v>5078</v>
      </c>
      <c r="H114" s="436" t="s">
        <v>7285</v>
      </c>
      <c r="I114" s="2248">
        <v>45820</v>
      </c>
      <c r="J114" s="440">
        <f>I114+28</f>
        <v>45848</v>
      </c>
      <c r="K114" s="428">
        <f>I114+21</f>
        <v>45841</v>
      </c>
      <c r="L114" s="440">
        <f>I114+26</f>
        <v>45846</v>
      </c>
      <c r="M114" s="440">
        <f>I114+28</f>
        <v>45848</v>
      </c>
      <c r="N114" s="440">
        <f>I114+32</f>
        <v>45852</v>
      </c>
      <c r="O114" s="440">
        <f>I114+37</f>
        <v>45857</v>
      </c>
      <c r="P114" s="440">
        <f>I114+40</f>
        <v>45860</v>
      </c>
      <c r="Q114" s="440">
        <f>I114+42</f>
        <v>45862</v>
      </c>
      <c r="R114" s="1286">
        <v>45798</v>
      </c>
      <c r="S114" s="1286">
        <v>45798</v>
      </c>
      <c r="T114" s="2604">
        <f>WEEKNUM(S114)</f>
        <v>21</v>
      </c>
    </row>
    <row r="115" spans="1:20" customFormat="1" ht="21.75" customHeight="1" thickBot="1">
      <c r="A115" s="2322"/>
      <c r="B115" s="2322"/>
      <c r="C115" s="2252"/>
      <c r="D115" s="2252"/>
      <c r="E115" s="442"/>
      <c r="F115" s="442"/>
      <c r="G115" s="2242"/>
      <c r="H115" s="2242"/>
      <c r="I115" s="2243"/>
      <c r="J115" s="442"/>
      <c r="K115" s="442"/>
      <c r="L115" s="442"/>
      <c r="M115" s="442"/>
      <c r="N115" s="442"/>
      <c r="O115" s="442"/>
      <c r="P115" s="442"/>
      <c r="Q115" s="442"/>
      <c r="R115" s="1286"/>
      <c r="S115" s="1286"/>
      <c r="T115" s="2604"/>
    </row>
    <row r="116" spans="1:20" customFormat="1" ht="21.75" customHeight="1" thickTop="1">
      <c r="A116" s="2322"/>
      <c r="B116" s="2322"/>
      <c r="C116" s="1761" t="s">
        <v>1968</v>
      </c>
      <c r="D116" s="2258" t="s">
        <v>3948</v>
      </c>
      <c r="E116" s="440">
        <v>45812</v>
      </c>
      <c r="F116" s="440">
        <f>E116+15</f>
        <v>45827</v>
      </c>
      <c r="G116" s="1517" t="s">
        <v>7286</v>
      </c>
      <c r="H116" s="436" t="s">
        <v>7287</v>
      </c>
      <c r="I116" s="2248">
        <v>45825</v>
      </c>
      <c r="J116" s="440">
        <f>I116+28</f>
        <v>45853</v>
      </c>
      <c r="K116" s="428">
        <f>I116+21</f>
        <v>45846</v>
      </c>
      <c r="L116" s="440">
        <f>I116+26</f>
        <v>45851</v>
      </c>
      <c r="M116" s="440">
        <f>I116+28</f>
        <v>45853</v>
      </c>
      <c r="N116" s="440">
        <f>I116+32</f>
        <v>45857</v>
      </c>
      <c r="O116" s="440">
        <f>I116+37</f>
        <v>45862</v>
      </c>
      <c r="P116" s="440">
        <f>I116+40</f>
        <v>45865</v>
      </c>
      <c r="Q116" s="440">
        <f>I116+42</f>
        <v>45867</v>
      </c>
      <c r="R116" s="1286">
        <v>45805</v>
      </c>
      <c r="S116" s="1286">
        <v>45805</v>
      </c>
      <c r="T116" s="2604">
        <f>WEEKNUM(S116)</f>
        <v>22</v>
      </c>
    </row>
    <row r="117" spans="1:20" customFormat="1" ht="21.75" customHeight="1" thickBot="1">
      <c r="A117" s="2322"/>
      <c r="B117" s="2322"/>
      <c r="C117" s="2252"/>
      <c r="D117" s="2252"/>
      <c r="E117" s="442"/>
      <c r="F117" s="442"/>
      <c r="G117" s="2242"/>
      <c r="H117" s="2242"/>
      <c r="I117" s="2243"/>
      <c r="J117" s="442"/>
      <c r="K117" s="442"/>
      <c r="L117" s="442"/>
      <c r="M117" s="442"/>
      <c r="N117" s="442"/>
      <c r="O117" s="442"/>
      <c r="P117" s="442"/>
      <c r="Q117" s="442"/>
      <c r="R117" s="1286"/>
      <c r="S117" s="1286"/>
      <c r="T117" s="2604"/>
    </row>
    <row r="118" spans="1:20" customFormat="1" ht="21.75" customHeight="1" thickTop="1">
      <c r="A118" s="2322" t="s">
        <v>4814</v>
      </c>
      <c r="B118" s="2322"/>
      <c r="C118" s="1761" t="s">
        <v>559</v>
      </c>
      <c r="D118" s="2258" t="s">
        <v>3951</v>
      </c>
      <c r="E118" s="440">
        <v>45817</v>
      </c>
      <c r="F118" s="440">
        <f>E118+11</f>
        <v>45828</v>
      </c>
      <c r="G118" s="1517" t="s">
        <v>7167</v>
      </c>
      <c r="H118" s="436" t="s">
        <v>7288</v>
      </c>
      <c r="I118" s="2248">
        <v>45832</v>
      </c>
      <c r="J118" s="440">
        <f>I118+28</f>
        <v>45860</v>
      </c>
      <c r="K118" s="428">
        <f>I118+21</f>
        <v>45853</v>
      </c>
      <c r="L118" s="440">
        <f>I118+26</f>
        <v>45858</v>
      </c>
      <c r="M118" s="440">
        <f>I118+28</f>
        <v>45860</v>
      </c>
      <c r="N118" s="440">
        <f>I118+32</f>
        <v>45864</v>
      </c>
      <c r="O118" s="440">
        <f>I118+37</f>
        <v>45869</v>
      </c>
      <c r="P118" s="440">
        <f>I118+40</f>
        <v>45872</v>
      </c>
      <c r="Q118" s="440">
        <f>I118+42</f>
        <v>45874</v>
      </c>
      <c r="R118" s="1286">
        <v>45812</v>
      </c>
      <c r="S118" s="1286">
        <f>R118</f>
        <v>45812</v>
      </c>
      <c r="T118" s="2604">
        <f>WEEKNUM(S118)</f>
        <v>23</v>
      </c>
    </row>
    <row r="119" spans="1:20" customFormat="1" ht="21.75" customHeight="1" thickBot="1">
      <c r="A119" s="2322"/>
      <c r="B119" s="2322"/>
      <c r="C119" s="2252"/>
      <c r="D119" s="2252"/>
      <c r="E119" s="442"/>
      <c r="F119" s="442"/>
      <c r="G119" s="2242"/>
      <c r="H119" s="2242"/>
      <c r="I119" s="2243"/>
      <c r="J119" s="442"/>
      <c r="K119" s="442"/>
      <c r="L119" s="442"/>
      <c r="M119" s="442"/>
      <c r="N119" s="442"/>
      <c r="O119" s="442"/>
      <c r="P119" s="442"/>
      <c r="Q119" s="442"/>
      <c r="R119" s="1286"/>
      <c r="S119" s="1286"/>
      <c r="T119" s="2604"/>
    </row>
    <row r="120" spans="1:20" customFormat="1" ht="21.75" customHeight="1" thickTop="1">
      <c r="A120" s="2322"/>
      <c r="B120" s="2322"/>
      <c r="C120" s="1761" t="s">
        <v>1805</v>
      </c>
      <c r="D120" s="2258" t="s">
        <v>3954</v>
      </c>
      <c r="E120" s="440">
        <v>45826</v>
      </c>
      <c r="F120" s="440">
        <f>E120+14</f>
        <v>45840</v>
      </c>
      <c r="G120" s="1517" t="s">
        <v>5931</v>
      </c>
      <c r="H120" s="436" t="s">
        <v>7289</v>
      </c>
      <c r="I120" s="2248">
        <v>45839</v>
      </c>
      <c r="J120" s="440">
        <f>I120+28</f>
        <v>45867</v>
      </c>
      <c r="K120" s="428">
        <f>I120+21</f>
        <v>45860</v>
      </c>
      <c r="L120" s="440">
        <f>I120+26</f>
        <v>45865</v>
      </c>
      <c r="M120" s="440">
        <f>I120+28</f>
        <v>45867</v>
      </c>
      <c r="N120" s="440">
        <f>I120+32</f>
        <v>45871</v>
      </c>
      <c r="O120" s="440">
        <f>I120+37</f>
        <v>45876</v>
      </c>
      <c r="P120" s="440">
        <f>I120+40</f>
        <v>45879</v>
      </c>
      <c r="Q120" s="440">
        <f>I120+42</f>
        <v>45881</v>
      </c>
      <c r="R120" s="1286">
        <v>45819</v>
      </c>
      <c r="S120" s="1286">
        <f>R120</f>
        <v>45819</v>
      </c>
      <c r="T120" s="2604">
        <f>WEEKNUM(S120)</f>
        <v>24</v>
      </c>
    </row>
    <row r="121" spans="1:20" customFormat="1" ht="21.75" customHeight="1" thickBot="1">
      <c r="A121" s="2322"/>
      <c r="B121" s="2322"/>
      <c r="C121" s="2252"/>
      <c r="D121" s="2252"/>
      <c r="E121" s="442"/>
      <c r="F121" s="442"/>
      <c r="G121" s="2242"/>
      <c r="H121" s="2242"/>
      <c r="I121" s="2243"/>
      <c r="J121" s="442"/>
      <c r="K121" s="442"/>
      <c r="L121" s="442"/>
      <c r="M121" s="442"/>
      <c r="N121" s="442"/>
      <c r="O121" s="442"/>
      <c r="P121" s="442"/>
      <c r="Q121" s="442"/>
      <c r="R121" s="1286"/>
      <c r="S121" s="1286"/>
      <c r="T121" s="2604"/>
    </row>
    <row r="122" spans="1:20" customFormat="1" ht="21.75" customHeight="1" thickTop="1">
      <c r="A122" s="2322" t="s">
        <v>7290</v>
      </c>
      <c r="B122" s="2322"/>
      <c r="C122" s="2150" t="s">
        <v>3957</v>
      </c>
      <c r="D122" s="2258" t="s">
        <v>3958</v>
      </c>
      <c r="E122" s="482">
        <v>45827</v>
      </c>
      <c r="F122" s="482">
        <f>E122+14</f>
        <v>45841</v>
      </c>
      <c r="G122" s="1517" t="s">
        <v>7259</v>
      </c>
      <c r="H122" s="436" t="s">
        <v>7291</v>
      </c>
      <c r="I122" s="2248">
        <v>45846</v>
      </c>
      <c r="J122" s="440">
        <f>I122+28</f>
        <v>45874</v>
      </c>
      <c r="K122" s="428">
        <f>I122+21</f>
        <v>45867</v>
      </c>
      <c r="L122" s="440">
        <f>I122+26</f>
        <v>45872</v>
      </c>
      <c r="M122" s="440">
        <f>I122+28</f>
        <v>45874</v>
      </c>
      <c r="N122" s="440">
        <f>I122+32</f>
        <v>45878</v>
      </c>
      <c r="O122" s="440">
        <f>I122+37</f>
        <v>45883</v>
      </c>
      <c r="P122" s="440">
        <f>I122+40</f>
        <v>45886</v>
      </c>
      <c r="Q122" s="440">
        <f>I122+42</f>
        <v>45888</v>
      </c>
      <c r="R122" s="1286">
        <v>45826</v>
      </c>
      <c r="S122" s="1286">
        <f>R122</f>
        <v>45826</v>
      </c>
      <c r="T122" s="2604">
        <f>WEEKNUM(S122)</f>
        <v>25</v>
      </c>
    </row>
    <row r="123" spans="1:20" customFormat="1" ht="21.75" customHeight="1" thickBot="1">
      <c r="A123" s="2322"/>
      <c r="B123" s="2322"/>
      <c r="C123" s="2252"/>
      <c r="D123" s="2252"/>
      <c r="E123" s="442"/>
      <c r="F123" s="442"/>
      <c r="G123" s="2242"/>
      <c r="H123" s="2242"/>
      <c r="I123" s="2243"/>
      <c r="J123" s="442"/>
      <c r="K123" s="442"/>
      <c r="L123" s="442"/>
      <c r="M123" s="442"/>
      <c r="N123" s="442"/>
      <c r="O123" s="442"/>
      <c r="P123" s="442"/>
      <c r="Q123" s="442"/>
      <c r="R123" s="1286"/>
      <c r="S123" s="1286"/>
      <c r="T123" s="2604"/>
    </row>
    <row r="124" spans="1:20" customFormat="1" ht="21.75" customHeight="1" thickTop="1">
      <c r="A124" s="2322"/>
      <c r="B124" s="2322"/>
      <c r="C124" s="1761" t="s">
        <v>3938</v>
      </c>
      <c r="D124" s="2258" t="s">
        <v>3961</v>
      </c>
      <c r="E124" s="440">
        <v>45833</v>
      </c>
      <c r="F124" s="440">
        <f>E124+14</f>
        <v>45847</v>
      </c>
      <c r="G124" s="1517" t="s">
        <v>7223</v>
      </c>
      <c r="H124" s="436" t="s">
        <v>7292</v>
      </c>
      <c r="I124" s="2248">
        <v>45853</v>
      </c>
      <c r="J124" s="440">
        <f>I124+28</f>
        <v>45881</v>
      </c>
      <c r="K124" s="428">
        <f>I124+21</f>
        <v>45874</v>
      </c>
      <c r="L124" s="440">
        <f>I124+26</f>
        <v>45879</v>
      </c>
      <c r="M124" s="440">
        <f>I124+28</f>
        <v>45881</v>
      </c>
      <c r="N124" s="440">
        <f>I124+32</f>
        <v>45885</v>
      </c>
      <c r="O124" s="440">
        <f>I124+37</f>
        <v>45890</v>
      </c>
      <c r="P124" s="440">
        <f>I124+40</f>
        <v>45893</v>
      </c>
      <c r="Q124" s="440">
        <f>I124+42</f>
        <v>45895</v>
      </c>
      <c r="R124" s="1286">
        <v>45833</v>
      </c>
      <c r="S124" s="1286">
        <f>R124</f>
        <v>45833</v>
      </c>
      <c r="T124" s="2604">
        <f>WEEKNUM(S124)</f>
        <v>26</v>
      </c>
    </row>
    <row r="125" spans="1:20" customFormat="1" ht="21.75" customHeight="1" thickBot="1">
      <c r="A125" s="2322"/>
      <c r="B125" s="2322"/>
      <c r="C125" s="2252"/>
      <c r="D125" s="2252"/>
      <c r="E125" s="442"/>
      <c r="F125" s="442"/>
      <c r="G125" s="2242"/>
      <c r="H125" s="2242"/>
      <c r="I125" s="2243"/>
      <c r="J125" s="442"/>
      <c r="K125" s="442"/>
      <c r="L125" s="442"/>
      <c r="M125" s="442"/>
      <c r="N125" s="442"/>
      <c r="O125" s="442"/>
      <c r="P125" s="442"/>
      <c r="Q125" s="442"/>
      <c r="R125" s="1286"/>
      <c r="S125" s="1286"/>
      <c r="T125" s="2604"/>
    </row>
    <row r="126" spans="1:20" customFormat="1" ht="21.75" customHeight="1" thickTop="1">
      <c r="A126" s="2322"/>
      <c r="B126" s="2322"/>
      <c r="C126" s="1761" t="s">
        <v>1793</v>
      </c>
      <c r="D126" s="2258" t="s">
        <v>3963</v>
      </c>
      <c r="E126" s="440">
        <f>E124+7</f>
        <v>45840</v>
      </c>
      <c r="F126" s="440">
        <f>E126+14</f>
        <v>45854</v>
      </c>
      <c r="G126" s="1517" t="s">
        <v>7263</v>
      </c>
      <c r="H126" s="436" t="s">
        <v>7293</v>
      </c>
      <c r="I126" s="2248">
        <v>45860</v>
      </c>
      <c r="J126" s="440">
        <f>I126+28</f>
        <v>45888</v>
      </c>
      <c r="K126" s="428">
        <f>I126+21</f>
        <v>45881</v>
      </c>
      <c r="L126" s="440">
        <f>I126+26</f>
        <v>45886</v>
      </c>
      <c r="M126" s="440">
        <f>I126+28</f>
        <v>45888</v>
      </c>
      <c r="N126" s="440">
        <f>I126+32</f>
        <v>45892</v>
      </c>
      <c r="O126" s="440">
        <f>I126+37</f>
        <v>45897</v>
      </c>
      <c r="P126" s="440">
        <f>I126+40</f>
        <v>45900</v>
      </c>
      <c r="Q126" s="440">
        <f>I126+42</f>
        <v>45902</v>
      </c>
      <c r="R126" s="1286">
        <v>45840</v>
      </c>
      <c r="S126" s="1286">
        <f>R126</f>
        <v>45840</v>
      </c>
      <c r="T126" s="2604">
        <f>WEEKNUM(S126)</f>
        <v>27</v>
      </c>
    </row>
    <row r="127" spans="1:20" customFormat="1" ht="21.75" customHeight="1" thickBot="1">
      <c r="A127" s="2322"/>
      <c r="B127" s="2322"/>
      <c r="C127" s="2252"/>
      <c r="D127" s="2252"/>
      <c r="E127" s="442"/>
      <c r="F127" s="442"/>
      <c r="G127" s="2242"/>
      <c r="H127" s="2242"/>
      <c r="I127" s="2243"/>
      <c r="J127" s="442"/>
      <c r="K127" s="442"/>
      <c r="L127" s="442"/>
      <c r="M127" s="442"/>
      <c r="N127" s="442"/>
      <c r="O127" s="442"/>
      <c r="P127" s="442"/>
      <c r="Q127" s="442"/>
      <c r="R127" s="1286"/>
      <c r="S127" s="1286"/>
      <c r="T127" s="2604"/>
    </row>
    <row r="128" spans="1:20" customFormat="1" ht="21.75" customHeight="1" thickTop="1">
      <c r="A128" s="2322"/>
      <c r="B128" s="2322"/>
      <c r="C128" s="1761" t="s">
        <v>1901</v>
      </c>
      <c r="D128" s="2258" t="s">
        <v>3965</v>
      </c>
      <c r="E128" s="440">
        <f>E126+7</f>
        <v>45847</v>
      </c>
      <c r="F128" s="440">
        <f>E128+14</f>
        <v>45861</v>
      </c>
      <c r="G128" s="1517" t="s">
        <v>3626</v>
      </c>
      <c r="H128" s="436" t="s">
        <v>7294</v>
      </c>
      <c r="I128" s="2248">
        <v>45867</v>
      </c>
      <c r="J128" s="440">
        <f>I128+28</f>
        <v>45895</v>
      </c>
      <c r="K128" s="428">
        <f>I128+21</f>
        <v>45888</v>
      </c>
      <c r="L128" s="440">
        <f>I128+26</f>
        <v>45893</v>
      </c>
      <c r="M128" s="440">
        <f>I128+28</f>
        <v>45895</v>
      </c>
      <c r="N128" s="440">
        <f>I128+32</f>
        <v>45899</v>
      </c>
      <c r="O128" s="440">
        <f>I128+37</f>
        <v>45904</v>
      </c>
      <c r="P128" s="440">
        <f>I128+40</f>
        <v>45907</v>
      </c>
      <c r="Q128" s="440">
        <f>I128+42</f>
        <v>45909</v>
      </c>
      <c r="R128" s="1286">
        <v>45847</v>
      </c>
      <c r="S128" s="1286">
        <f>R128</f>
        <v>45847</v>
      </c>
      <c r="T128" s="2604">
        <f>WEEKNUM(S128)</f>
        <v>28</v>
      </c>
    </row>
    <row r="129" spans="1:20" customFormat="1" ht="21.75" customHeight="1" thickBot="1">
      <c r="A129" s="2322"/>
      <c r="B129" s="2322"/>
      <c r="C129" s="2252"/>
      <c r="D129" s="2252"/>
      <c r="E129" s="442"/>
      <c r="F129" s="442"/>
      <c r="G129" s="2242"/>
      <c r="H129" s="2242"/>
      <c r="I129" s="2243"/>
      <c r="J129" s="442"/>
      <c r="K129" s="442"/>
      <c r="L129" s="442"/>
      <c r="M129" s="442"/>
      <c r="N129" s="442"/>
      <c r="O129" s="442"/>
      <c r="P129" s="442"/>
      <c r="Q129" s="442"/>
      <c r="R129" s="1286"/>
      <c r="S129" s="1286"/>
      <c r="T129" s="2604"/>
    </row>
    <row r="130" spans="1:20" customFormat="1" ht="21.75" customHeight="1" thickTop="1">
      <c r="A130" s="2322"/>
      <c r="B130" s="2322"/>
      <c r="C130" s="1761" t="s">
        <v>3931</v>
      </c>
      <c r="D130" s="2258" t="s">
        <v>3967</v>
      </c>
      <c r="E130" s="440">
        <v>45854</v>
      </c>
      <c r="F130" s="440">
        <f>E130+14</f>
        <v>45868</v>
      </c>
      <c r="G130" s="1517" t="s">
        <v>7183</v>
      </c>
      <c r="H130" s="436" t="s">
        <v>7295</v>
      </c>
      <c r="I130" s="2248">
        <v>45874</v>
      </c>
      <c r="J130" s="440">
        <f>I130+28</f>
        <v>45902</v>
      </c>
      <c r="K130" s="428">
        <f>I130+21</f>
        <v>45895</v>
      </c>
      <c r="L130" s="440">
        <f>I130+26</f>
        <v>45900</v>
      </c>
      <c r="M130" s="440">
        <f>I130+28</f>
        <v>45902</v>
      </c>
      <c r="N130" s="440">
        <f>I130+32</f>
        <v>45906</v>
      </c>
      <c r="O130" s="440">
        <f>I130+37</f>
        <v>45911</v>
      </c>
      <c r="P130" s="440">
        <f>I130+40</f>
        <v>45914</v>
      </c>
      <c r="Q130" s="440">
        <f>I130+42</f>
        <v>45916</v>
      </c>
      <c r="R130" s="1286">
        <v>45854</v>
      </c>
      <c r="S130" s="1286">
        <f>R130+0</f>
        <v>45854</v>
      </c>
      <c r="T130" s="2604">
        <f>WEEKNUM(S130)</f>
        <v>29</v>
      </c>
    </row>
    <row r="131" spans="1:20" customFormat="1" ht="21.75" customHeight="1" thickBot="1">
      <c r="A131" s="2322"/>
      <c r="B131" s="2322"/>
      <c r="C131" s="2252"/>
      <c r="D131" s="2252"/>
      <c r="E131" s="442"/>
      <c r="F131" s="442"/>
      <c r="G131" s="2242"/>
      <c r="H131" s="2242"/>
      <c r="I131" s="2243"/>
      <c r="J131" s="442"/>
      <c r="K131" s="442"/>
      <c r="L131" s="442"/>
      <c r="M131" s="442"/>
      <c r="N131" s="442"/>
      <c r="O131" s="442"/>
      <c r="P131" s="442"/>
      <c r="Q131" s="442"/>
      <c r="R131" s="1286"/>
      <c r="S131" s="1286"/>
      <c r="T131" s="2604"/>
    </row>
    <row r="132" spans="1:20" customFormat="1" ht="21.75" customHeight="1" thickTop="1">
      <c r="A132" s="2322"/>
      <c r="B132" s="2322"/>
      <c r="C132" s="1761" t="s">
        <v>1968</v>
      </c>
      <c r="D132" s="2258" t="s">
        <v>3969</v>
      </c>
      <c r="E132" s="440">
        <f>E130+7</f>
        <v>45861</v>
      </c>
      <c r="F132" s="440">
        <f>E132+14</f>
        <v>45875</v>
      </c>
      <c r="G132" s="1517" t="s">
        <v>7186</v>
      </c>
      <c r="H132" s="436" t="s">
        <v>7296</v>
      </c>
      <c r="I132" s="2248">
        <v>45881</v>
      </c>
      <c r="J132" s="440">
        <f>I132+28</f>
        <v>45909</v>
      </c>
      <c r="K132" s="428">
        <f>I132+21</f>
        <v>45902</v>
      </c>
      <c r="L132" s="440">
        <f>I132+26</f>
        <v>45907</v>
      </c>
      <c r="M132" s="440">
        <f>I132+28</f>
        <v>45909</v>
      </c>
      <c r="N132" s="440">
        <f>I132+32</f>
        <v>45913</v>
      </c>
      <c r="O132" s="440">
        <f>I132+37</f>
        <v>45918</v>
      </c>
      <c r="P132" s="440">
        <f>I132+40</f>
        <v>45921</v>
      </c>
      <c r="Q132" s="440">
        <f>I132+42</f>
        <v>45923</v>
      </c>
      <c r="R132" s="1286">
        <v>45861</v>
      </c>
      <c r="S132" s="1286">
        <f>R132+0</f>
        <v>45861</v>
      </c>
      <c r="T132" s="2604">
        <f>WEEKNUM(S132)</f>
        <v>30</v>
      </c>
    </row>
    <row r="133" spans="1:20" customFormat="1" ht="21.75" customHeight="1" thickBot="1">
      <c r="A133" s="2322"/>
      <c r="B133" s="2322"/>
      <c r="C133" s="2252"/>
      <c r="D133" s="2252"/>
      <c r="E133" s="442"/>
      <c r="F133" s="442"/>
      <c r="G133" s="2242"/>
      <c r="H133" s="2242"/>
      <c r="I133" s="2243"/>
      <c r="J133" s="442"/>
      <c r="K133" s="442"/>
      <c r="L133" s="442"/>
      <c r="M133" s="442"/>
      <c r="N133" s="442"/>
      <c r="O133" s="442"/>
      <c r="P133" s="442"/>
      <c r="Q133" s="442"/>
      <c r="R133" s="1286"/>
      <c r="S133" s="1286"/>
      <c r="T133" s="2604"/>
    </row>
    <row r="134" spans="1:20" customFormat="1" ht="21.75" customHeight="1" thickTop="1">
      <c r="A134" s="2322" t="s">
        <v>7297</v>
      </c>
      <c r="B134" s="2322"/>
      <c r="C134" s="2150" t="s">
        <v>406</v>
      </c>
      <c r="D134" s="2258" t="s">
        <v>3972</v>
      </c>
      <c r="E134" s="482">
        <f>E132+7</f>
        <v>45868</v>
      </c>
      <c r="F134" s="482">
        <f>E134+14</f>
        <v>45882</v>
      </c>
      <c r="G134" s="1517" t="s">
        <v>7272</v>
      </c>
      <c r="H134" s="436" t="s">
        <v>7298</v>
      </c>
      <c r="I134" s="2248">
        <v>45888</v>
      </c>
      <c r="J134" s="440">
        <f>I134+28</f>
        <v>45916</v>
      </c>
      <c r="K134" s="428">
        <f>I134+21</f>
        <v>45909</v>
      </c>
      <c r="L134" s="440">
        <f>I134+26</f>
        <v>45914</v>
      </c>
      <c r="M134" s="440">
        <f>I134+28</f>
        <v>45916</v>
      </c>
      <c r="N134" s="440">
        <f>I134+32</f>
        <v>45920</v>
      </c>
      <c r="O134" s="440">
        <f>I134+37</f>
        <v>45925</v>
      </c>
      <c r="P134" s="440">
        <f>I134+40</f>
        <v>45928</v>
      </c>
      <c r="Q134" s="440">
        <f>I134+42</f>
        <v>45930</v>
      </c>
      <c r="R134" s="1286">
        <v>45868</v>
      </c>
      <c r="S134" s="1286">
        <f>R134+0</f>
        <v>45868</v>
      </c>
      <c r="T134" s="2604">
        <f>WEEKNUM(S134)</f>
        <v>31</v>
      </c>
    </row>
    <row r="135" spans="1:20" customFormat="1" ht="21.75" customHeight="1" thickBot="1">
      <c r="A135" s="2322"/>
      <c r="B135" s="2322"/>
      <c r="C135" s="3904" t="s">
        <v>4276</v>
      </c>
      <c r="D135" s="3904" t="s">
        <v>7299</v>
      </c>
      <c r="E135" s="3905">
        <v>45868</v>
      </c>
      <c r="F135" s="3905">
        <f>E135+11</f>
        <v>45879</v>
      </c>
      <c r="G135" s="2242"/>
      <c r="H135" s="2242"/>
      <c r="I135" s="2243"/>
      <c r="J135" s="442"/>
      <c r="K135" s="442"/>
      <c r="L135" s="442"/>
      <c r="M135" s="442"/>
      <c r="N135" s="442"/>
      <c r="O135" s="442"/>
      <c r="P135" s="442"/>
      <c r="Q135" s="442"/>
      <c r="R135" s="1286"/>
      <c r="S135" s="1286"/>
      <c r="T135" s="2604"/>
    </row>
    <row r="136" spans="1:20" customFormat="1" ht="21.75" customHeight="1" thickTop="1">
      <c r="A136" s="2322" t="s">
        <v>7290</v>
      </c>
      <c r="B136" s="2322"/>
      <c r="C136" s="1761" t="s">
        <v>4781</v>
      </c>
      <c r="D136" s="2258" t="s">
        <v>3977</v>
      </c>
      <c r="E136" s="440">
        <f>E134+7</f>
        <v>45875</v>
      </c>
      <c r="F136" s="440">
        <f>E136+14</f>
        <v>45889</v>
      </c>
      <c r="G136" s="2007" t="s">
        <v>5787</v>
      </c>
      <c r="H136" s="436" t="s">
        <v>7300</v>
      </c>
      <c r="I136" s="2248">
        <v>45895</v>
      </c>
      <c r="J136" s="440">
        <f>I136+28</f>
        <v>45923</v>
      </c>
      <c r="K136" s="428">
        <f>I136+21</f>
        <v>45916</v>
      </c>
      <c r="L136" s="440">
        <f>I136+26</f>
        <v>45921</v>
      </c>
      <c r="M136" s="440">
        <f>I136+28</f>
        <v>45923</v>
      </c>
      <c r="N136" s="440">
        <f>I136+32</f>
        <v>45927</v>
      </c>
      <c r="O136" s="440">
        <f>I136+37</f>
        <v>45932</v>
      </c>
      <c r="P136" s="440">
        <f>I136+40</f>
        <v>45935</v>
      </c>
      <c r="Q136" s="440">
        <f>I136+42</f>
        <v>45937</v>
      </c>
      <c r="R136" s="1286">
        <f>R134+7</f>
        <v>45875</v>
      </c>
      <c r="S136" s="1286">
        <f>R136+0</f>
        <v>45875</v>
      </c>
      <c r="T136" s="2604">
        <f>WEEKNUM(S136)</f>
        <v>32</v>
      </c>
    </row>
    <row r="137" spans="1:20" customFormat="1" ht="21.75" customHeight="1" thickBot="1">
      <c r="A137" s="2322"/>
      <c r="B137" s="2322"/>
      <c r="C137" s="2252"/>
      <c r="D137" s="2252"/>
      <c r="E137" s="442"/>
      <c r="F137" s="442"/>
      <c r="G137" s="2242"/>
      <c r="H137" s="2242"/>
      <c r="I137" s="2243"/>
      <c r="J137" s="442"/>
      <c r="K137" s="442"/>
      <c r="L137" s="442"/>
      <c r="M137" s="442"/>
      <c r="N137" s="442"/>
      <c r="O137" s="442"/>
      <c r="P137" s="442"/>
      <c r="Q137" s="442"/>
      <c r="R137" s="1286"/>
      <c r="S137" s="1286"/>
      <c r="T137" s="2604"/>
    </row>
    <row r="138" spans="1:20" customFormat="1" ht="21.75" customHeight="1" thickTop="1">
      <c r="A138" s="2322"/>
      <c r="B138" s="2322"/>
      <c r="C138" s="1761" t="s">
        <v>3938</v>
      </c>
      <c r="D138" s="2258" t="s">
        <v>3980</v>
      </c>
      <c r="E138" s="440">
        <f>E136+7</f>
        <v>45882</v>
      </c>
      <c r="F138" s="440">
        <f>E138+14</f>
        <v>45896</v>
      </c>
      <c r="G138" s="1517" t="s">
        <v>2593</v>
      </c>
      <c r="H138" s="436" t="s">
        <v>7301</v>
      </c>
      <c r="I138" s="2248">
        <v>45902</v>
      </c>
      <c r="J138" s="440">
        <f>I138+28</f>
        <v>45930</v>
      </c>
      <c r="K138" s="428">
        <f>I138+21</f>
        <v>45923</v>
      </c>
      <c r="L138" s="440">
        <f>I138+26</f>
        <v>45928</v>
      </c>
      <c r="M138" s="440">
        <f>I138+28</f>
        <v>45930</v>
      </c>
      <c r="N138" s="440">
        <f>I138+32</f>
        <v>45934</v>
      </c>
      <c r="O138" s="440">
        <f>I138+37</f>
        <v>45939</v>
      </c>
      <c r="P138" s="440">
        <f>I138+40</f>
        <v>45942</v>
      </c>
      <c r="Q138" s="440">
        <f>I138+42</f>
        <v>45944</v>
      </c>
      <c r="R138" s="1286">
        <f>R136+7</f>
        <v>45882</v>
      </c>
      <c r="S138" s="1286">
        <f>R138+0</f>
        <v>45882</v>
      </c>
      <c r="T138" s="2604">
        <f>WEEKNUM(S138)</f>
        <v>33</v>
      </c>
    </row>
    <row r="139" spans="1:20" customFormat="1" ht="21.75" customHeight="1" thickBot="1">
      <c r="A139" s="2322"/>
      <c r="B139" s="2322"/>
      <c r="C139" s="2252"/>
      <c r="D139" s="2252"/>
      <c r="E139" s="442"/>
      <c r="F139" s="442"/>
      <c r="G139" s="2242"/>
      <c r="H139" s="2242"/>
      <c r="I139" s="2243"/>
      <c r="J139" s="442"/>
      <c r="K139" s="442"/>
      <c r="L139" s="442"/>
      <c r="M139" s="442"/>
      <c r="N139" s="442"/>
      <c r="O139" s="442"/>
      <c r="P139" s="442"/>
      <c r="Q139" s="442"/>
      <c r="R139" s="1286"/>
      <c r="S139" s="1286"/>
      <c r="T139" s="2604"/>
    </row>
    <row r="140" spans="1:20" customFormat="1" ht="21.75" customHeight="1" thickTop="1">
      <c r="A140" s="2322"/>
      <c r="B140" s="2322"/>
      <c r="C140" s="427"/>
      <c r="D140" s="427"/>
      <c r="E140" s="428"/>
      <c r="F140" s="428"/>
      <c r="G140" s="3877"/>
      <c r="H140" s="3877"/>
      <c r="I140" s="1055"/>
      <c r="J140" s="428"/>
      <c r="K140" s="428"/>
      <c r="L140" s="428"/>
      <c r="M140" s="428"/>
      <c r="N140" s="428"/>
      <c r="O140" s="428"/>
      <c r="P140" s="428"/>
      <c r="Q140" s="428"/>
      <c r="R140" s="1286"/>
      <c r="S140" s="1286"/>
      <c r="T140" s="2604"/>
    </row>
    <row r="141" spans="1:20" customFormat="1" ht="18.75">
      <c r="A141" s="2322"/>
      <c r="B141" s="2322"/>
      <c r="C141" s="1654" t="s">
        <v>611</v>
      </c>
      <c r="D141" s="3403"/>
      <c r="E141" s="3404"/>
      <c r="F141" s="3404"/>
      <c r="G141" s="3405"/>
      <c r="H141" s="29"/>
      <c r="I141" s="29"/>
      <c r="J141" s="59"/>
      <c r="K141" s="960"/>
      <c r="L141" s="29"/>
      <c r="M141" s="326"/>
      <c r="P141" s="29"/>
      <c r="Q141" s="29"/>
      <c r="R141" s="29"/>
      <c r="S141" s="59"/>
      <c r="T141" s="29"/>
    </row>
    <row r="142" spans="1:20" customFormat="1" ht="14.25">
      <c r="A142" s="2322"/>
      <c r="B142" s="2322"/>
      <c r="C142" s="5"/>
      <c r="D142" s="29"/>
      <c r="E142" s="626"/>
      <c r="F142" s="626"/>
      <c r="G142" s="29"/>
      <c r="H142" s="326"/>
      <c r="I142" s="29"/>
      <c r="J142" s="59"/>
      <c r="K142" s="960"/>
      <c r="L142" s="29"/>
      <c r="M142" s="326"/>
      <c r="P142" s="29"/>
      <c r="Q142" s="29"/>
      <c r="R142" s="29"/>
      <c r="S142" s="59"/>
      <c r="T142" s="29"/>
    </row>
    <row r="143" spans="1:20" s="29" customFormat="1" ht="14.25">
      <c r="A143" s="2322"/>
      <c r="B143" s="2322"/>
      <c r="C143" s="2307"/>
      <c r="E143" s="159"/>
      <c r="F143" s="159"/>
      <c r="J143" s="59"/>
      <c r="K143" s="95"/>
      <c r="S143" s="59"/>
    </row>
    <row r="144" spans="1:20" s="29" customFormat="1" ht="14.25">
      <c r="A144" s="2322"/>
      <c r="B144" s="2322"/>
      <c r="E144" s="159"/>
      <c r="F144" s="159"/>
      <c r="G144" s="326"/>
      <c r="J144" s="59"/>
      <c r="K144" s="95"/>
      <c r="O144" s="95"/>
      <c r="S144" s="59"/>
    </row>
    <row r="145" spans="1:19" s="29" customFormat="1" ht="15">
      <c r="A145" s="2322"/>
      <c r="B145" s="2322"/>
      <c r="C145" s="210" t="s">
        <v>0</v>
      </c>
      <c r="D145" s="137"/>
      <c r="E145" s="2185" t="s">
        <v>2062</v>
      </c>
      <c r="F145" s="201"/>
      <c r="G145" s="201" t="s">
        <v>36</v>
      </c>
      <c r="H145" s="201"/>
      <c r="I145" s="137"/>
      <c r="J145" s="137"/>
      <c r="K145" s="201" t="s">
        <v>61</v>
      </c>
      <c r="L145" s="201" t="str">
        <f>'HOW TO-&gt;'!$B$134</f>
        <v>6011 2413</v>
      </c>
      <c r="M145" s="201"/>
      <c r="N145" s="209"/>
      <c r="P145" s="160"/>
      <c r="S145" s="59"/>
    </row>
    <row r="146" spans="1:19" s="29" customFormat="1" ht="15.75">
      <c r="A146" s="2322"/>
      <c r="B146" s="2322"/>
      <c r="C146" s="135" t="s">
        <v>1</v>
      </c>
      <c r="D146" s="137"/>
      <c r="E146" s="202" t="s">
        <v>612</v>
      </c>
      <c r="F146" s="201"/>
      <c r="G146" s="137" t="s">
        <v>613</v>
      </c>
      <c r="H146" s="137"/>
      <c r="I146" s="202" t="s">
        <v>39</v>
      </c>
      <c r="J146" s="137"/>
      <c r="K146" s="137" t="s">
        <v>63</v>
      </c>
      <c r="L146" s="137"/>
      <c r="M146" s="293" t="s">
        <v>64</v>
      </c>
      <c r="N146" s="209"/>
      <c r="P146" s="160"/>
      <c r="Q146" s="37"/>
      <c r="R146" s="37"/>
      <c r="S146" s="47"/>
    </row>
    <row r="147" spans="1:19" s="29" customFormat="1" ht="15">
      <c r="A147" s="2322"/>
      <c r="B147" s="2322"/>
      <c r="C147" s="135"/>
      <c r="D147" s="137"/>
      <c r="E147" s="202"/>
      <c r="F147" s="209"/>
      <c r="G147" s="137"/>
      <c r="H147" s="137"/>
      <c r="I147" s="202"/>
      <c r="J147" s="137"/>
      <c r="K147" s="137" t="str">
        <f>'HOW TO-&gt;'!$A$136</f>
        <v>PERMIT</v>
      </c>
      <c r="L147" s="137"/>
      <c r="M147" s="3324" t="str">
        <f>'HOW TO-&gt;'!$C$136</f>
        <v>SG094-SinPermit@msc.com</v>
      </c>
      <c r="N147" s="209"/>
      <c r="P147" s="160"/>
      <c r="Q147" s="5"/>
      <c r="R147" s="5"/>
      <c r="S147" s="546"/>
    </row>
    <row r="148" spans="1:19" customFormat="1">
      <c r="A148" s="2322"/>
      <c r="B148" s="2322"/>
      <c r="C148" s="213" t="str">
        <f>'HOW TO-&gt;'!$A$105</f>
        <v>ZANT CHONG</v>
      </c>
      <c r="D148" s="213" t="str">
        <f>'HOW TO-&gt;'!$B$105</f>
        <v>6011 2429</v>
      </c>
      <c r="E148" s="1615" t="str">
        <f>'HOW TO-&gt;'!$C$105</f>
        <v>zant.chong@msc.com</v>
      </c>
      <c r="F148" s="209"/>
      <c r="G148" s="213" t="str">
        <f>'HOW TO-&gt;'!$A$122</f>
        <v>ROBERT CHIA</v>
      </c>
      <c r="H148" s="213" t="str">
        <f>'HOW TO-&gt;'!$B$122</f>
        <v>6011 0564</v>
      </c>
      <c r="I148" s="1615" t="str">
        <f>'HOW TO-&gt;'!$C$122</f>
        <v>robert.chia@msc.com</v>
      </c>
      <c r="J148" s="209"/>
      <c r="K148" s="213" t="str">
        <f>'HOW TO-&gt;'!$A$137</f>
        <v>RAYNAR ANG</v>
      </c>
      <c r="L148" s="213" t="str">
        <f>'HOW TO-&gt;'!$B$137</f>
        <v>6011 2358</v>
      </c>
      <c r="M148" s="1615" t="str">
        <f>'HOW TO-&gt;'!$C$137</f>
        <v>raynar.ang@msc.com</v>
      </c>
      <c r="N148" s="209"/>
      <c r="S148" s="11"/>
    </row>
    <row r="149" spans="1:19" customFormat="1">
      <c r="A149" s="2322"/>
      <c r="B149" s="2322"/>
      <c r="C149" s="213" t="str">
        <f>'HOW TO-&gt;'!$A$106</f>
        <v>PHOEBE HUANG</v>
      </c>
      <c r="D149" s="213" t="str">
        <f>'HOW TO-&gt;'!$B$106</f>
        <v>6011 0562</v>
      </c>
      <c r="E149" s="1615" t="str">
        <f>'HOW TO-&gt;'!$C$106</f>
        <v>phoebe.huang@msc.com</v>
      </c>
      <c r="F149" s="209"/>
      <c r="G149" s="213" t="str">
        <f>'HOW TO-&gt;'!$A$123</f>
        <v>S. Y. LIEW</v>
      </c>
      <c r="H149" s="213" t="str">
        <f>'HOW TO-&gt;'!$B$123</f>
        <v>6011 2348</v>
      </c>
      <c r="I149" s="1615" t="str">
        <f>'HOW TO-&gt;'!$C$123</f>
        <v>seoyi.liew@msc.com</v>
      </c>
      <c r="J149" s="209"/>
      <c r="K149" s="213" t="str">
        <f>'HOW TO-&gt;'!$A$138</f>
        <v>KAI SIANG</v>
      </c>
      <c r="L149" s="213" t="str">
        <f>'HOW TO-&gt;'!$B$138</f>
        <v>6011 2356</v>
      </c>
      <c r="M149" s="1615" t="str">
        <f>'HOW TO-&gt;'!$C$138</f>
        <v>kaisiang.lim@msc.com</v>
      </c>
      <c r="N149" s="209"/>
      <c r="S149" s="11"/>
    </row>
    <row r="150" spans="1:19" customFormat="1">
      <c r="A150" s="2322"/>
      <c r="B150" s="2322"/>
      <c r="C150" s="213" t="str">
        <f>'HOW TO-&gt;'!$A$107</f>
        <v>SHERWIN LIM</v>
      </c>
      <c r="D150" s="213" t="str">
        <f>'HOW TO-&gt;'!$B$107</f>
        <v>6011 2395</v>
      </c>
      <c r="E150" s="1615" t="str">
        <f>'HOW TO-&gt;'!$C$107</f>
        <v>sherwin.lim@msc.com</v>
      </c>
      <c r="F150" s="209"/>
      <c r="G150" s="213" t="str">
        <f>'HOW TO-&gt;'!$A$124</f>
        <v>SHARON KOH</v>
      </c>
      <c r="H150" s="213" t="str">
        <f>'HOW TO-&gt;'!$B$124</f>
        <v>6011 2349</v>
      </c>
      <c r="I150" s="1615" t="str">
        <f>'HOW TO-&gt;'!$C$124</f>
        <v>sharon.koh@msc.com</v>
      </c>
      <c r="J150" s="209"/>
      <c r="K150" s="213" t="str">
        <f>'HOW TO-&gt;'!$A$139</f>
        <v>DEWI</v>
      </c>
      <c r="L150" s="213" t="str">
        <f>'HOW TO-&gt;'!$B$139</f>
        <v>6011 2354</v>
      </c>
      <c r="M150" s="1615" t="str">
        <f>'HOW TO-&gt;'!$C$139</f>
        <v>dewi.ratnah@msc.com</v>
      </c>
      <c r="N150" s="209"/>
      <c r="S150" s="11"/>
    </row>
    <row r="151" spans="1:19" customFormat="1">
      <c r="A151" s="2322"/>
      <c r="B151" s="2322"/>
      <c r="C151" s="213" t="str">
        <f>'HOW TO-&gt;'!$A$108</f>
        <v>NATALIE LEW</v>
      </c>
      <c r="D151" s="213" t="str">
        <f>'HOW TO-&gt;'!$B$108</f>
        <v>6011 2399</v>
      </c>
      <c r="E151" s="1615" t="str">
        <f>'HOW TO-&gt;'!$C$108</f>
        <v>natalie.lew@msc.com</v>
      </c>
      <c r="F151" s="209"/>
      <c r="G151" s="213" t="str">
        <f>'HOW TO-&gt;'!$A$125</f>
        <v>ANGELIA LAU</v>
      </c>
      <c r="H151" s="213" t="str">
        <f>'HOW TO-&gt;'!$B$125</f>
        <v>6011 2346</v>
      </c>
      <c r="I151" s="1615" t="str">
        <f>'HOW TO-&gt;'!$C$125</f>
        <v>angelia.lau@msc.com</v>
      </c>
      <c r="J151" s="209"/>
      <c r="K151" s="213" t="str">
        <f>'HOW TO-&gt;'!$A$140</f>
        <v>YU TING</v>
      </c>
      <c r="L151" s="213" t="str">
        <f>'HOW TO-&gt;'!$B$140</f>
        <v>6011 2359</v>
      </c>
      <c r="M151" s="1615" t="str">
        <f>'HOW TO-&gt;'!$C$140</f>
        <v>yuting.luo@msc.com</v>
      </c>
      <c r="N151" s="209"/>
      <c r="S151" s="11"/>
    </row>
    <row r="152" spans="1:19" customFormat="1">
      <c r="A152" s="2322"/>
      <c r="B152" s="2322"/>
      <c r="C152" s="213">
        <f>'HOW TO-&gt;'!$A$109</f>
        <v>0</v>
      </c>
      <c r="D152" s="213" t="str">
        <f>'HOW TO-&gt;'!$B$109</f>
        <v>6011 2352</v>
      </c>
      <c r="E152" s="1615">
        <f>'HOW TO-&gt;'!$C$109</f>
        <v>0</v>
      </c>
      <c r="F152" s="209"/>
      <c r="G152" s="213" t="str">
        <f>'HOW TO-&gt;'!$A$126</f>
        <v>NOOR AFNINDAH</v>
      </c>
      <c r="H152" s="213" t="str">
        <f>'HOW TO-&gt;'!$B$126</f>
        <v>6011 2347</v>
      </c>
      <c r="I152" s="1615" t="str">
        <f>'HOW TO-&gt;'!$C$126</f>
        <v>noor.afnindah@msc.com</v>
      </c>
      <c r="J152" s="209"/>
      <c r="K152" s="213" t="str">
        <f>'HOW TO-&gt;'!$A$141</f>
        <v>-</v>
      </c>
      <c r="L152" s="213" t="str">
        <f>'HOW TO-&gt;'!$B$141</f>
        <v>6011 0567</v>
      </c>
      <c r="M152" s="1615" t="str">
        <f>'HOW TO-&gt;'!$C$141</f>
        <v>-</v>
      </c>
      <c r="N152" s="209"/>
      <c r="S152" s="11"/>
    </row>
    <row r="153" spans="1:19" customFormat="1">
      <c r="A153" s="2322"/>
      <c r="B153" s="2322"/>
      <c r="C153" s="213" t="str">
        <f>'HOW TO-&gt;'!$A$110</f>
        <v>LIM AI PHEN</v>
      </c>
      <c r="D153" s="213" t="str">
        <f>'HOW TO-&gt;'!$B$110</f>
        <v>6011 9646</v>
      </c>
      <c r="E153" s="1615" t="str">
        <f>'HOW TO-&gt;'!$C$110</f>
        <v>aiphen.lim@msc.com</v>
      </c>
      <c r="F153" s="209"/>
      <c r="G153" s="213" t="str">
        <f>'HOW TO-&gt;'!$A$127</f>
        <v>NG CHING WEI</v>
      </c>
      <c r="H153" s="213" t="str">
        <f>'HOW TO-&gt;'!$B$127</f>
        <v>6011 2404</v>
      </c>
      <c r="I153" s="1615" t="str">
        <f>'HOW TO-&gt;'!$C$127</f>
        <v>chingwei.ng@msc.com</v>
      </c>
      <c r="J153" s="209"/>
      <c r="K153" s="213" t="str">
        <f>'HOW TO-&gt;'!$A$142</f>
        <v>SHAN SHAN</v>
      </c>
      <c r="L153" s="213" t="str">
        <f>'HOW TO-&gt;'!$B$142</f>
        <v>6011 2353</v>
      </c>
      <c r="M153" s="1615" t="str">
        <f>'HOW TO-&gt;'!$C$142</f>
        <v>shanshan.chin@msc.com</v>
      </c>
      <c r="N153" s="209"/>
      <c r="S153" s="11"/>
    </row>
    <row r="154" spans="1:19" customFormat="1">
      <c r="A154" s="2322"/>
      <c r="B154" s="2322"/>
      <c r="C154" s="213" t="str">
        <f>'HOW TO-&gt;'!$A$111</f>
        <v>DARIUS ONG</v>
      </c>
      <c r="D154" s="213" t="str">
        <f>'HOW TO-&gt;'!$B$111</f>
        <v>6011 2396</v>
      </c>
      <c r="E154" s="1615" t="str">
        <f>'HOW TO-&gt;'!$C$111</f>
        <v>darius.ong@msc.com</v>
      </c>
      <c r="F154" s="209"/>
      <c r="G154" s="213">
        <f>'HOW TO-&gt;'!$A$128</f>
        <v>0</v>
      </c>
      <c r="H154" s="213">
        <f>'HOW TO-&gt;'!$B$128</f>
        <v>0</v>
      </c>
      <c r="I154" s="1615">
        <f>'HOW TO-&gt;'!$C$128</f>
        <v>0</v>
      </c>
      <c r="J154" s="209"/>
      <c r="K154" s="213" t="str">
        <f>'HOW TO-&gt;'!$A$143</f>
        <v>EUNICE</v>
      </c>
      <c r="L154" s="213" t="str">
        <f>'HOW TO-&gt;'!$B$143</f>
        <v>6011 2355</v>
      </c>
      <c r="M154" s="1615" t="str">
        <f>'HOW TO-&gt;'!$C$143</f>
        <v>eunice.chan@msc.com</v>
      </c>
      <c r="N154" s="209"/>
      <c r="S154" s="11"/>
    </row>
    <row r="155" spans="1:19" customFormat="1">
      <c r="A155" s="2322"/>
      <c r="B155" s="2322"/>
      <c r="C155" s="213" t="str">
        <f>'HOW TO-&gt;'!$A$112</f>
        <v>LAWRENCE ANG (CROSS-TRADE)</v>
      </c>
      <c r="D155" s="213" t="str">
        <f>'HOW TO-&gt;'!$B$112</f>
        <v>6011 2400</v>
      </c>
      <c r="E155" s="1615" t="str">
        <f>'HOW TO-&gt;'!$C$112</f>
        <v>lawrence.ang@msc.com</v>
      </c>
      <c r="F155" s="209"/>
      <c r="G155" s="213" t="str">
        <f>'HOW TO-&gt;'!$A$129</f>
        <v>.</v>
      </c>
      <c r="H155" s="213" t="str">
        <f>'HOW TO-&gt;'!$B$129</f>
        <v>.</v>
      </c>
      <c r="I155" s="1615" t="str">
        <f>'HOW TO-&gt;'!$C$129</f>
        <v>.</v>
      </c>
      <c r="J155" s="209"/>
      <c r="K155" s="213" t="str">
        <f>'HOW TO-&gt;'!$A$144</f>
        <v>HAZEL</v>
      </c>
      <c r="L155" s="213" t="str">
        <f>'HOW TO-&gt;'!$B$144</f>
        <v>6011 2435</v>
      </c>
      <c r="M155" s="1615" t="str">
        <f>'HOW TO-&gt;'!$C$144</f>
        <v>hazel.toh@msc.com</v>
      </c>
      <c r="N155" s="209"/>
      <c r="S155" s="11"/>
    </row>
    <row r="156" spans="1:19" customFormat="1">
      <c r="A156" s="2322"/>
      <c r="B156" s="2322"/>
      <c r="C156" s="213" t="str">
        <f>'HOW TO-&gt;'!$A$113</f>
        <v>ASHTON YAN</v>
      </c>
      <c r="D156" s="213" t="str">
        <f>'HOW TO-&gt;'!$B$113</f>
        <v>6011 2398</v>
      </c>
      <c r="E156" s="1615" t="str">
        <f>'HOW TO-&gt;'!$C$113</f>
        <v>ashton.yan@msc.com</v>
      </c>
      <c r="F156" s="209"/>
      <c r="G156" s="213">
        <f>'HOW TO-&gt;'!$A$130</f>
        <v>0</v>
      </c>
      <c r="H156" s="213">
        <f>'HOW TO-&gt;'!$B$130</f>
        <v>0</v>
      </c>
      <c r="I156" s="1615">
        <f>'HOW TO-&gt;'!$C$130</f>
        <v>0</v>
      </c>
      <c r="J156" s="209"/>
      <c r="K156" s="213">
        <f>'HOW TO-&gt;'!$A$145</f>
        <v>0</v>
      </c>
      <c r="L156" s="213">
        <f>'HOW TO-&gt;'!$B$145</f>
        <v>0</v>
      </c>
      <c r="M156" s="1615">
        <f>'HOW TO-&gt;'!$C$145</f>
        <v>0</v>
      </c>
      <c r="N156" s="209"/>
      <c r="S156" s="11"/>
    </row>
    <row r="157" spans="1:19">
      <c r="C157" s="213" t="str">
        <f>'HOW TO-&gt;'!$A$114</f>
        <v>LUIS LIM</v>
      </c>
      <c r="D157" s="213" t="str">
        <f>'HOW TO-&gt;'!$B$114</f>
        <v>6011 7900</v>
      </c>
      <c r="E157" s="1615" t="str">
        <f>'HOW TO-&gt;'!$C$114</f>
        <v>luis.lim@msc.com</v>
      </c>
      <c r="F157" s="209"/>
      <c r="G157" s="209"/>
      <c r="H157" s="214"/>
      <c r="I157" s="293"/>
      <c r="J157" s="209"/>
      <c r="K157" s="213">
        <f>'HOW TO-&gt;'!$A$146</f>
        <v>0</v>
      </c>
      <c r="L157" s="213">
        <f>'HOW TO-&gt;'!$B$146</f>
        <v>0</v>
      </c>
      <c r="M157" s="1615">
        <f>'HOW TO-&gt;'!$C$146</f>
        <v>0</v>
      </c>
      <c r="N157" s="209"/>
    </row>
    <row r="158" spans="1:19">
      <c r="C158" s="213" t="str">
        <f>'HOW TO-&gt;'!$A$115</f>
        <v>CHARMAINE LIM</v>
      </c>
      <c r="D158" s="213" t="str">
        <f>'HOW TO-&gt;'!$B$115</f>
        <v>6011 0561</v>
      </c>
      <c r="E158" s="1615" t="str">
        <f>'HOW TO-&gt;'!$C$115</f>
        <v>charmaine.lim@msc.com</v>
      </c>
      <c r="F158" s="209"/>
      <c r="G158" s="209"/>
      <c r="H158" s="214"/>
      <c r="I158" s="214"/>
      <c r="J158" s="293"/>
      <c r="K158" s="213"/>
      <c r="L158" s="213"/>
      <c r="M158" s="1615"/>
      <c r="N158" s="209"/>
    </row>
    <row r="159" spans="1:19">
      <c r="C159" s="213">
        <f>'HOW TO-&gt;'!$A$116</f>
        <v>0</v>
      </c>
      <c r="D159" s="213">
        <f>'HOW TO-&gt;'!$B$116</f>
        <v>0</v>
      </c>
      <c r="E159" s="1615">
        <f>'HOW TO-&gt;'!$C$116</f>
        <v>0</v>
      </c>
      <c r="F159" s="209"/>
      <c r="G159" s="209"/>
      <c r="H159" s="209"/>
      <c r="I159" s="209"/>
      <c r="J159" s="209"/>
      <c r="K159" s="209"/>
      <c r="L159" s="209"/>
      <c r="M159" s="209"/>
      <c r="N159" s="209"/>
    </row>
    <row r="160" spans="1:19">
      <c r="C160" s="213" t="str">
        <f>'HOW TO-&gt;'!$A$117</f>
        <v xml:space="preserve">MAIN LINE  </v>
      </c>
      <c r="D160" s="213" t="str">
        <f>'HOW TO-&gt;'!$B$117</f>
        <v>6011 2424</v>
      </c>
      <c r="E160" s="1615">
        <f>'HOW TO-&gt;'!$C$117</f>
        <v>0</v>
      </c>
      <c r="F160" s="209"/>
      <c r="G160" s="209"/>
      <c r="H160" s="209"/>
      <c r="I160" s="209"/>
      <c r="J160" s="209"/>
      <c r="K160" s="209"/>
      <c r="L160" s="209"/>
      <c r="M160" s="209"/>
      <c r="N160" s="209"/>
    </row>
    <row r="161" spans="3:14">
      <c r="C161" s="213">
        <f>'HOW TO-&gt;'!$A$118</f>
        <v>0</v>
      </c>
      <c r="D161" s="213">
        <f>'HOW TO-&gt;'!$B$118</f>
        <v>0</v>
      </c>
      <c r="E161" s="1615">
        <f>'HOW TO-&gt;'!$C$118</f>
        <v>0</v>
      </c>
      <c r="F161" s="209"/>
      <c r="G161" s="209"/>
      <c r="H161" s="209"/>
      <c r="I161" s="209"/>
      <c r="J161" s="209"/>
      <c r="K161" s="209"/>
      <c r="L161" s="209"/>
      <c r="M161" s="209"/>
      <c r="N161" s="209"/>
    </row>
    <row r="162" spans="3:14"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</row>
  </sheetData>
  <customSheetViews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5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6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7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8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9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0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1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12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13"/>
      <headerFooter>
        <oddFooter>&amp;RLast update : &amp;D   &amp;T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14"/>
      <headerFooter>
        <oddFooter>&amp;RLast update : &amp;D   &amp;T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46" display="custsvc@msca.com.sg" xr:uid="{FA06726C-710E-4888-B206-EDA5876D8229}"/>
    <hyperlink ref="M146" display="sinexp@msca.com.sg" xr:uid="{9723D1CA-E1CC-4F4D-BF1C-18F0539E5532}"/>
    <hyperlink ref="E145" r:id="rId21" xr:uid="{908B5C30-B5FE-44DB-99BF-5CE46FC487A2}"/>
    <hyperlink ref="E146" display="mktg-dept@msca.com.sg" xr:uid="{C6AE8BE1-D1E8-4603-AA39-85DF3F4BBB25}"/>
  </hyperlinks>
  <pageMargins left="0.27559055118110237" right="0.23622047244094491" top="0.47244094488188981" bottom="0.15748031496062992" header="0.31496062992125984" footer="0.31496062992125984"/>
  <pageSetup paperSize="9" scale="4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N347"/>
  <sheetViews>
    <sheetView zoomScaleNormal="100" workbookViewId="0">
      <selection activeCell="C329" sqref="C329"/>
    </sheetView>
  </sheetViews>
  <sheetFormatPr defaultColWidth="9.42578125" defaultRowHeight="12.75"/>
  <cols>
    <col min="1" max="1" width="21.140625" customWidth="1"/>
    <col min="2" max="2" width="9.7109375" bestFit="1" customWidth="1"/>
    <col min="3" max="3" width="32" customWidth="1"/>
    <col min="4" max="4" width="16.5703125" bestFit="1" customWidth="1"/>
    <col min="5" max="5" width="14.5703125" customWidth="1"/>
    <col min="6" max="6" width="20.5703125" customWidth="1"/>
    <col min="7" max="7" width="18.42578125" customWidth="1"/>
    <col min="8" max="8" width="15.5703125" customWidth="1"/>
    <col min="9" max="9" width="16.28515625" customWidth="1"/>
    <col min="10" max="10" width="17.85546875" customWidth="1"/>
    <col min="11" max="11" width="18.5703125" customWidth="1"/>
    <col min="12" max="12" width="18.42578125" customWidth="1"/>
    <col min="13" max="13" width="21.5703125" customWidth="1"/>
    <col min="14" max="14" width="11.42578125" bestFit="1" customWidth="1"/>
    <col min="15" max="15" width="10" bestFit="1" customWidth="1"/>
    <col min="16" max="16" width="11.42578125" bestFit="1" customWidth="1"/>
  </cols>
  <sheetData>
    <row r="2" spans="1:13" s="6" customFormat="1" ht="33">
      <c r="C2" s="145" t="s">
        <v>1707</v>
      </c>
      <c r="D2"/>
      <c r="E2"/>
      <c r="F2"/>
      <c r="G2"/>
      <c r="H2"/>
      <c r="I2"/>
      <c r="J2"/>
      <c r="K2"/>
      <c r="L2"/>
      <c r="M2"/>
    </row>
    <row r="3" spans="1:13">
      <c r="A3" s="4"/>
      <c r="B3" s="4"/>
      <c r="C3" s="9"/>
      <c r="D3" s="9"/>
      <c r="E3" s="9" t="s">
        <v>2063</v>
      </c>
      <c r="F3" s="9"/>
      <c r="G3" s="9"/>
      <c r="H3" s="9"/>
      <c r="I3" s="9"/>
      <c r="J3" s="9"/>
    </row>
    <row r="4" spans="1:13" ht="15">
      <c r="A4" s="10"/>
      <c r="B4" s="10"/>
      <c r="C4" s="802"/>
      <c r="D4" s="11"/>
      <c r="E4" s="11"/>
      <c r="F4" s="11"/>
      <c r="G4" s="11"/>
      <c r="H4" s="11"/>
      <c r="I4" s="12"/>
      <c r="J4" s="11"/>
    </row>
    <row r="5" spans="1:13" s="14" customFormat="1" ht="26.25" hidden="1">
      <c r="A5" s="446"/>
      <c r="B5" s="446"/>
      <c r="C5" s="427" t="s">
        <v>97</v>
      </c>
      <c r="D5" s="440"/>
      <c r="E5" s="429" t="s">
        <v>98</v>
      </c>
      <c r="F5" s="429" t="s">
        <v>99</v>
      </c>
      <c r="G5" s="430" t="s">
        <v>100</v>
      </c>
      <c r="H5" s="430" t="s">
        <v>101</v>
      </c>
      <c r="I5" s="431" t="s">
        <v>102</v>
      </c>
      <c r="J5" s="432" t="s">
        <v>715</v>
      </c>
      <c r="K5" s="1937" t="s">
        <v>106</v>
      </c>
      <c r="L5" s="432" t="s">
        <v>1033</v>
      </c>
      <c r="M5" s="1974" t="s">
        <v>2064</v>
      </c>
    </row>
    <row r="6" spans="1:13" s="14" customFormat="1" ht="20.25" hidden="1" thickBot="1">
      <c r="A6" s="348" t="s">
        <v>1712</v>
      </c>
      <c r="B6" s="348"/>
      <c r="C6" s="852" t="s">
        <v>1713</v>
      </c>
      <c r="D6" s="492" t="s">
        <v>108</v>
      </c>
      <c r="E6" s="15"/>
      <c r="F6" s="349" t="s">
        <v>109</v>
      </c>
      <c r="G6" s="448"/>
      <c r="H6" s="448"/>
      <c r="I6" s="349"/>
      <c r="J6" s="349" t="s">
        <v>112</v>
      </c>
      <c r="K6" s="1938" t="s">
        <v>1715</v>
      </c>
      <c r="L6" s="349" t="s">
        <v>1716</v>
      </c>
      <c r="M6" s="1943"/>
    </row>
    <row r="7" spans="1:13" s="14" customFormat="1" ht="20.25" hidden="1" thickTop="1">
      <c r="A7" s="426" t="s">
        <v>473</v>
      </c>
      <c r="B7" s="426"/>
      <c r="C7" s="1017" t="s">
        <v>453</v>
      </c>
      <c r="D7" s="436" t="s">
        <v>474</v>
      </c>
      <c r="E7" s="436">
        <v>44713</v>
      </c>
      <c r="F7" s="437">
        <v>44714</v>
      </c>
      <c r="G7" s="449" t="s">
        <v>2065</v>
      </c>
      <c r="H7" s="439" t="s">
        <v>2066</v>
      </c>
      <c r="I7" s="436">
        <v>44713</v>
      </c>
      <c r="J7" s="275">
        <f t="shared" ref="J7" si="0">I7+18</f>
        <v>44731</v>
      </c>
      <c r="K7" s="1939">
        <f t="shared" ref="K7" si="1">I7+23</f>
        <v>44736</v>
      </c>
      <c r="L7" s="275">
        <f t="shared" ref="L7" si="2">I7+27</f>
        <v>44740</v>
      </c>
    </row>
    <row r="8" spans="1:13" s="14" customFormat="1" ht="20.25" hidden="1" thickBot="1">
      <c r="A8" s="426"/>
      <c r="B8" s="426"/>
      <c r="C8" s="1018"/>
      <c r="D8" s="442"/>
      <c r="E8" s="442"/>
      <c r="F8" s="443"/>
      <c r="G8" s="433"/>
      <c r="H8" s="450"/>
      <c r="I8" s="442"/>
      <c r="J8" s="40"/>
      <c r="K8" s="1940"/>
      <c r="L8" s="40"/>
    </row>
    <row r="9" spans="1:13" s="14" customFormat="1" ht="20.25" hidden="1" thickTop="1">
      <c r="A9" s="426"/>
      <c r="B9" s="426"/>
      <c r="C9" s="1017" t="s">
        <v>409</v>
      </c>
      <c r="D9" s="436" t="s">
        <v>476</v>
      </c>
      <c r="E9" s="436">
        <v>44720</v>
      </c>
      <c r="F9" s="437">
        <v>44721</v>
      </c>
      <c r="G9" s="449" t="s">
        <v>2067</v>
      </c>
      <c r="H9" s="439" t="s">
        <v>2068</v>
      </c>
      <c r="I9" s="436">
        <v>44721</v>
      </c>
      <c r="J9" s="275">
        <f t="shared" ref="J9" si="3">I9+18</f>
        <v>44739</v>
      </c>
      <c r="K9" s="1939">
        <f t="shared" ref="K9" si="4">I9+23</f>
        <v>44744</v>
      </c>
      <c r="L9" s="275">
        <f t="shared" ref="L9" si="5">I9+27</f>
        <v>44748</v>
      </c>
    </row>
    <row r="10" spans="1:13" s="14" customFormat="1" ht="20.25" hidden="1" thickBot="1">
      <c r="A10" s="426"/>
      <c r="B10" s="426"/>
      <c r="C10" s="1018"/>
      <c r="D10" s="442"/>
      <c r="E10" s="442"/>
      <c r="F10" s="443"/>
      <c r="G10" s="433"/>
      <c r="H10" s="450"/>
      <c r="I10" s="442"/>
      <c r="J10" s="40"/>
      <c r="K10" s="1940"/>
      <c r="L10" s="40"/>
    </row>
    <row r="11" spans="1:13" s="14" customFormat="1" ht="21" hidden="1" thickTop="1" thickBot="1">
      <c r="A11" s="426" t="s">
        <v>478</v>
      </c>
      <c r="B11" s="426"/>
      <c r="C11" s="1017" t="s">
        <v>429</v>
      </c>
      <c r="D11" s="436" t="s">
        <v>479</v>
      </c>
      <c r="E11" s="436">
        <v>44726</v>
      </c>
      <c r="F11" s="867" t="s">
        <v>393</v>
      </c>
      <c r="G11" s="523" t="s">
        <v>406</v>
      </c>
      <c r="H11" s="439" t="s">
        <v>2069</v>
      </c>
      <c r="I11" s="436">
        <v>44723</v>
      </c>
      <c r="J11" s="1000"/>
      <c r="K11" s="1941"/>
      <c r="L11" s="1000"/>
    </row>
    <row r="12" spans="1:13" s="14" customFormat="1" ht="21" hidden="1" thickTop="1" thickBot="1">
      <c r="A12" s="426"/>
      <c r="B12" s="426"/>
      <c r="C12" s="1017" t="s">
        <v>412</v>
      </c>
      <c r="D12" s="436" t="s">
        <v>481</v>
      </c>
      <c r="E12" s="436">
        <v>44730</v>
      </c>
      <c r="F12" s="437">
        <v>44731</v>
      </c>
      <c r="G12" s="433"/>
      <c r="H12" s="450"/>
      <c r="I12" s="442"/>
      <c r="J12" s="1122"/>
      <c r="K12" s="1942"/>
      <c r="L12" s="1122"/>
    </row>
    <row r="13" spans="1:13" s="14" customFormat="1" ht="20.25" hidden="1" thickTop="1">
      <c r="A13" s="426" t="s">
        <v>382</v>
      </c>
      <c r="B13" s="426"/>
      <c r="C13" s="1017" t="s">
        <v>412</v>
      </c>
      <c r="D13" s="436" t="s">
        <v>481</v>
      </c>
      <c r="E13" s="436">
        <v>44730</v>
      </c>
      <c r="F13" s="437">
        <v>44731</v>
      </c>
      <c r="G13" s="523" t="s">
        <v>406</v>
      </c>
      <c r="H13" s="439" t="s">
        <v>2070</v>
      </c>
      <c r="I13" s="436">
        <v>44730</v>
      </c>
      <c r="J13" s="1000"/>
      <c r="K13" s="1941"/>
      <c r="L13" s="1000"/>
    </row>
    <row r="14" spans="1:13" s="14" customFormat="1" ht="20.25" hidden="1" thickBot="1">
      <c r="A14" s="426"/>
      <c r="B14" s="426"/>
      <c r="C14" s="1018"/>
      <c r="D14" s="442"/>
      <c r="E14" s="442"/>
      <c r="F14" s="443"/>
      <c r="G14" s="433"/>
      <c r="H14" s="450"/>
      <c r="I14" s="442"/>
      <c r="J14" s="1122"/>
      <c r="K14" s="1942"/>
      <c r="L14" s="1122"/>
    </row>
    <row r="15" spans="1:13" s="14" customFormat="1" ht="20.25" hidden="1" thickTop="1">
      <c r="A15" s="426" t="s">
        <v>483</v>
      </c>
      <c r="B15" s="426"/>
      <c r="C15" s="1017" t="s">
        <v>484</v>
      </c>
      <c r="D15" s="436" t="s">
        <v>485</v>
      </c>
      <c r="E15" s="436">
        <v>44742</v>
      </c>
      <c r="F15" s="437">
        <v>44743</v>
      </c>
      <c r="G15" s="523" t="s">
        <v>406</v>
      </c>
      <c r="H15" s="439" t="s">
        <v>2071</v>
      </c>
      <c r="I15" s="436">
        <v>44737</v>
      </c>
      <c r="J15" s="1000"/>
      <c r="K15" s="1941"/>
      <c r="L15" s="1000"/>
    </row>
    <row r="16" spans="1:13" s="14" customFormat="1" ht="20.25" hidden="1" thickBot="1">
      <c r="A16" s="426"/>
      <c r="B16" s="426"/>
      <c r="C16" s="1018"/>
      <c r="D16" s="442"/>
      <c r="E16" s="442"/>
      <c r="F16" s="443"/>
      <c r="G16" s="433"/>
      <c r="H16" s="450"/>
      <c r="I16" s="442"/>
      <c r="J16" s="1122"/>
      <c r="K16" s="1942"/>
      <c r="L16" s="1122"/>
    </row>
    <row r="17" spans="1:12" s="14" customFormat="1" ht="20.25" hidden="1" thickTop="1">
      <c r="A17" s="426" t="s">
        <v>327</v>
      </c>
      <c r="B17" s="426"/>
      <c r="C17" s="1017" t="s">
        <v>453</v>
      </c>
      <c r="D17" s="436" t="s">
        <v>487</v>
      </c>
      <c r="E17" s="436">
        <v>44749</v>
      </c>
      <c r="F17" s="437">
        <v>44750</v>
      </c>
      <c r="G17" s="449" t="s">
        <v>2072</v>
      </c>
      <c r="H17" s="439" t="s">
        <v>482</v>
      </c>
      <c r="I17" s="436">
        <v>44745</v>
      </c>
      <c r="J17" s="275">
        <f t="shared" ref="J17" si="6">I17+18</f>
        <v>44763</v>
      </c>
      <c r="K17" s="1939">
        <f t="shared" ref="K17" si="7">I17+23</f>
        <v>44768</v>
      </c>
      <c r="L17" s="275">
        <f t="shared" ref="L17" si="8">I17+27</f>
        <v>44772</v>
      </c>
    </row>
    <row r="18" spans="1:12" s="14" customFormat="1" ht="20.25" hidden="1" thickBot="1">
      <c r="A18" s="426"/>
      <c r="B18" s="426"/>
      <c r="C18" s="1018"/>
      <c r="D18" s="442"/>
      <c r="E18" s="442"/>
      <c r="F18" s="443"/>
      <c r="G18" s="433"/>
      <c r="H18" s="450"/>
      <c r="I18" s="442"/>
      <c r="J18" s="40"/>
      <c r="K18" s="1940"/>
      <c r="L18" s="40"/>
    </row>
    <row r="19" spans="1:12" s="14" customFormat="1" ht="20.25" hidden="1" thickTop="1">
      <c r="A19" s="426"/>
      <c r="B19" s="426"/>
      <c r="C19" s="1017" t="s">
        <v>409</v>
      </c>
      <c r="D19" s="436" t="s">
        <v>489</v>
      </c>
      <c r="E19" s="436">
        <v>44754</v>
      </c>
      <c r="F19" s="437">
        <v>44755</v>
      </c>
      <c r="G19" s="449" t="s">
        <v>2073</v>
      </c>
      <c r="H19" s="439" t="s">
        <v>486</v>
      </c>
      <c r="I19" s="436">
        <v>44761</v>
      </c>
      <c r="J19" s="275">
        <f t="shared" ref="J19" si="9">I19+18</f>
        <v>44779</v>
      </c>
      <c r="K19" s="1939">
        <f t="shared" ref="K19" si="10">I19+23</f>
        <v>44784</v>
      </c>
      <c r="L19" s="275">
        <f t="shared" ref="L19" si="11">I19+27</f>
        <v>44788</v>
      </c>
    </row>
    <row r="20" spans="1:12" ht="13.5" hidden="1" thickBot="1"/>
    <row r="21" spans="1:12" s="14" customFormat="1" ht="20.25" hidden="1" thickTop="1">
      <c r="A21" s="426" t="s">
        <v>491</v>
      </c>
      <c r="B21" s="426"/>
      <c r="C21" s="1017" t="s">
        <v>382</v>
      </c>
      <c r="D21" s="436" t="s">
        <v>492</v>
      </c>
      <c r="E21" s="436">
        <v>44760</v>
      </c>
      <c r="F21" s="437">
        <v>44761</v>
      </c>
      <c r="G21" s="449" t="s">
        <v>2074</v>
      </c>
      <c r="H21" s="439" t="s">
        <v>488</v>
      </c>
      <c r="I21" s="436">
        <v>44764</v>
      </c>
      <c r="J21" s="275">
        <f t="shared" ref="J21" si="12">I21+18</f>
        <v>44782</v>
      </c>
      <c r="K21" s="1939">
        <f t="shared" ref="K21" si="13">I21+23</f>
        <v>44787</v>
      </c>
      <c r="L21" s="275">
        <f t="shared" ref="L21" si="14">I21+27</f>
        <v>44791</v>
      </c>
    </row>
    <row r="22" spans="1:12" s="14" customFormat="1" ht="20.25" hidden="1" thickBot="1">
      <c r="A22" s="426"/>
      <c r="B22" s="426"/>
      <c r="C22" s="1018"/>
      <c r="D22" s="442"/>
      <c r="E22" s="442"/>
      <c r="F22" s="443"/>
      <c r="G22" s="433"/>
      <c r="H22" s="450"/>
      <c r="I22" s="442"/>
      <c r="J22" s="40"/>
      <c r="K22" s="1940"/>
      <c r="L22" s="40"/>
    </row>
    <row r="23" spans="1:12" s="14" customFormat="1" ht="20.25" hidden="1" thickTop="1">
      <c r="A23" s="426" t="s">
        <v>494</v>
      </c>
      <c r="B23" s="426"/>
      <c r="C23" s="1017" t="s">
        <v>412</v>
      </c>
      <c r="D23" s="436" t="s">
        <v>495</v>
      </c>
      <c r="E23" s="436">
        <v>44765</v>
      </c>
      <c r="F23" s="437">
        <v>44767</v>
      </c>
      <c r="G23" s="449" t="s">
        <v>2075</v>
      </c>
      <c r="H23" s="439" t="s">
        <v>2076</v>
      </c>
      <c r="I23" s="436">
        <v>44769</v>
      </c>
      <c r="J23" s="275">
        <f t="shared" ref="J23" si="15">I23+18</f>
        <v>44787</v>
      </c>
      <c r="K23" s="1939">
        <f t="shared" ref="K23" si="16">I23+23</f>
        <v>44792</v>
      </c>
      <c r="L23" s="275">
        <f t="shared" ref="L23" si="17">I23+27</f>
        <v>44796</v>
      </c>
    </row>
    <row r="24" spans="1:12" s="14" customFormat="1" ht="20.25" hidden="1" thickBot="1">
      <c r="A24" s="426"/>
      <c r="B24" s="426"/>
      <c r="C24" s="1018"/>
      <c r="D24" s="442"/>
      <c r="E24" s="442"/>
      <c r="F24" s="443"/>
      <c r="G24" s="433"/>
      <c r="H24" s="450"/>
      <c r="I24" s="442"/>
      <c r="J24" s="40"/>
      <c r="K24" s="1940"/>
      <c r="L24" s="40"/>
    </row>
    <row r="25" spans="1:12" s="14" customFormat="1" ht="20.25" hidden="1" thickTop="1">
      <c r="A25" s="426"/>
      <c r="B25" s="426"/>
      <c r="C25" s="1017"/>
      <c r="D25" s="436"/>
      <c r="E25" s="436"/>
      <c r="F25" s="437"/>
      <c r="G25" s="449" t="s">
        <v>1886</v>
      </c>
      <c r="H25" s="439" t="s">
        <v>2077</v>
      </c>
      <c r="I25" s="436">
        <v>44772</v>
      </c>
      <c r="J25" s="275">
        <f t="shared" ref="J25" si="18">I25+18</f>
        <v>44790</v>
      </c>
      <c r="K25" s="1939">
        <f t="shared" ref="K25" si="19">I25+23</f>
        <v>44795</v>
      </c>
      <c r="L25" s="275">
        <f t="shared" ref="L25" si="20">I25+27</f>
        <v>44799</v>
      </c>
    </row>
    <row r="26" spans="1:12" s="14" customFormat="1" ht="20.25" hidden="1" thickBot="1">
      <c r="A26" s="426"/>
      <c r="B26" s="426"/>
      <c r="C26" s="1018"/>
      <c r="D26" s="442"/>
      <c r="E26" s="442"/>
      <c r="F26" s="443"/>
      <c r="G26" s="433"/>
      <c r="H26" s="450"/>
      <c r="I26" s="442"/>
      <c r="J26" s="40"/>
      <c r="K26" s="1940"/>
      <c r="L26" s="40"/>
    </row>
    <row r="27" spans="1:12" s="14" customFormat="1" ht="20.25" hidden="1" thickTop="1">
      <c r="A27" s="426" t="s">
        <v>327</v>
      </c>
      <c r="B27" s="426"/>
      <c r="C27" s="1017" t="s">
        <v>453</v>
      </c>
      <c r="D27" s="436" t="s">
        <v>497</v>
      </c>
      <c r="E27" s="436">
        <v>44773</v>
      </c>
      <c r="F27" s="437">
        <v>44774</v>
      </c>
      <c r="G27" s="449" t="s">
        <v>1848</v>
      </c>
      <c r="H27" s="439" t="s">
        <v>2078</v>
      </c>
      <c r="I27" s="436">
        <v>44779</v>
      </c>
      <c r="J27" s="275">
        <f>I27+18</f>
        <v>44797</v>
      </c>
      <c r="K27" s="1939">
        <f>I27+23</f>
        <v>44802</v>
      </c>
      <c r="L27" s="275">
        <f>I27+27</f>
        <v>44806</v>
      </c>
    </row>
    <row r="28" spans="1:12" s="14" customFormat="1" ht="20.25" hidden="1" thickBot="1">
      <c r="A28" s="426"/>
      <c r="B28" s="426"/>
      <c r="C28" s="1018"/>
      <c r="D28" s="442"/>
      <c r="E28" s="442"/>
      <c r="F28" s="443"/>
      <c r="G28" s="433"/>
      <c r="H28" s="450"/>
      <c r="I28" s="442"/>
      <c r="J28" s="40"/>
      <c r="K28" s="1940"/>
      <c r="L28" s="40"/>
    </row>
    <row r="29" spans="1:12" s="14" customFormat="1" ht="20.25" hidden="1" thickTop="1">
      <c r="A29" s="426" t="s">
        <v>2079</v>
      </c>
      <c r="B29" s="426"/>
      <c r="C29" s="1017"/>
      <c r="D29" s="436"/>
      <c r="E29" s="436"/>
      <c r="F29" s="437"/>
      <c r="G29" s="449" t="s">
        <v>2080</v>
      </c>
      <c r="H29" s="439" t="s">
        <v>498</v>
      </c>
      <c r="I29" s="436">
        <v>44786</v>
      </c>
      <c r="J29" s="275">
        <f>I29+18</f>
        <v>44804</v>
      </c>
      <c r="K29" s="1939">
        <f>I29+23</f>
        <v>44809</v>
      </c>
      <c r="L29" s="275">
        <f>I29+27</f>
        <v>44813</v>
      </c>
    </row>
    <row r="30" spans="1:12" s="14" customFormat="1" ht="20.25" hidden="1" thickBot="1">
      <c r="A30" s="446"/>
      <c r="B30" s="446"/>
      <c r="C30" s="1018"/>
      <c r="D30" s="442"/>
      <c r="E30" s="442"/>
      <c r="F30" s="443"/>
      <c r="G30" s="433"/>
      <c r="H30" s="450"/>
      <c r="I30" s="442"/>
      <c r="J30" s="40"/>
      <c r="K30" s="1940"/>
      <c r="L30" s="40"/>
    </row>
    <row r="31" spans="1:12" s="14" customFormat="1" ht="20.25" hidden="1" thickTop="1">
      <c r="A31" s="426" t="s">
        <v>503</v>
      </c>
      <c r="B31" s="426"/>
      <c r="C31" s="1017" t="s">
        <v>500</v>
      </c>
      <c r="D31" s="436" t="s">
        <v>501</v>
      </c>
      <c r="E31" s="436">
        <v>44788</v>
      </c>
      <c r="F31" s="437">
        <v>44789</v>
      </c>
      <c r="G31" s="449" t="s">
        <v>2081</v>
      </c>
      <c r="H31" s="439" t="s">
        <v>502</v>
      </c>
      <c r="I31" s="436">
        <v>44793</v>
      </c>
      <c r="J31" s="275">
        <f>I31+18</f>
        <v>44811</v>
      </c>
      <c r="K31" s="1939">
        <f>I31+23</f>
        <v>44816</v>
      </c>
      <c r="L31" s="275">
        <f>I31+27</f>
        <v>44820</v>
      </c>
    </row>
    <row r="32" spans="1:12" s="14" customFormat="1" ht="20.25" hidden="1" thickBot="1">
      <c r="A32" s="426"/>
      <c r="B32" s="426"/>
      <c r="C32" s="1018"/>
      <c r="D32" s="442"/>
      <c r="E32" s="442"/>
      <c r="F32" s="443"/>
      <c r="G32" s="433"/>
      <c r="H32" s="450"/>
      <c r="I32" s="442"/>
      <c r="J32" s="40"/>
      <c r="K32" s="1940"/>
      <c r="L32" s="40"/>
    </row>
    <row r="33" spans="1:14" s="14" customFormat="1" ht="21" hidden="1" thickTop="1" thickBot="1">
      <c r="A33" s="426" t="s">
        <v>382</v>
      </c>
      <c r="B33" s="426"/>
      <c r="C33" s="1018" t="s">
        <v>506</v>
      </c>
      <c r="D33" s="442" t="s">
        <v>507</v>
      </c>
      <c r="E33" s="442">
        <v>44793</v>
      </c>
      <c r="F33" s="443">
        <v>44794</v>
      </c>
      <c r="G33" s="449" t="s">
        <v>1952</v>
      </c>
      <c r="H33" s="439" t="s">
        <v>2082</v>
      </c>
      <c r="I33" s="436">
        <v>44800</v>
      </c>
      <c r="J33" s="275">
        <f>I33+18</f>
        <v>44818</v>
      </c>
      <c r="K33" s="1939">
        <f>I33+23</f>
        <v>44823</v>
      </c>
      <c r="L33" s="275">
        <f>I33+27</f>
        <v>44827</v>
      </c>
    </row>
    <row r="34" spans="1:14" s="14" customFormat="1" ht="21" hidden="1" thickTop="1" thickBot="1">
      <c r="A34" s="426"/>
      <c r="B34" s="426"/>
      <c r="C34" s="1017" t="s">
        <v>412</v>
      </c>
      <c r="D34" s="436" t="s">
        <v>509</v>
      </c>
      <c r="E34" s="436">
        <v>44795</v>
      </c>
      <c r="F34" s="437">
        <v>44797</v>
      </c>
      <c r="G34" s="433"/>
      <c r="H34" s="450"/>
      <c r="I34" s="442"/>
      <c r="J34" s="40"/>
      <c r="K34" s="1940"/>
      <c r="L34" s="40"/>
    </row>
    <row r="35" spans="1:14" s="14" customFormat="1" ht="20.25" hidden="1" thickTop="1">
      <c r="A35" s="426" t="s">
        <v>510</v>
      </c>
      <c r="B35" s="426"/>
      <c r="C35" s="1017" t="s">
        <v>409</v>
      </c>
      <c r="D35" s="436" t="s">
        <v>511</v>
      </c>
      <c r="E35" s="691" t="s">
        <v>393</v>
      </c>
      <c r="F35" s="437"/>
      <c r="G35" s="523" t="s">
        <v>406</v>
      </c>
      <c r="H35" s="439" t="s">
        <v>2083</v>
      </c>
      <c r="I35" s="436">
        <v>44807</v>
      </c>
      <c r="J35" s="1000">
        <f>I35+18</f>
        <v>44825</v>
      </c>
      <c r="K35" s="1941">
        <f>I35+23</f>
        <v>44830</v>
      </c>
      <c r="L35" s="1000">
        <f>I35+27</f>
        <v>44834</v>
      </c>
    </row>
    <row r="36" spans="1:14" ht="13.5" hidden="1" thickBot="1"/>
    <row r="37" spans="1:14" s="14" customFormat="1" ht="20.25" hidden="1" thickTop="1">
      <c r="A37" s="426"/>
      <c r="B37" s="426"/>
      <c r="C37" s="1092" t="s">
        <v>453</v>
      </c>
      <c r="D37" s="1093" t="s">
        <v>513</v>
      </c>
      <c r="E37" s="1354" t="s">
        <v>393</v>
      </c>
      <c r="F37" s="437"/>
      <c r="G37" s="449" t="s">
        <v>2084</v>
      </c>
      <c r="H37" s="439" t="s">
        <v>2085</v>
      </c>
      <c r="I37" s="436">
        <v>44814</v>
      </c>
      <c r="J37" s="275">
        <f>I37+18</f>
        <v>44832</v>
      </c>
      <c r="K37" s="1939">
        <f>I37+23</f>
        <v>44837</v>
      </c>
      <c r="L37" s="275">
        <f>I37+27</f>
        <v>44841</v>
      </c>
      <c r="M37" s="1944"/>
    </row>
    <row r="38" spans="1:14" s="14" customFormat="1" ht="20.25" hidden="1" thickBot="1">
      <c r="A38" s="426"/>
      <c r="B38" s="426"/>
      <c r="C38" s="1018" t="s">
        <v>412</v>
      </c>
      <c r="D38" s="442" t="s">
        <v>514</v>
      </c>
      <c r="E38" s="442">
        <v>44804</v>
      </c>
      <c r="F38" s="443">
        <v>44805</v>
      </c>
      <c r="G38" s="433"/>
      <c r="H38" s="450"/>
      <c r="I38" s="442"/>
      <c r="J38" s="40"/>
      <c r="K38" s="1940"/>
      <c r="L38" s="40"/>
      <c r="M38" s="1944"/>
    </row>
    <row r="39" spans="1:14" s="14" customFormat="1" ht="20.25" hidden="1" thickTop="1">
      <c r="A39" s="426"/>
      <c r="B39" s="426"/>
      <c r="C39" s="1017" t="s">
        <v>500</v>
      </c>
      <c r="D39" s="436" t="s">
        <v>515</v>
      </c>
      <c r="E39" s="436">
        <v>44813</v>
      </c>
      <c r="F39" s="437">
        <v>44815</v>
      </c>
      <c r="G39" s="449" t="s">
        <v>2065</v>
      </c>
      <c r="H39" s="439" t="s">
        <v>2086</v>
      </c>
      <c r="I39" s="436">
        <v>44821</v>
      </c>
      <c r="J39" s="275">
        <f>I39+18</f>
        <v>44839</v>
      </c>
      <c r="K39" s="1939">
        <f>I39+23</f>
        <v>44844</v>
      </c>
      <c r="L39" s="275">
        <f>I39+27</f>
        <v>44848</v>
      </c>
      <c r="M39" s="1944"/>
    </row>
    <row r="40" spans="1:14" s="14" customFormat="1" ht="20.25" hidden="1" thickBot="1">
      <c r="A40" s="426"/>
      <c r="B40" s="426"/>
      <c r="C40" s="1018"/>
      <c r="D40" s="442"/>
      <c r="E40" s="442"/>
      <c r="F40" s="443"/>
      <c r="G40" s="433"/>
      <c r="H40" s="450"/>
      <c r="I40" s="442"/>
      <c r="J40" s="40"/>
      <c r="K40" s="1940"/>
      <c r="L40" s="40"/>
      <c r="M40" s="1944"/>
    </row>
    <row r="41" spans="1:14" s="14" customFormat="1" ht="20.25" hidden="1" thickTop="1">
      <c r="A41" s="426"/>
      <c r="B41" s="426"/>
      <c r="C41" s="1017" t="s">
        <v>518</v>
      </c>
      <c r="D41" s="436" t="s">
        <v>519</v>
      </c>
      <c r="E41" s="436">
        <v>44822</v>
      </c>
      <c r="F41" s="437">
        <v>44824</v>
      </c>
      <c r="G41" s="449" t="s">
        <v>2067</v>
      </c>
      <c r="H41" s="439" t="s">
        <v>517</v>
      </c>
      <c r="I41" s="436">
        <v>44828</v>
      </c>
      <c r="J41" s="275">
        <f>I41+18</f>
        <v>44846</v>
      </c>
      <c r="K41" s="1939">
        <f>I41+23</f>
        <v>44851</v>
      </c>
      <c r="L41" s="275">
        <f>I41+27</f>
        <v>44855</v>
      </c>
      <c r="M41" s="1944"/>
    </row>
    <row r="42" spans="1:14" s="14" customFormat="1" ht="20.25" hidden="1" thickBot="1">
      <c r="A42" s="426"/>
      <c r="B42" s="426"/>
      <c r="C42" s="1018"/>
      <c r="D42" s="442"/>
      <c r="E42" s="442"/>
      <c r="F42" s="443"/>
      <c r="G42" s="433"/>
      <c r="H42" s="450"/>
      <c r="I42" s="442"/>
      <c r="J42" s="40"/>
      <c r="K42" s="1940"/>
      <c r="L42" s="40"/>
      <c r="M42" s="1944"/>
    </row>
    <row r="43" spans="1:14" s="14" customFormat="1" ht="20.25" hidden="1" thickTop="1">
      <c r="A43" s="426" t="s">
        <v>412</v>
      </c>
      <c r="B43" s="426"/>
      <c r="C43" s="1017" t="s">
        <v>409</v>
      </c>
      <c r="D43" s="436" t="s">
        <v>522</v>
      </c>
      <c r="E43" s="436">
        <v>44826</v>
      </c>
      <c r="F43" s="437">
        <v>44827</v>
      </c>
      <c r="G43" s="449" t="s">
        <v>1770</v>
      </c>
      <c r="H43" s="439" t="s">
        <v>521</v>
      </c>
      <c r="I43" s="436">
        <v>44835</v>
      </c>
      <c r="J43" s="275">
        <f>I43+18</f>
        <v>44853</v>
      </c>
      <c r="K43" s="1939">
        <f>I43+23</f>
        <v>44858</v>
      </c>
      <c r="L43" s="275">
        <f>I43+27</f>
        <v>44862</v>
      </c>
      <c r="M43" s="1944"/>
    </row>
    <row r="44" spans="1:14" s="14" customFormat="1" ht="20.25" hidden="1" thickBot="1">
      <c r="A44" s="426"/>
      <c r="B44" s="426"/>
      <c r="C44" s="1018"/>
      <c r="D44" s="442"/>
      <c r="E44" s="442"/>
      <c r="F44" s="443"/>
      <c r="G44" s="433"/>
      <c r="H44" s="450"/>
      <c r="I44" s="442"/>
      <c r="J44" s="40"/>
      <c r="K44" s="1940"/>
      <c r="L44" s="40"/>
      <c r="M44" s="1944"/>
      <c r="N44" s="735"/>
    </row>
    <row r="45" spans="1:14" s="14" customFormat="1" ht="20.25" hidden="1" thickTop="1">
      <c r="A45" s="426" t="s">
        <v>409</v>
      </c>
      <c r="B45" s="426"/>
      <c r="C45" s="1017" t="s">
        <v>412</v>
      </c>
      <c r="D45" s="436" t="s">
        <v>524</v>
      </c>
      <c r="E45" s="436">
        <v>44835</v>
      </c>
      <c r="F45" s="437">
        <v>44836</v>
      </c>
      <c r="G45" s="449" t="s">
        <v>2087</v>
      </c>
      <c r="H45" s="439" t="s">
        <v>523</v>
      </c>
      <c r="I45" s="436">
        <v>44842</v>
      </c>
      <c r="J45" s="275">
        <f>I45+18</f>
        <v>44860</v>
      </c>
      <c r="K45" s="1939">
        <f>I45+23</f>
        <v>44865</v>
      </c>
      <c r="L45" s="275">
        <f>I45+27</f>
        <v>44869</v>
      </c>
      <c r="M45" s="1944"/>
      <c r="N45" s="735" t="s">
        <v>2088</v>
      </c>
    </row>
    <row r="46" spans="1:14" s="14" customFormat="1" ht="20.25" hidden="1" thickBot="1">
      <c r="A46" s="426"/>
      <c r="B46" s="426"/>
      <c r="C46" s="1018"/>
      <c r="D46" s="442"/>
      <c r="E46" s="442"/>
      <c r="F46" s="443"/>
      <c r="G46" s="433"/>
      <c r="H46" s="450"/>
      <c r="I46" s="442"/>
      <c r="J46" s="40"/>
      <c r="K46" s="1940"/>
      <c r="L46" s="40"/>
      <c r="M46" s="1944"/>
      <c r="N46" s="735" t="s">
        <v>530</v>
      </c>
    </row>
    <row r="47" spans="1:14" s="14" customFormat="1" ht="20.25" hidden="1" thickTop="1">
      <c r="A47" s="426"/>
      <c r="B47" s="426"/>
      <c r="C47" s="1017" t="s">
        <v>453</v>
      </c>
      <c r="D47" s="436" t="s">
        <v>526</v>
      </c>
      <c r="E47" s="436">
        <v>44840</v>
      </c>
      <c r="F47" s="437">
        <v>44841</v>
      </c>
      <c r="G47" s="449" t="s">
        <v>2072</v>
      </c>
      <c r="H47" s="439" t="s">
        <v>2089</v>
      </c>
      <c r="I47" s="436">
        <v>44849</v>
      </c>
      <c r="J47" s="275">
        <f t="shared" ref="J47" si="21">I47+18</f>
        <v>44867</v>
      </c>
      <c r="K47" s="1939">
        <f t="shared" ref="K47" si="22">I47+23</f>
        <v>44872</v>
      </c>
      <c r="L47" s="275">
        <f t="shared" ref="L47" si="23">I47+27</f>
        <v>44876</v>
      </c>
      <c r="M47" s="1944"/>
      <c r="N47" s="735" t="s">
        <v>529</v>
      </c>
    </row>
    <row r="48" spans="1:14" s="14" customFormat="1" ht="20.25" hidden="1" thickBot="1">
      <c r="A48" s="426"/>
      <c r="B48" s="426"/>
      <c r="C48" s="1018"/>
      <c r="D48" s="442"/>
      <c r="E48" s="442"/>
      <c r="F48" s="443"/>
      <c r="G48" s="433"/>
      <c r="H48" s="450"/>
      <c r="I48" s="442"/>
      <c r="J48" s="40"/>
      <c r="K48" s="1940"/>
      <c r="L48" s="40"/>
      <c r="M48" s="1944"/>
      <c r="N48" s="735" t="s">
        <v>530</v>
      </c>
    </row>
    <row r="49" spans="1:14" s="14" customFormat="1" ht="20.25" hidden="1" thickTop="1">
      <c r="A49" s="426" t="s">
        <v>531</v>
      </c>
      <c r="B49" s="426"/>
      <c r="C49" s="1017" t="s">
        <v>532</v>
      </c>
      <c r="D49" s="436" t="s">
        <v>533</v>
      </c>
      <c r="E49" s="436">
        <v>44849</v>
      </c>
      <c r="F49" s="437">
        <v>44850</v>
      </c>
      <c r="G49" s="449" t="s">
        <v>2073</v>
      </c>
      <c r="H49" s="439" t="s">
        <v>2090</v>
      </c>
      <c r="I49" s="436">
        <v>44856</v>
      </c>
      <c r="J49" s="275">
        <f t="shared" ref="J49" si="24">I49+18</f>
        <v>44874</v>
      </c>
      <c r="K49" s="1939">
        <f t="shared" ref="K49" si="25">I49+23</f>
        <v>44879</v>
      </c>
      <c r="L49" s="275">
        <f t="shared" ref="L49" si="26">I49+27</f>
        <v>44883</v>
      </c>
      <c r="M49" s="1944"/>
    </row>
    <row r="50" spans="1:14" s="14" customFormat="1" ht="20.25" hidden="1" thickBot="1">
      <c r="A50" s="426"/>
      <c r="B50" s="426"/>
      <c r="C50" s="1018"/>
      <c r="D50" s="442"/>
      <c r="E50" s="442"/>
      <c r="F50" s="443"/>
      <c r="G50" s="433"/>
      <c r="H50" s="450"/>
      <c r="I50" s="442"/>
      <c r="J50" s="40"/>
      <c r="K50" s="1940"/>
      <c r="L50" s="40"/>
      <c r="M50" s="1944"/>
    </row>
    <row r="51" spans="1:14" s="14" customFormat="1" ht="20.25" hidden="1" thickTop="1">
      <c r="A51" s="426" t="s">
        <v>518</v>
      </c>
      <c r="B51" s="426"/>
      <c r="C51" s="1017" t="s">
        <v>453</v>
      </c>
      <c r="D51" s="436" t="s">
        <v>535</v>
      </c>
      <c r="E51" s="436">
        <v>44857</v>
      </c>
      <c r="F51" s="437">
        <v>44858</v>
      </c>
      <c r="G51" s="449" t="s">
        <v>2075</v>
      </c>
      <c r="H51" s="439" t="s">
        <v>534</v>
      </c>
      <c r="I51" s="436">
        <v>44863</v>
      </c>
      <c r="J51" s="275">
        <f t="shared" ref="J51" si="27">I51+18</f>
        <v>44881</v>
      </c>
      <c r="K51" s="1939">
        <f t="shared" ref="K51" si="28">I51+23</f>
        <v>44886</v>
      </c>
      <c r="L51" s="275">
        <f t="shared" ref="L51" si="29">I51+27</f>
        <v>44890</v>
      </c>
      <c r="M51" s="1944"/>
      <c r="N51" s="735" t="s">
        <v>529</v>
      </c>
    </row>
    <row r="52" spans="1:14" s="14" customFormat="1" ht="20.25" hidden="1" thickBot="1">
      <c r="A52" s="426"/>
      <c r="B52" s="426"/>
      <c r="C52" s="1018"/>
      <c r="D52" s="442"/>
      <c r="E52" s="442"/>
      <c r="F52" s="443"/>
      <c r="G52" s="433"/>
      <c r="H52" s="450"/>
      <c r="I52" s="442"/>
      <c r="J52" s="40"/>
      <c r="K52" s="1940"/>
      <c r="L52" s="40"/>
      <c r="M52" s="1944"/>
      <c r="N52" s="735" t="s">
        <v>530</v>
      </c>
    </row>
    <row r="53" spans="1:14" s="14" customFormat="1" ht="20.25" hidden="1" thickTop="1">
      <c r="A53" s="426" t="s">
        <v>409</v>
      </c>
      <c r="B53" s="426"/>
      <c r="C53" s="1017" t="s">
        <v>453</v>
      </c>
      <c r="D53" s="436" t="s">
        <v>538</v>
      </c>
      <c r="E53" s="436">
        <v>44863</v>
      </c>
      <c r="F53" s="437">
        <v>44864</v>
      </c>
      <c r="G53" s="449" t="s">
        <v>1886</v>
      </c>
      <c r="H53" s="439" t="s">
        <v>536</v>
      </c>
      <c r="I53" s="436">
        <v>44870</v>
      </c>
      <c r="J53" s="275">
        <f t="shared" ref="J53" si="30">I53+18</f>
        <v>44888</v>
      </c>
      <c r="K53" s="1939">
        <f t="shared" ref="K53" si="31">I53+23</f>
        <v>44893</v>
      </c>
      <c r="L53" s="275">
        <f t="shared" ref="L53" si="32">I53+27</f>
        <v>44897</v>
      </c>
      <c r="M53" s="1944"/>
    </row>
    <row r="54" spans="1:14" s="14" customFormat="1" ht="20.25" hidden="1" thickBot="1">
      <c r="A54" s="426"/>
      <c r="B54" s="426"/>
      <c r="C54" s="1018"/>
      <c r="D54" s="442"/>
      <c r="E54" s="442"/>
      <c r="F54" s="443"/>
      <c r="G54" s="433"/>
      <c r="H54" s="450"/>
      <c r="I54" s="442"/>
      <c r="J54" s="40"/>
      <c r="K54" s="1940"/>
      <c r="L54" s="40"/>
      <c r="M54" s="1944"/>
    </row>
    <row r="55" spans="1:14" s="14" customFormat="1" ht="21" hidden="1" thickTop="1" thickBot="1">
      <c r="A55" s="426" t="s">
        <v>518</v>
      </c>
      <c r="B55" s="426"/>
      <c r="C55" s="1017" t="s">
        <v>540</v>
      </c>
      <c r="D55" s="436" t="s">
        <v>541</v>
      </c>
      <c r="E55" s="436">
        <v>44875</v>
      </c>
      <c r="F55" s="437">
        <v>44876</v>
      </c>
      <c r="G55" s="449" t="s">
        <v>1848</v>
      </c>
      <c r="H55" s="439" t="s">
        <v>2091</v>
      </c>
      <c r="I55" s="436">
        <v>44877</v>
      </c>
      <c r="J55" s="275">
        <f t="shared" ref="J55" si="33">I55+18</f>
        <v>44895</v>
      </c>
      <c r="K55" s="1939">
        <f t="shared" ref="K55" si="34">I55+23</f>
        <v>44900</v>
      </c>
      <c r="L55" s="275">
        <f t="shared" ref="L55" si="35">I55+27</f>
        <v>44904</v>
      </c>
      <c r="M55" s="1944"/>
    </row>
    <row r="56" spans="1:14" s="14" customFormat="1" ht="21" hidden="1" thickTop="1" thickBot="1">
      <c r="A56" s="426"/>
      <c r="B56" s="426"/>
      <c r="C56" s="1017" t="s">
        <v>412</v>
      </c>
      <c r="D56" s="436" t="s">
        <v>543</v>
      </c>
      <c r="E56" s="436">
        <v>44873</v>
      </c>
      <c r="F56" s="437">
        <v>44875</v>
      </c>
      <c r="G56" s="433"/>
      <c r="H56" s="450"/>
      <c r="I56" s="442"/>
      <c r="J56" s="40"/>
      <c r="K56" s="1940"/>
      <c r="L56" s="40"/>
      <c r="M56" s="1944"/>
    </row>
    <row r="57" spans="1:14" s="14" customFormat="1" ht="20.25" hidden="1" thickTop="1">
      <c r="A57" s="426"/>
      <c r="B57" s="426"/>
      <c r="C57" s="1017" t="s">
        <v>412</v>
      </c>
      <c r="D57" s="436" t="s">
        <v>543</v>
      </c>
      <c r="E57" s="436">
        <v>44873</v>
      </c>
      <c r="F57" s="437">
        <v>44875</v>
      </c>
      <c r="G57" s="449" t="s">
        <v>2080</v>
      </c>
      <c r="H57" s="439" t="s">
        <v>2092</v>
      </c>
      <c r="I57" s="436">
        <v>44884</v>
      </c>
      <c r="J57" s="275">
        <f t="shared" ref="J57" si="36">I57+18</f>
        <v>44902</v>
      </c>
      <c r="K57" s="1939">
        <f t="shared" ref="K57" si="37">I57+23</f>
        <v>44907</v>
      </c>
      <c r="L57" s="275">
        <f t="shared" ref="L57" si="38">I57+27</f>
        <v>44911</v>
      </c>
      <c r="M57" s="1944"/>
      <c r="N57" s="735" t="s">
        <v>529</v>
      </c>
    </row>
    <row r="58" spans="1:14" s="14" customFormat="1" ht="20.25" hidden="1" thickBot="1">
      <c r="A58" s="426"/>
      <c r="B58" s="426"/>
      <c r="C58" s="1018"/>
      <c r="D58" s="442"/>
      <c r="E58" s="442"/>
      <c r="F58" s="443"/>
      <c r="G58" s="433"/>
      <c r="H58" s="450"/>
      <c r="I58" s="442"/>
      <c r="J58" s="40"/>
      <c r="K58" s="1940"/>
      <c r="L58" s="40"/>
      <c r="M58" s="1944"/>
      <c r="N58" s="735" t="s">
        <v>530</v>
      </c>
    </row>
    <row r="59" spans="1:14" s="14" customFormat="1" ht="20.25" hidden="1" thickTop="1">
      <c r="A59" s="426"/>
      <c r="B59" s="426"/>
      <c r="C59" s="1017" t="s">
        <v>453</v>
      </c>
      <c r="D59" s="436" t="s">
        <v>545</v>
      </c>
      <c r="E59" s="436">
        <v>44885</v>
      </c>
      <c r="F59" s="437">
        <v>44886</v>
      </c>
      <c r="G59" s="449" t="s">
        <v>2081</v>
      </c>
      <c r="H59" s="439" t="s">
        <v>2093</v>
      </c>
      <c r="I59" s="436">
        <v>44891</v>
      </c>
      <c r="J59" s="275">
        <f t="shared" ref="J59" si="39">I59+18</f>
        <v>44909</v>
      </c>
      <c r="K59" s="1939">
        <f t="shared" ref="K59" si="40">I59+23</f>
        <v>44914</v>
      </c>
      <c r="L59" s="275">
        <f t="shared" ref="L59" si="41">I59+27</f>
        <v>44918</v>
      </c>
      <c r="M59" s="1944"/>
    </row>
    <row r="60" spans="1:14" s="14" customFormat="1" ht="20.25" hidden="1" thickBot="1">
      <c r="A60" s="426"/>
      <c r="B60" s="426"/>
      <c r="C60" s="1018"/>
      <c r="D60" s="442"/>
      <c r="E60" s="442"/>
      <c r="F60" s="443"/>
      <c r="G60" s="433"/>
      <c r="H60" s="450"/>
      <c r="I60" s="442"/>
      <c r="J60" s="40"/>
      <c r="K60" s="1940"/>
      <c r="L60" s="40"/>
      <c r="M60" s="1944"/>
    </row>
    <row r="61" spans="1:14" s="14" customFormat="1" ht="20.25" hidden="1" thickTop="1">
      <c r="A61" s="426" t="s">
        <v>531</v>
      </c>
      <c r="B61" s="426"/>
      <c r="C61" s="1017" t="s">
        <v>248</v>
      </c>
      <c r="D61" s="436" t="s">
        <v>547</v>
      </c>
      <c r="E61" s="436">
        <v>44890</v>
      </c>
      <c r="F61" s="437">
        <v>44891</v>
      </c>
      <c r="G61" s="449" t="s">
        <v>1952</v>
      </c>
      <c r="H61" s="439" t="s">
        <v>546</v>
      </c>
      <c r="I61" s="436">
        <v>44898</v>
      </c>
      <c r="J61" s="275">
        <f t="shared" ref="J61" si="42">I61+18</f>
        <v>44916</v>
      </c>
      <c r="K61" s="1939">
        <f t="shared" ref="K61" si="43">I61+23</f>
        <v>44921</v>
      </c>
      <c r="L61" s="275">
        <f t="shared" ref="L61" si="44">I61+27</f>
        <v>44925</v>
      </c>
      <c r="M61" s="1944"/>
    </row>
    <row r="62" spans="1:14" s="14" customFormat="1" ht="20.25" hidden="1" thickBot="1">
      <c r="A62" s="426"/>
      <c r="B62" s="426"/>
      <c r="C62" s="1018"/>
      <c r="D62" s="442"/>
      <c r="E62" s="442"/>
      <c r="F62" s="443"/>
      <c r="G62" s="433"/>
      <c r="H62" s="450"/>
      <c r="I62" s="442"/>
      <c r="J62" s="40"/>
      <c r="K62" s="1940"/>
      <c r="L62" s="40"/>
      <c r="M62" s="1944"/>
    </row>
    <row r="63" spans="1:14" s="14" customFormat="1" ht="20.25" hidden="1" thickTop="1">
      <c r="A63" s="426" t="s">
        <v>549</v>
      </c>
      <c r="B63" s="426"/>
      <c r="C63" s="1017" t="s">
        <v>409</v>
      </c>
      <c r="D63" s="436" t="s">
        <v>550</v>
      </c>
      <c r="E63" s="436">
        <v>44897</v>
      </c>
      <c r="F63" s="437">
        <v>44898</v>
      </c>
      <c r="G63" s="523" t="s">
        <v>406</v>
      </c>
      <c r="H63" s="439" t="s">
        <v>2094</v>
      </c>
      <c r="I63" s="436">
        <v>44905</v>
      </c>
      <c r="J63" s="1000"/>
      <c r="K63" s="1941"/>
      <c r="L63" s="1000"/>
      <c r="M63" s="1944"/>
    </row>
    <row r="64" spans="1:14" s="14" customFormat="1" ht="20.25" hidden="1" thickBot="1">
      <c r="A64" s="426"/>
      <c r="B64" s="426"/>
      <c r="C64" s="1018"/>
      <c r="D64" s="442"/>
      <c r="E64" s="442"/>
      <c r="F64" s="443"/>
      <c r="G64" s="433"/>
      <c r="H64" s="450"/>
      <c r="I64" s="442"/>
      <c r="J64" s="1122"/>
      <c r="K64" s="1942"/>
      <c r="L64" s="1122"/>
      <c r="M64" s="1944"/>
    </row>
    <row r="65" spans="1:13" s="14" customFormat="1" ht="20.25" hidden="1" thickTop="1">
      <c r="A65" s="426" t="s">
        <v>552</v>
      </c>
      <c r="B65" s="426"/>
      <c r="C65" s="1017" t="s">
        <v>553</v>
      </c>
      <c r="D65" s="436" t="s">
        <v>554</v>
      </c>
      <c r="E65" s="436">
        <v>44903</v>
      </c>
      <c r="F65" s="437">
        <v>44905</v>
      </c>
      <c r="G65" s="449" t="s">
        <v>2074</v>
      </c>
      <c r="H65" s="439" t="s">
        <v>2095</v>
      </c>
      <c r="I65" s="436">
        <v>44912</v>
      </c>
      <c r="J65" s="275">
        <f>I65+18</f>
        <v>44930</v>
      </c>
      <c r="K65" s="1939">
        <f>I65+23</f>
        <v>44935</v>
      </c>
      <c r="L65" s="275">
        <f>I65+27</f>
        <v>44939</v>
      </c>
      <c r="M65" s="1944"/>
    </row>
    <row r="66" spans="1:13" s="14" customFormat="1" ht="20.25" hidden="1" thickBot="1">
      <c r="A66" s="426"/>
      <c r="B66" s="426"/>
      <c r="C66" s="1018"/>
      <c r="D66" s="442"/>
      <c r="E66" s="442"/>
      <c r="F66" s="443"/>
      <c r="G66" s="433"/>
      <c r="H66" s="450"/>
      <c r="I66" s="442"/>
      <c r="J66" s="40"/>
      <c r="K66" s="1940"/>
      <c r="L66" s="40"/>
      <c r="M66" s="1944"/>
    </row>
    <row r="67" spans="1:13" s="14" customFormat="1" ht="20.25" hidden="1" thickTop="1">
      <c r="A67" s="426"/>
      <c r="B67" s="426"/>
      <c r="C67" s="1017" t="s">
        <v>412</v>
      </c>
      <c r="D67" s="436" t="s">
        <v>556</v>
      </c>
      <c r="E67" s="436">
        <v>44911</v>
      </c>
      <c r="F67" s="437">
        <v>44912</v>
      </c>
      <c r="G67" s="449" t="s">
        <v>2084</v>
      </c>
      <c r="H67" s="439" t="s">
        <v>555</v>
      </c>
      <c r="I67" s="436">
        <v>44919</v>
      </c>
      <c r="J67" s="275">
        <f>I67+18</f>
        <v>44937</v>
      </c>
      <c r="K67" s="1939">
        <f>I67+23</f>
        <v>44942</v>
      </c>
      <c r="L67" s="275">
        <f>I67+27</f>
        <v>44946</v>
      </c>
      <c r="M67" s="1944"/>
    </row>
    <row r="68" spans="1:13" ht="13.5" hidden="1" thickBot="1"/>
    <row r="69" spans="1:13" s="14" customFormat="1" ht="20.25" hidden="1" thickTop="1">
      <c r="A69" s="426" t="s">
        <v>558</v>
      </c>
      <c r="B69" s="426"/>
      <c r="C69" s="1017" t="s">
        <v>559</v>
      </c>
      <c r="D69" s="436" t="s">
        <v>560</v>
      </c>
      <c r="E69" s="436">
        <v>44917</v>
      </c>
      <c r="F69" s="437">
        <v>44918</v>
      </c>
      <c r="G69" s="449" t="s">
        <v>2065</v>
      </c>
      <c r="H69" s="439" t="s">
        <v>557</v>
      </c>
      <c r="I69" s="436">
        <v>44926</v>
      </c>
      <c r="J69" s="275">
        <f>I69+18</f>
        <v>44944</v>
      </c>
      <c r="K69" s="1939">
        <f>I69+23</f>
        <v>44949</v>
      </c>
      <c r="L69" s="275">
        <f>I69+27</f>
        <v>44953</v>
      </c>
    </row>
    <row r="70" spans="1:13" s="14" customFormat="1" ht="20.25" hidden="1" thickBot="1">
      <c r="A70" s="426"/>
      <c r="B70" s="426"/>
      <c r="C70" s="1018"/>
      <c r="D70" s="442"/>
      <c r="E70" s="442"/>
      <c r="F70" s="443"/>
      <c r="G70" s="433"/>
      <c r="H70" s="450"/>
      <c r="I70" s="442"/>
      <c r="J70" s="40"/>
      <c r="K70" s="1940"/>
      <c r="L70" s="40"/>
    </row>
    <row r="71" spans="1:13" s="14" customFormat="1" ht="20.25" hidden="1" thickTop="1">
      <c r="A71" s="426"/>
      <c r="B71" s="426"/>
      <c r="C71" s="1017" t="s">
        <v>453</v>
      </c>
      <c r="D71" s="436" t="s">
        <v>562</v>
      </c>
      <c r="E71" s="436">
        <v>44926</v>
      </c>
      <c r="F71" s="437">
        <v>44562</v>
      </c>
      <c r="G71" s="449" t="s">
        <v>2067</v>
      </c>
      <c r="H71" s="439" t="s">
        <v>2096</v>
      </c>
      <c r="I71" s="436">
        <v>44933</v>
      </c>
      <c r="J71" s="275">
        <f>I71+18</f>
        <v>44951</v>
      </c>
      <c r="K71" s="1939">
        <f>I71+23</f>
        <v>44956</v>
      </c>
      <c r="L71" s="275">
        <f>I71+27</f>
        <v>44960</v>
      </c>
    </row>
    <row r="72" spans="1:13" s="14" customFormat="1" ht="20.25" hidden="1" thickBot="1">
      <c r="A72" s="426"/>
      <c r="B72" s="426"/>
      <c r="C72" s="1018"/>
      <c r="D72" s="442"/>
      <c r="E72" s="442"/>
      <c r="F72" s="443"/>
      <c r="G72" s="433"/>
      <c r="H72" s="450"/>
      <c r="I72" s="442"/>
      <c r="J72" s="40"/>
      <c r="K72" s="1940"/>
      <c r="L72" s="40"/>
    </row>
    <row r="73" spans="1:13" s="14" customFormat="1" ht="20.25" hidden="1" thickTop="1">
      <c r="A73" s="426"/>
      <c r="B73" s="426"/>
      <c r="C73" s="1017" t="s">
        <v>248</v>
      </c>
      <c r="D73" s="436" t="s">
        <v>564</v>
      </c>
      <c r="E73" s="436">
        <v>44931</v>
      </c>
      <c r="F73" s="437">
        <v>44932</v>
      </c>
      <c r="G73" s="449" t="s">
        <v>2087</v>
      </c>
      <c r="H73" s="439" t="s">
        <v>563</v>
      </c>
      <c r="I73" s="436">
        <v>44940</v>
      </c>
      <c r="J73" s="275">
        <f>I73+18</f>
        <v>44958</v>
      </c>
      <c r="K73" s="1939">
        <f>I73+23</f>
        <v>44963</v>
      </c>
      <c r="L73" s="275">
        <f>I73+27</f>
        <v>44967</v>
      </c>
    </row>
    <row r="74" spans="1:13" s="14" customFormat="1" ht="20.25" hidden="1" thickBot="1">
      <c r="A74" s="426"/>
      <c r="B74" s="426"/>
      <c r="C74" s="1018"/>
      <c r="D74" s="442"/>
      <c r="E74" s="442"/>
      <c r="F74" s="443"/>
      <c r="G74" s="433"/>
      <c r="H74" s="450"/>
      <c r="I74" s="442"/>
      <c r="J74" s="40"/>
      <c r="K74" s="1940"/>
      <c r="L74" s="40"/>
    </row>
    <row r="75" spans="1:13" s="14" customFormat="1" ht="20.25" hidden="1" thickTop="1">
      <c r="A75" s="426"/>
      <c r="B75" s="426"/>
      <c r="C75" s="1017" t="s">
        <v>409</v>
      </c>
      <c r="D75" s="436" t="s">
        <v>566</v>
      </c>
      <c r="E75" s="436">
        <v>44940</v>
      </c>
      <c r="F75" s="437">
        <v>44941</v>
      </c>
      <c r="G75" s="449" t="s">
        <v>2072</v>
      </c>
      <c r="H75" s="439" t="s">
        <v>2097</v>
      </c>
      <c r="I75" s="436">
        <v>44947</v>
      </c>
      <c r="J75" s="275">
        <f>I75+18</f>
        <v>44965</v>
      </c>
      <c r="K75" s="1939">
        <f>I75+23</f>
        <v>44970</v>
      </c>
      <c r="L75" s="275">
        <f>I75+27</f>
        <v>44974</v>
      </c>
    </row>
    <row r="76" spans="1:13" s="14" customFormat="1" ht="20.25" hidden="1" thickBot="1">
      <c r="A76" s="426"/>
      <c r="B76" s="426"/>
      <c r="C76" s="1018"/>
      <c r="D76" s="442"/>
      <c r="E76" s="442"/>
      <c r="F76" s="443"/>
      <c r="G76" s="433"/>
      <c r="H76" s="450"/>
      <c r="I76" s="442"/>
      <c r="J76" s="40"/>
      <c r="K76" s="1940"/>
      <c r="L76" s="40"/>
    </row>
    <row r="77" spans="1:13" s="14" customFormat="1" ht="20.25" hidden="1" thickTop="1">
      <c r="A77" s="426" t="s">
        <v>568</v>
      </c>
      <c r="B77" s="426"/>
      <c r="C77" s="1017" t="s">
        <v>569</v>
      </c>
      <c r="D77" s="436" t="s">
        <v>570</v>
      </c>
      <c r="E77" s="436">
        <v>44947</v>
      </c>
      <c r="F77" s="437">
        <v>44947</v>
      </c>
      <c r="G77" s="449" t="s">
        <v>2073</v>
      </c>
      <c r="H77" s="439" t="s">
        <v>2098</v>
      </c>
      <c r="I77" s="436">
        <v>44954</v>
      </c>
      <c r="J77" s="275">
        <f>I77+18</f>
        <v>44972</v>
      </c>
      <c r="K77" s="1939">
        <f>I77+23</f>
        <v>44977</v>
      </c>
      <c r="L77" s="275">
        <f>I77+27</f>
        <v>44981</v>
      </c>
    </row>
    <row r="78" spans="1:13" s="14" customFormat="1" ht="20.25" hidden="1" thickBot="1">
      <c r="A78" s="426"/>
      <c r="B78" s="426"/>
      <c r="C78" s="1018"/>
      <c r="D78" s="442"/>
      <c r="E78" s="442"/>
      <c r="F78" s="443"/>
      <c r="G78" s="433"/>
      <c r="H78" s="450"/>
      <c r="I78" s="442"/>
      <c r="J78" s="40"/>
      <c r="K78" s="1940"/>
      <c r="L78" s="40"/>
    </row>
    <row r="79" spans="1:13" s="14" customFormat="1" ht="20.25" hidden="1" thickTop="1">
      <c r="A79" s="426"/>
      <c r="B79" s="426"/>
      <c r="C79" s="1017" t="s">
        <v>412</v>
      </c>
      <c r="D79" s="436" t="s">
        <v>573</v>
      </c>
      <c r="E79" s="436">
        <v>44954</v>
      </c>
      <c r="F79" s="437">
        <v>44956</v>
      </c>
      <c r="G79" s="449" t="s">
        <v>2075</v>
      </c>
      <c r="H79" s="439" t="s">
        <v>572</v>
      </c>
      <c r="I79" s="436">
        <v>44961</v>
      </c>
      <c r="J79" s="275">
        <f>I79+18</f>
        <v>44979</v>
      </c>
      <c r="K79" s="1939">
        <f>I79+23</f>
        <v>44984</v>
      </c>
      <c r="L79" s="275">
        <f>I79+27</f>
        <v>44988</v>
      </c>
    </row>
    <row r="80" spans="1:13" s="14" customFormat="1" ht="20.25" hidden="1" thickBot="1">
      <c r="A80" s="426"/>
      <c r="B80" s="426"/>
      <c r="C80" s="1018"/>
      <c r="D80" s="442"/>
      <c r="E80" s="442"/>
      <c r="F80" s="443"/>
      <c r="G80" s="433"/>
      <c r="H80" s="450"/>
      <c r="I80" s="442"/>
      <c r="J80" s="40"/>
      <c r="K80" s="1940"/>
      <c r="L80" s="40"/>
    </row>
    <row r="81" spans="1:12" s="14" customFormat="1" ht="20.25" hidden="1" thickTop="1">
      <c r="A81" s="426" t="s">
        <v>575</v>
      </c>
      <c r="B81" s="426"/>
      <c r="C81" s="1017" t="s">
        <v>576</v>
      </c>
      <c r="D81" s="436" t="s">
        <v>577</v>
      </c>
      <c r="E81" s="436">
        <v>44962</v>
      </c>
      <c r="F81" s="437">
        <v>44963</v>
      </c>
      <c r="G81" s="449" t="s">
        <v>1886</v>
      </c>
      <c r="H81" s="439" t="s">
        <v>2099</v>
      </c>
      <c r="I81" s="436">
        <v>44968</v>
      </c>
      <c r="J81" s="275">
        <f t="shared" ref="J81" si="45">I81+18</f>
        <v>44986</v>
      </c>
      <c r="K81" s="1939">
        <f t="shared" ref="K81" si="46">I81+23</f>
        <v>44991</v>
      </c>
      <c r="L81" s="275">
        <f t="shared" ref="L81" si="47">I81+27</f>
        <v>44995</v>
      </c>
    </row>
    <row r="82" spans="1:12" s="14" customFormat="1" ht="20.25" hidden="1" thickBot="1">
      <c r="A82" s="426"/>
      <c r="B82" s="426"/>
      <c r="C82" s="1018"/>
      <c r="D82" s="442"/>
      <c r="E82" s="442"/>
      <c r="F82" s="443"/>
      <c r="G82" s="433"/>
      <c r="H82" s="450"/>
      <c r="I82" s="442"/>
      <c r="J82" s="40"/>
      <c r="K82" s="1940"/>
      <c r="L82" s="40"/>
    </row>
    <row r="83" spans="1:12" s="14" customFormat="1" ht="20.25" hidden="1" thickTop="1">
      <c r="A83" s="426"/>
      <c r="B83" s="426"/>
      <c r="C83" s="1017" t="s">
        <v>453</v>
      </c>
      <c r="D83" s="436" t="s">
        <v>579</v>
      </c>
      <c r="E83" s="436">
        <v>44966</v>
      </c>
      <c r="F83" s="437">
        <v>44968</v>
      </c>
      <c r="G83" s="449" t="s">
        <v>1848</v>
      </c>
      <c r="H83" s="439" t="s">
        <v>2100</v>
      </c>
      <c r="I83" s="436">
        <v>44975</v>
      </c>
      <c r="J83" s="275">
        <f t="shared" ref="J83" si="48">I83+18</f>
        <v>44993</v>
      </c>
      <c r="K83" s="1939">
        <f t="shared" ref="K83" si="49">I83+23</f>
        <v>44998</v>
      </c>
      <c r="L83" s="275">
        <f t="shared" ref="L83" si="50">I83+27</f>
        <v>45002</v>
      </c>
    </row>
    <row r="84" spans="1:12" ht="13.5" hidden="1" thickBot="1"/>
    <row r="85" spans="1:12" s="14" customFormat="1" ht="20.25" hidden="1" thickTop="1">
      <c r="A85" s="426" t="s">
        <v>581</v>
      </c>
      <c r="B85" s="426"/>
      <c r="C85" s="1017" t="s">
        <v>453</v>
      </c>
      <c r="D85" s="436" t="s">
        <v>582</v>
      </c>
      <c r="E85" s="436">
        <v>44973</v>
      </c>
      <c r="F85" s="437">
        <v>44974</v>
      </c>
      <c r="G85" s="449" t="s">
        <v>2080</v>
      </c>
      <c r="H85" s="439" t="s">
        <v>2101</v>
      </c>
      <c r="I85" s="436">
        <v>44982</v>
      </c>
      <c r="J85" s="275">
        <f t="shared" ref="J85" si="51">I85+18</f>
        <v>45000</v>
      </c>
      <c r="K85" s="1939">
        <f t="shared" ref="K85" si="52">I85+23</f>
        <v>45005</v>
      </c>
      <c r="L85" s="275">
        <f t="shared" ref="L85" si="53">I85+27</f>
        <v>45009</v>
      </c>
    </row>
    <row r="86" spans="1:12" s="14" customFormat="1" ht="20.25" hidden="1" thickBot="1">
      <c r="A86" s="426"/>
      <c r="B86" s="426"/>
      <c r="C86" s="1018"/>
      <c r="D86" s="442"/>
      <c r="E86" s="442"/>
      <c r="F86" s="443"/>
      <c r="G86" s="433"/>
      <c r="H86" s="450"/>
      <c r="I86" s="442"/>
      <c r="J86" s="40"/>
      <c r="K86" s="1940"/>
      <c r="L86" s="40"/>
    </row>
    <row r="87" spans="1:12" s="14" customFormat="1" ht="20.25" hidden="1" thickTop="1">
      <c r="A87" s="426" t="s">
        <v>584</v>
      </c>
      <c r="B87" s="426"/>
      <c r="C87" s="1017" t="s">
        <v>585</v>
      </c>
      <c r="D87" s="436" t="s">
        <v>586</v>
      </c>
      <c r="E87" s="436">
        <v>44980</v>
      </c>
      <c r="F87" s="437">
        <v>44981</v>
      </c>
      <c r="G87" s="449" t="s">
        <v>444</v>
      </c>
      <c r="H87" s="439" t="s">
        <v>2102</v>
      </c>
      <c r="I87" s="436">
        <v>44989</v>
      </c>
      <c r="J87" s="275">
        <f t="shared" ref="J87" si="54">I87+18</f>
        <v>45007</v>
      </c>
      <c r="K87" s="1939">
        <f t="shared" ref="K87" si="55">I87+23</f>
        <v>45012</v>
      </c>
      <c r="L87" s="275">
        <f t="shared" ref="L87" si="56">I87+27</f>
        <v>45016</v>
      </c>
    </row>
    <row r="88" spans="1:12" s="14" customFormat="1" ht="20.25" hidden="1" thickBot="1">
      <c r="A88" s="426"/>
      <c r="B88" s="426"/>
      <c r="C88" s="1018"/>
      <c r="D88" s="442"/>
      <c r="E88" s="442"/>
      <c r="F88" s="443"/>
      <c r="G88" s="433"/>
      <c r="H88" s="450"/>
      <c r="I88" s="442"/>
      <c r="J88" s="40"/>
      <c r="K88" s="1940"/>
      <c r="L88" s="40"/>
    </row>
    <row r="89" spans="1:12" s="14" customFormat="1" ht="20.25" hidden="1" thickTop="1">
      <c r="A89" s="426"/>
      <c r="B89" s="426"/>
      <c r="C89" s="1017" t="s">
        <v>588</v>
      </c>
      <c r="D89" s="436" t="s">
        <v>589</v>
      </c>
      <c r="E89" s="436">
        <v>44987</v>
      </c>
      <c r="F89" s="437">
        <v>44988</v>
      </c>
      <c r="G89" s="449" t="s">
        <v>1952</v>
      </c>
      <c r="H89" s="439" t="s">
        <v>587</v>
      </c>
      <c r="I89" s="436">
        <v>44996</v>
      </c>
      <c r="J89" s="275">
        <f t="shared" ref="J89" si="57">I89+18</f>
        <v>45014</v>
      </c>
      <c r="K89" s="1939">
        <f t="shared" ref="K89" si="58">I89+23</f>
        <v>45019</v>
      </c>
      <c r="L89" s="275">
        <f t="shared" ref="L89" si="59">I89+27</f>
        <v>45023</v>
      </c>
    </row>
    <row r="90" spans="1:12" s="14" customFormat="1" ht="20.25" hidden="1" thickBot="1">
      <c r="A90" s="426"/>
      <c r="B90" s="426"/>
      <c r="C90" s="1018"/>
      <c r="D90" s="442"/>
      <c r="E90" s="442"/>
      <c r="F90" s="443"/>
      <c r="G90" s="433"/>
      <c r="H90" s="450"/>
      <c r="I90" s="442"/>
      <c r="J90" s="40"/>
      <c r="K90" s="1940"/>
      <c r="L90" s="40"/>
    </row>
    <row r="91" spans="1:12" s="14" customFormat="1" ht="20.25" hidden="1" thickTop="1">
      <c r="A91" s="426" t="s">
        <v>412</v>
      </c>
      <c r="B91" s="426"/>
      <c r="C91" s="1017" t="s">
        <v>588</v>
      </c>
      <c r="D91" s="436" t="s">
        <v>591</v>
      </c>
      <c r="E91" s="436">
        <v>44996</v>
      </c>
      <c r="F91" s="437">
        <v>44997</v>
      </c>
      <c r="G91" s="449" t="s">
        <v>2074</v>
      </c>
      <c r="H91" s="439" t="s">
        <v>590</v>
      </c>
      <c r="I91" s="436">
        <v>45003</v>
      </c>
      <c r="J91" s="275">
        <f t="shared" ref="J91" si="60">I91+18</f>
        <v>45021</v>
      </c>
      <c r="K91" s="1939">
        <f t="shared" ref="K91" si="61">I91+23</f>
        <v>45026</v>
      </c>
      <c r="L91" s="275">
        <f t="shared" ref="L91" si="62">I91+27</f>
        <v>45030</v>
      </c>
    </row>
    <row r="92" spans="1:12" s="14" customFormat="1" ht="20.25" hidden="1" thickBot="1">
      <c r="A92" s="426"/>
      <c r="B92" s="426"/>
      <c r="C92" s="1018"/>
      <c r="D92" s="442"/>
      <c r="E92" s="442"/>
      <c r="F92" s="443"/>
      <c r="G92" s="433"/>
      <c r="H92" s="450"/>
      <c r="I92" s="442"/>
      <c r="J92" s="40"/>
      <c r="K92" s="1940"/>
      <c r="L92" s="40"/>
    </row>
    <row r="93" spans="1:12" s="14" customFormat="1" ht="20.25" hidden="1" thickTop="1">
      <c r="A93" s="426"/>
      <c r="B93" s="426"/>
      <c r="C93" s="1017" t="s">
        <v>576</v>
      </c>
      <c r="D93" s="436" t="s">
        <v>593</v>
      </c>
      <c r="E93" s="436">
        <v>45007</v>
      </c>
      <c r="F93" s="437">
        <v>44980</v>
      </c>
      <c r="G93" s="449" t="s">
        <v>2084</v>
      </c>
      <c r="H93" s="439" t="s">
        <v>2103</v>
      </c>
      <c r="I93" s="436">
        <v>45010</v>
      </c>
      <c r="J93" s="275">
        <f t="shared" ref="J93" si="63">I93+18</f>
        <v>45028</v>
      </c>
      <c r="K93" s="1939">
        <f t="shared" ref="K93" si="64">I93+23</f>
        <v>45033</v>
      </c>
      <c r="L93" s="275">
        <f t="shared" ref="L93" si="65">I93+27</f>
        <v>45037</v>
      </c>
    </row>
    <row r="94" spans="1:12" s="14" customFormat="1" ht="20.25" hidden="1" thickBot="1">
      <c r="A94" s="426"/>
      <c r="B94" s="426"/>
      <c r="C94" s="1018"/>
      <c r="D94" s="442"/>
      <c r="E94" s="442"/>
      <c r="F94" s="443"/>
      <c r="G94" s="433"/>
      <c r="H94" s="450"/>
      <c r="I94" s="442"/>
      <c r="J94" s="40"/>
      <c r="K94" s="1940"/>
      <c r="L94" s="40"/>
    </row>
    <row r="95" spans="1:12" s="14" customFormat="1" ht="20.25" hidden="1" thickTop="1">
      <c r="A95" s="426"/>
      <c r="B95" s="426"/>
      <c r="C95" s="1017" t="s">
        <v>453</v>
      </c>
      <c r="D95" s="436" t="s">
        <v>595</v>
      </c>
      <c r="E95" s="436">
        <v>45010</v>
      </c>
      <c r="F95" s="437">
        <v>45011</v>
      </c>
      <c r="G95" s="449" t="s">
        <v>2065</v>
      </c>
      <c r="H95" s="439" t="s">
        <v>594</v>
      </c>
      <c r="I95" s="436">
        <v>45017</v>
      </c>
      <c r="J95" s="275">
        <f t="shared" ref="J95" si="66">I95+18</f>
        <v>45035</v>
      </c>
      <c r="K95" s="1939">
        <f t="shared" ref="K95" si="67">I95+23</f>
        <v>45040</v>
      </c>
      <c r="L95" s="275">
        <f t="shared" ref="L95" si="68">I95+27</f>
        <v>45044</v>
      </c>
    </row>
    <row r="96" spans="1:12" s="14" customFormat="1" ht="20.25" hidden="1" thickBot="1">
      <c r="A96" s="426"/>
      <c r="B96" s="426"/>
      <c r="C96" s="1018"/>
      <c r="D96" s="442"/>
      <c r="E96" s="442"/>
      <c r="F96" s="443"/>
      <c r="G96" s="433"/>
      <c r="H96" s="450"/>
      <c r="I96" s="442"/>
      <c r="J96" s="40"/>
      <c r="K96" s="1940"/>
      <c r="L96" s="40"/>
    </row>
    <row r="97" spans="1:12" s="14" customFormat="1" ht="20.25" hidden="1" thickTop="1">
      <c r="A97" s="426"/>
      <c r="B97" s="426"/>
      <c r="C97" s="1017" t="s">
        <v>585</v>
      </c>
      <c r="D97" s="436" t="s">
        <v>597</v>
      </c>
      <c r="E97" s="436">
        <v>45016</v>
      </c>
      <c r="F97" s="437">
        <v>45017</v>
      </c>
      <c r="G97" s="449" t="s">
        <v>2067</v>
      </c>
      <c r="H97" s="439" t="s">
        <v>2104</v>
      </c>
      <c r="I97" s="436">
        <v>45024</v>
      </c>
      <c r="J97" s="275">
        <f t="shared" ref="J97" si="69">I97+18</f>
        <v>45042</v>
      </c>
      <c r="K97" s="1939">
        <f t="shared" ref="K97" si="70">I97+23</f>
        <v>45047</v>
      </c>
      <c r="L97" s="275">
        <f t="shared" ref="L97" si="71">I97+27</f>
        <v>45051</v>
      </c>
    </row>
    <row r="98" spans="1:12" s="14" customFormat="1" ht="20.25" hidden="1" thickBot="1">
      <c r="A98" s="426"/>
      <c r="B98" s="426"/>
      <c r="C98" s="1018"/>
      <c r="D98" s="442"/>
      <c r="E98" s="442"/>
      <c r="F98" s="443"/>
      <c r="G98" s="433"/>
      <c r="H98" s="450"/>
      <c r="I98" s="442"/>
      <c r="J98" s="40"/>
      <c r="K98" s="1940"/>
      <c r="L98" s="40"/>
    </row>
    <row r="99" spans="1:12" s="14" customFormat="1" ht="20.25" hidden="1" thickTop="1">
      <c r="A99" s="426"/>
      <c r="B99" s="426"/>
      <c r="C99" s="1017" t="s">
        <v>600</v>
      </c>
      <c r="D99" s="436" t="s">
        <v>601</v>
      </c>
      <c r="E99" s="436">
        <v>45023</v>
      </c>
      <c r="F99" s="437">
        <v>45024</v>
      </c>
      <c r="G99" s="449" t="s">
        <v>2087</v>
      </c>
      <c r="H99" s="439" t="s">
        <v>2105</v>
      </c>
      <c r="I99" s="436">
        <v>45031</v>
      </c>
      <c r="J99" s="275">
        <f>I99+18</f>
        <v>45049</v>
      </c>
      <c r="K99" s="1939">
        <f>I99+23</f>
        <v>45054</v>
      </c>
      <c r="L99" s="275">
        <f>I99+27</f>
        <v>45058</v>
      </c>
    </row>
    <row r="100" spans="1:12" ht="13.5" hidden="1" thickBot="1"/>
    <row r="101" spans="1:12" s="14" customFormat="1" ht="20.25" hidden="1" thickTop="1">
      <c r="A101" s="426"/>
      <c r="B101" s="426"/>
      <c r="C101" s="1017" t="s">
        <v>588</v>
      </c>
      <c r="D101" s="436" t="s">
        <v>603</v>
      </c>
      <c r="E101" s="436">
        <v>45029</v>
      </c>
      <c r="F101" s="437">
        <v>45030</v>
      </c>
      <c r="G101" s="449" t="s">
        <v>2072</v>
      </c>
      <c r="H101" s="439" t="s">
        <v>2106</v>
      </c>
      <c r="I101" s="436">
        <v>45038</v>
      </c>
      <c r="J101" s="275">
        <f>I101+18</f>
        <v>45056</v>
      </c>
      <c r="K101" s="1939">
        <f>I101+23</f>
        <v>45061</v>
      </c>
      <c r="L101" s="275">
        <f>I101+27</f>
        <v>45065</v>
      </c>
    </row>
    <row r="102" spans="1:12" s="14" customFormat="1" ht="20.25" hidden="1" thickBot="1">
      <c r="A102" s="426"/>
      <c r="B102" s="426"/>
      <c r="C102" s="1018"/>
      <c r="D102" s="442"/>
      <c r="E102" s="442"/>
      <c r="F102" s="443"/>
      <c r="G102" s="433"/>
      <c r="H102" s="450"/>
      <c r="I102" s="442"/>
      <c r="J102" s="40"/>
      <c r="K102" s="1940"/>
      <c r="L102" s="40"/>
    </row>
    <row r="103" spans="1:12" s="14" customFormat="1" ht="20.25" hidden="1" thickTop="1">
      <c r="A103" s="426"/>
      <c r="B103" s="426"/>
      <c r="C103" s="1017" t="s">
        <v>374</v>
      </c>
      <c r="D103" s="436" t="s">
        <v>606</v>
      </c>
      <c r="E103" s="436">
        <v>45037</v>
      </c>
      <c r="F103" s="437">
        <v>45037</v>
      </c>
      <c r="G103" s="449" t="s">
        <v>2073</v>
      </c>
      <c r="H103" s="439" t="s">
        <v>2107</v>
      </c>
      <c r="I103" s="436">
        <v>45045</v>
      </c>
      <c r="J103" s="275">
        <f>I103+18</f>
        <v>45063</v>
      </c>
      <c r="K103" s="1939">
        <f>I103+23</f>
        <v>45068</v>
      </c>
      <c r="L103" s="275">
        <f>I103+27</f>
        <v>45072</v>
      </c>
    </row>
    <row r="104" spans="1:12" s="14" customFormat="1" ht="20.25" hidden="1" thickBot="1">
      <c r="A104" s="426"/>
      <c r="B104" s="426"/>
      <c r="C104" s="1018"/>
      <c r="D104" s="442"/>
      <c r="E104" s="442"/>
      <c r="F104" s="443"/>
      <c r="G104" s="433"/>
      <c r="H104" s="450"/>
      <c r="I104" s="442"/>
      <c r="J104" s="40"/>
      <c r="K104" s="1940"/>
      <c r="L104" s="40"/>
    </row>
    <row r="105" spans="1:12" s="14" customFormat="1" ht="20.25" hidden="1" thickTop="1">
      <c r="A105" s="426" t="s">
        <v>608</v>
      </c>
      <c r="B105" s="426"/>
      <c r="C105" s="1017" t="s">
        <v>453</v>
      </c>
      <c r="D105" s="436" t="s">
        <v>609</v>
      </c>
      <c r="E105" s="436">
        <v>45048</v>
      </c>
      <c r="F105" s="437">
        <v>45050</v>
      </c>
      <c r="G105" s="449" t="s">
        <v>2075</v>
      </c>
      <c r="H105" s="439" t="s">
        <v>2108</v>
      </c>
      <c r="I105" s="436">
        <v>45052</v>
      </c>
      <c r="J105" s="275">
        <f>I105+18</f>
        <v>45070</v>
      </c>
      <c r="K105" s="1939">
        <f>I105+23</f>
        <v>45075</v>
      </c>
      <c r="L105" s="275">
        <f>I105+27</f>
        <v>45079</v>
      </c>
    </row>
    <row r="106" spans="1:12" s="14" customFormat="1" ht="20.25" hidden="1" thickBot="1">
      <c r="A106" s="426"/>
      <c r="B106" s="426"/>
      <c r="C106" s="1018"/>
      <c r="D106" s="442"/>
      <c r="E106" s="442"/>
      <c r="F106" s="443"/>
      <c r="G106" s="433"/>
      <c r="H106" s="450"/>
      <c r="I106" s="442"/>
      <c r="J106" s="40"/>
      <c r="K106" s="1940"/>
      <c r="L106" s="40"/>
    </row>
    <row r="107" spans="1:12" s="14" customFormat="1" ht="20.25" hidden="1" thickTop="1">
      <c r="A107" s="426" t="s">
        <v>453</v>
      </c>
      <c r="B107" s="426"/>
      <c r="C107" s="1017" t="s">
        <v>608</v>
      </c>
      <c r="D107" s="436" t="s">
        <v>2109</v>
      </c>
      <c r="E107" s="436">
        <v>45056</v>
      </c>
      <c r="F107" s="437">
        <v>45057</v>
      </c>
      <c r="G107" s="449" t="s">
        <v>1886</v>
      </c>
      <c r="H107" s="439" t="s">
        <v>2110</v>
      </c>
      <c r="I107" s="436">
        <v>45059</v>
      </c>
      <c r="J107" s="275">
        <f>I107+18</f>
        <v>45077</v>
      </c>
      <c r="K107" s="1939">
        <f>I107+23</f>
        <v>45082</v>
      </c>
      <c r="L107" s="275">
        <f>I107+27</f>
        <v>45086</v>
      </c>
    </row>
    <row r="108" spans="1:12" s="14" customFormat="1" ht="20.25" hidden="1" thickBot="1">
      <c r="A108" s="426"/>
      <c r="B108" s="426"/>
      <c r="C108" s="1018"/>
      <c r="D108" s="442"/>
      <c r="E108" s="442"/>
      <c r="F108" s="443"/>
      <c r="G108" s="433"/>
      <c r="H108" s="450"/>
      <c r="I108" s="442"/>
      <c r="J108" s="40"/>
      <c r="K108" s="1940"/>
      <c r="L108" s="40"/>
    </row>
    <row r="109" spans="1:12" s="14" customFormat="1" ht="20.25" hidden="1" thickTop="1">
      <c r="A109" s="426"/>
      <c r="B109" s="426"/>
      <c r="C109" s="1017" t="s">
        <v>585</v>
      </c>
      <c r="D109" s="436" t="s">
        <v>2111</v>
      </c>
      <c r="E109" s="436">
        <v>45059</v>
      </c>
      <c r="F109" s="437">
        <v>45060</v>
      </c>
      <c r="G109" s="449" t="s">
        <v>1848</v>
      </c>
      <c r="H109" s="439" t="s">
        <v>2112</v>
      </c>
      <c r="I109" s="436">
        <v>45066</v>
      </c>
      <c r="J109" s="275">
        <f>I109+18</f>
        <v>45084</v>
      </c>
      <c r="K109" s="1939">
        <f>I109+23</f>
        <v>45089</v>
      </c>
      <c r="L109" s="275">
        <f>I109+27</f>
        <v>45093</v>
      </c>
    </row>
    <row r="110" spans="1:12" s="14" customFormat="1" ht="20.25" hidden="1" thickBot="1">
      <c r="A110" s="426"/>
      <c r="B110" s="426"/>
      <c r="C110" s="1018"/>
      <c r="D110" s="442"/>
      <c r="E110" s="442"/>
      <c r="F110" s="443"/>
      <c r="G110" s="433"/>
      <c r="H110" s="450"/>
      <c r="I110" s="442"/>
      <c r="J110" s="40"/>
      <c r="K110" s="1940"/>
      <c r="L110" s="40"/>
    </row>
    <row r="111" spans="1:12" s="14" customFormat="1" ht="20.25" hidden="1" thickTop="1">
      <c r="A111" s="426"/>
      <c r="B111" s="426"/>
      <c r="C111" s="1017" t="s">
        <v>600</v>
      </c>
      <c r="D111" s="436" t="s">
        <v>2113</v>
      </c>
      <c r="E111" s="436">
        <v>45067</v>
      </c>
      <c r="F111" s="437">
        <v>45068</v>
      </c>
      <c r="G111" s="449" t="s">
        <v>2080</v>
      </c>
      <c r="H111" s="439" t="s">
        <v>2114</v>
      </c>
      <c r="I111" s="436">
        <v>45073</v>
      </c>
      <c r="J111" s="275">
        <f>I111+18</f>
        <v>45091</v>
      </c>
      <c r="K111" s="1939">
        <f>I111+23</f>
        <v>45096</v>
      </c>
      <c r="L111" s="275">
        <f>I111+27</f>
        <v>45100</v>
      </c>
    </row>
    <row r="112" spans="1:12" s="14" customFormat="1" ht="20.25" hidden="1" thickBot="1">
      <c r="A112" s="426"/>
      <c r="B112" s="426"/>
      <c r="C112" s="1018"/>
      <c r="D112" s="442"/>
      <c r="E112" s="442"/>
      <c r="F112" s="443"/>
      <c r="G112" s="433"/>
      <c r="H112" s="450"/>
      <c r="I112" s="442"/>
      <c r="J112" s="40"/>
      <c r="K112" s="1940"/>
      <c r="L112" s="40"/>
    </row>
    <row r="113" spans="1:12" s="14" customFormat="1" ht="20.25" hidden="1" thickTop="1">
      <c r="A113" s="426"/>
      <c r="B113" s="426"/>
      <c r="C113" s="1017" t="s">
        <v>588</v>
      </c>
      <c r="D113" s="436" t="s">
        <v>2115</v>
      </c>
      <c r="E113" s="436">
        <v>45073</v>
      </c>
      <c r="F113" s="437">
        <v>45074</v>
      </c>
      <c r="G113" s="449" t="s">
        <v>444</v>
      </c>
      <c r="H113" s="439" t="s">
        <v>2116</v>
      </c>
      <c r="I113" s="436">
        <v>45080</v>
      </c>
      <c r="J113" s="275">
        <f>I113+18</f>
        <v>45098</v>
      </c>
      <c r="K113" s="1939">
        <f>I113+23</f>
        <v>45103</v>
      </c>
      <c r="L113" s="275">
        <f>I113+27</f>
        <v>45107</v>
      </c>
    </row>
    <row r="114" spans="1:12" s="14" customFormat="1" ht="20.25" hidden="1" thickBot="1">
      <c r="A114" s="426"/>
      <c r="B114" s="426"/>
      <c r="C114" s="1018"/>
      <c r="D114" s="442"/>
      <c r="E114" s="442"/>
      <c r="F114" s="443"/>
      <c r="G114" s="433"/>
      <c r="H114" s="450"/>
      <c r="I114" s="442"/>
      <c r="J114" s="40"/>
      <c r="K114" s="1940"/>
      <c r="L114" s="40"/>
    </row>
    <row r="115" spans="1:12" s="14" customFormat="1" ht="20.25" hidden="1" thickTop="1">
      <c r="A115" s="426"/>
      <c r="B115" s="426"/>
      <c r="C115" s="1017" t="s">
        <v>1723</v>
      </c>
      <c r="D115" s="436" t="s">
        <v>1724</v>
      </c>
      <c r="E115" s="436">
        <v>45083</v>
      </c>
      <c r="F115" s="437">
        <v>45084</v>
      </c>
      <c r="G115" s="449" t="s">
        <v>2117</v>
      </c>
      <c r="H115" s="439" t="s">
        <v>1726</v>
      </c>
      <c r="I115" s="436">
        <v>45087</v>
      </c>
      <c r="J115" s="275">
        <f t="shared" ref="J115" si="72">I115+18</f>
        <v>45105</v>
      </c>
      <c r="K115" s="1939">
        <f t="shared" ref="K115" si="73">I115+23</f>
        <v>45110</v>
      </c>
      <c r="L115" s="275">
        <f t="shared" ref="L115" si="74">I115+27</f>
        <v>45114</v>
      </c>
    </row>
    <row r="116" spans="1:12" ht="13.5" hidden="1" thickBot="1"/>
    <row r="117" spans="1:12" s="14" customFormat="1" ht="20.25" hidden="1" thickTop="1">
      <c r="A117" s="426"/>
      <c r="B117" s="426"/>
      <c r="C117" s="1017" t="s">
        <v>453</v>
      </c>
      <c r="D117" s="436" t="s">
        <v>1727</v>
      </c>
      <c r="E117" s="436">
        <v>45089</v>
      </c>
      <c r="F117" s="437">
        <v>45090</v>
      </c>
      <c r="G117" s="449" t="s">
        <v>1952</v>
      </c>
      <c r="H117" s="439" t="s">
        <v>1729</v>
      </c>
      <c r="I117" s="436">
        <v>45094</v>
      </c>
      <c r="J117" s="275">
        <f t="shared" ref="J117" si="75">I117+18</f>
        <v>45112</v>
      </c>
      <c r="K117" s="1939">
        <f t="shared" ref="K117" si="76">I117+23</f>
        <v>45117</v>
      </c>
      <c r="L117" s="275">
        <f t="shared" ref="L117" si="77">I117+27</f>
        <v>45121</v>
      </c>
    </row>
    <row r="118" spans="1:12" s="14" customFormat="1" ht="20.25" hidden="1" thickBot="1">
      <c r="A118" s="426"/>
      <c r="B118" s="426"/>
      <c r="C118" s="1018"/>
      <c r="D118" s="442"/>
      <c r="E118" s="442"/>
      <c r="F118" s="443"/>
      <c r="G118" s="433"/>
      <c r="H118" s="450"/>
      <c r="I118" s="442"/>
      <c r="J118" s="40"/>
      <c r="K118" s="1940"/>
      <c r="L118" s="40"/>
    </row>
    <row r="119" spans="1:12" s="14" customFormat="1" ht="21" hidden="1" thickTop="1" thickBot="1">
      <c r="A119" s="426"/>
      <c r="B119" s="426"/>
      <c r="C119" s="1017" t="s">
        <v>608</v>
      </c>
      <c r="D119" s="436" t="s">
        <v>1730</v>
      </c>
      <c r="E119" s="436">
        <v>45094</v>
      </c>
      <c r="F119" s="437">
        <v>45095</v>
      </c>
      <c r="G119" s="449" t="s">
        <v>2074</v>
      </c>
      <c r="H119" s="439" t="s">
        <v>1732</v>
      </c>
      <c r="I119" s="436">
        <v>45105</v>
      </c>
      <c r="J119" s="275">
        <f t="shared" ref="J119" si="78">I119+18</f>
        <v>45123</v>
      </c>
      <c r="K119" s="1939">
        <f t="shared" ref="K119" si="79">I119+23</f>
        <v>45128</v>
      </c>
      <c r="L119" s="275">
        <f t="shared" ref="L119" si="80">I119+27</f>
        <v>45132</v>
      </c>
    </row>
    <row r="120" spans="1:12" s="14" customFormat="1" ht="21" hidden="1" thickTop="1" thickBot="1">
      <c r="A120" s="426" t="s">
        <v>1733</v>
      </c>
      <c r="B120" s="426"/>
      <c r="C120" s="1017" t="s">
        <v>585</v>
      </c>
      <c r="D120" s="436" t="s">
        <v>1734</v>
      </c>
      <c r="E120" s="436">
        <v>45097</v>
      </c>
      <c r="F120" s="437">
        <v>45098</v>
      </c>
      <c r="G120" s="433"/>
      <c r="H120" s="450"/>
      <c r="I120" s="442"/>
      <c r="J120" s="40"/>
      <c r="K120" s="1940"/>
      <c r="L120" s="40"/>
    </row>
    <row r="121" spans="1:12" s="14" customFormat="1" ht="21" hidden="1" thickTop="1" thickBot="1">
      <c r="A121" s="426"/>
      <c r="B121" s="426"/>
      <c r="C121" s="1017" t="s">
        <v>600</v>
      </c>
      <c r="D121" s="436" t="s">
        <v>1735</v>
      </c>
      <c r="E121" s="436">
        <v>45101</v>
      </c>
      <c r="F121" s="437">
        <v>45102</v>
      </c>
      <c r="G121" s="449" t="s">
        <v>2084</v>
      </c>
      <c r="H121" s="439" t="s">
        <v>1740</v>
      </c>
      <c r="I121" s="436">
        <v>45112</v>
      </c>
      <c r="J121" s="275">
        <f t="shared" ref="J121" si="81">I121+18</f>
        <v>45130</v>
      </c>
      <c r="K121" s="1939">
        <f t="shared" ref="K121" si="82">I121+23</f>
        <v>45135</v>
      </c>
      <c r="L121" s="275">
        <f t="shared" ref="L121" si="83">I121+27</f>
        <v>45139</v>
      </c>
    </row>
    <row r="122" spans="1:12" s="14" customFormat="1" ht="21" hidden="1" thickTop="1" thickBot="1">
      <c r="A122" s="426"/>
      <c r="B122" s="426"/>
      <c r="C122" s="1017" t="s">
        <v>588</v>
      </c>
      <c r="D122" s="436" t="s">
        <v>1738</v>
      </c>
      <c r="E122" s="436">
        <v>45108</v>
      </c>
      <c r="F122" s="437">
        <v>45109</v>
      </c>
      <c r="G122" s="433"/>
      <c r="H122" s="450"/>
      <c r="I122" s="442"/>
      <c r="J122" s="40"/>
      <c r="K122" s="1940"/>
      <c r="L122" s="40"/>
    </row>
    <row r="123" spans="1:12" s="14" customFormat="1" ht="20.25" hidden="1" thickTop="1">
      <c r="A123" s="426"/>
      <c r="B123" s="426"/>
      <c r="C123" s="1017" t="s">
        <v>1741</v>
      </c>
      <c r="D123" s="436" t="s">
        <v>1742</v>
      </c>
      <c r="E123" s="436">
        <v>45115</v>
      </c>
      <c r="F123" s="437">
        <v>45116</v>
      </c>
      <c r="G123" s="449" t="s">
        <v>2067</v>
      </c>
      <c r="H123" s="439" t="s">
        <v>1743</v>
      </c>
      <c r="I123" s="436">
        <v>45119</v>
      </c>
      <c r="J123" s="275">
        <f t="shared" ref="J123" si="84">I123+18</f>
        <v>45137</v>
      </c>
      <c r="K123" s="1939">
        <f t="shared" ref="K123" si="85">I123+23</f>
        <v>45142</v>
      </c>
      <c r="L123" s="275">
        <f t="shared" ref="L123" si="86">I123+27</f>
        <v>45146</v>
      </c>
    </row>
    <row r="124" spans="1:12" s="14" customFormat="1" ht="20.25" hidden="1" thickBot="1">
      <c r="A124" s="426"/>
      <c r="B124" s="426"/>
      <c r="C124" s="1018"/>
      <c r="D124" s="442"/>
      <c r="E124" s="442"/>
      <c r="F124" s="443"/>
      <c r="G124" s="433"/>
      <c r="H124" s="450"/>
      <c r="I124" s="442"/>
      <c r="J124" s="40"/>
      <c r="K124" s="1940"/>
      <c r="L124" s="40"/>
    </row>
    <row r="125" spans="1:12" s="14" customFormat="1" ht="20.25" hidden="1" thickTop="1">
      <c r="A125" s="426" t="s">
        <v>1744</v>
      </c>
      <c r="B125" s="426"/>
      <c r="C125" s="1017" t="s">
        <v>1745</v>
      </c>
      <c r="D125" s="436" t="s">
        <v>1746</v>
      </c>
      <c r="E125" s="436">
        <v>45126</v>
      </c>
      <c r="F125" s="437">
        <v>45127</v>
      </c>
      <c r="G125" s="449" t="s">
        <v>2118</v>
      </c>
      <c r="H125" s="439" t="s">
        <v>1748</v>
      </c>
      <c r="I125" s="436">
        <v>45126</v>
      </c>
      <c r="J125" s="275">
        <f>I125+18</f>
        <v>45144</v>
      </c>
      <c r="K125" s="1939">
        <f>I125+23</f>
        <v>45149</v>
      </c>
      <c r="L125" s="275">
        <f>I125+27</f>
        <v>45153</v>
      </c>
    </row>
    <row r="126" spans="1:12" s="14" customFormat="1" ht="20.25" hidden="1" thickBot="1">
      <c r="A126" s="426"/>
      <c r="B126" s="426"/>
      <c r="C126" s="1018"/>
      <c r="D126" s="442"/>
      <c r="E126" s="442"/>
      <c r="F126" s="443"/>
      <c r="G126" s="433"/>
      <c r="H126" s="450"/>
      <c r="I126" s="442"/>
      <c r="J126" s="40"/>
      <c r="K126" s="1940"/>
      <c r="L126" s="40"/>
    </row>
    <row r="127" spans="1:12" s="14" customFormat="1" ht="20.25" hidden="1" thickTop="1">
      <c r="A127" s="426" t="s">
        <v>608</v>
      </c>
      <c r="B127" s="426"/>
      <c r="C127" s="1017" t="s">
        <v>1741</v>
      </c>
      <c r="D127" s="436" t="s">
        <v>1749</v>
      </c>
      <c r="E127" s="436">
        <v>45128</v>
      </c>
      <c r="F127" s="437">
        <v>45129</v>
      </c>
      <c r="G127" s="449" t="s">
        <v>2081</v>
      </c>
      <c r="H127" s="439" t="s">
        <v>1751</v>
      </c>
      <c r="I127" s="436">
        <v>45133</v>
      </c>
      <c r="J127" s="275">
        <f>I127+18</f>
        <v>45151</v>
      </c>
      <c r="K127" s="1939">
        <f>I127+23</f>
        <v>45156</v>
      </c>
      <c r="L127" s="275">
        <f>I127+27</f>
        <v>45160</v>
      </c>
    </row>
    <row r="128" spans="1:12" s="14" customFormat="1" ht="20.25" hidden="1" thickBot="1">
      <c r="A128" s="426"/>
      <c r="B128" s="426"/>
      <c r="C128" s="1018"/>
      <c r="D128" s="442"/>
      <c r="E128" s="442"/>
      <c r="F128" s="443"/>
      <c r="G128" s="433"/>
      <c r="H128" s="450"/>
      <c r="I128" s="442"/>
      <c r="J128" s="40"/>
      <c r="K128" s="1940"/>
      <c r="L128" s="40"/>
    </row>
    <row r="129" spans="1:12" s="14" customFormat="1" ht="20.25" hidden="1" thickTop="1">
      <c r="A129" s="426"/>
      <c r="B129" s="426"/>
      <c r="C129" s="1017"/>
      <c r="D129" s="436"/>
      <c r="E129" s="436"/>
      <c r="F129" s="437"/>
      <c r="G129" s="449" t="s">
        <v>2072</v>
      </c>
      <c r="H129" s="439" t="s">
        <v>1753</v>
      </c>
      <c r="I129" s="436">
        <v>45140</v>
      </c>
      <c r="J129" s="275">
        <f>I129+18</f>
        <v>45158</v>
      </c>
      <c r="K129" s="1939">
        <f>I129+23</f>
        <v>45163</v>
      </c>
      <c r="L129" s="275">
        <f>I129+27</f>
        <v>45167</v>
      </c>
    </row>
    <row r="130" spans="1:12" s="14" customFormat="1" ht="20.25" hidden="1" thickBot="1">
      <c r="A130" s="426"/>
      <c r="B130" s="426"/>
      <c r="C130" s="1018"/>
      <c r="D130" s="442"/>
      <c r="E130" s="442"/>
      <c r="F130" s="443"/>
      <c r="G130" s="433"/>
      <c r="H130" s="450"/>
      <c r="I130" s="442"/>
      <c r="J130" s="40"/>
      <c r="K130" s="1940"/>
      <c r="L130" s="40"/>
    </row>
    <row r="131" spans="1:12" s="14" customFormat="1" ht="20.25" hidden="1" thickTop="1">
      <c r="A131" s="426" t="s">
        <v>1754</v>
      </c>
      <c r="B131" s="426"/>
      <c r="C131" s="1017" t="s">
        <v>1755</v>
      </c>
      <c r="D131" s="436" t="s">
        <v>1756</v>
      </c>
      <c r="E131" s="436">
        <v>45138</v>
      </c>
      <c r="F131" s="437">
        <v>45140</v>
      </c>
      <c r="G131" s="449" t="s">
        <v>2073</v>
      </c>
      <c r="H131" s="439" t="s">
        <v>1758</v>
      </c>
      <c r="I131" s="436">
        <v>45147</v>
      </c>
      <c r="J131" s="275">
        <f>I131+18</f>
        <v>45165</v>
      </c>
      <c r="K131" s="1939">
        <f>I131+26</f>
        <v>45173</v>
      </c>
      <c r="L131" s="275">
        <f>I131+27</f>
        <v>45174</v>
      </c>
    </row>
    <row r="132" spans="1:12" ht="13.5" hidden="1" thickBot="1"/>
    <row r="133" spans="1:12" s="14" customFormat="1" ht="21" hidden="1" thickTop="1" thickBot="1">
      <c r="A133" s="426" t="s">
        <v>600</v>
      </c>
      <c r="B133" s="426"/>
      <c r="C133" s="1018" t="s">
        <v>588</v>
      </c>
      <c r="D133" s="442" t="s">
        <v>1759</v>
      </c>
      <c r="E133" s="442">
        <v>45145</v>
      </c>
      <c r="F133" s="443">
        <v>45148</v>
      </c>
      <c r="G133" s="449" t="s">
        <v>2075</v>
      </c>
      <c r="H133" s="439" t="s">
        <v>1761</v>
      </c>
      <c r="I133" s="436">
        <v>45154</v>
      </c>
      <c r="J133" s="275">
        <f>I133+18</f>
        <v>45172</v>
      </c>
      <c r="K133" s="1939">
        <f>I133+23</f>
        <v>45177</v>
      </c>
      <c r="L133" s="275">
        <f>I133+27</f>
        <v>45181</v>
      </c>
    </row>
    <row r="134" spans="1:12" s="14" customFormat="1" ht="21" hidden="1" thickTop="1" thickBot="1">
      <c r="A134" s="426"/>
      <c r="B134" s="426"/>
      <c r="C134" s="1018"/>
      <c r="D134" s="442"/>
      <c r="E134" s="442"/>
      <c r="F134" s="443"/>
      <c r="G134" s="433"/>
      <c r="H134" s="450"/>
      <c r="I134" s="442"/>
      <c r="J134" s="40"/>
      <c r="K134" s="1940"/>
      <c r="L134" s="40"/>
    </row>
    <row r="135" spans="1:12" s="14" customFormat="1" ht="20.25" hidden="1" thickTop="1">
      <c r="A135" s="426" t="s">
        <v>1762</v>
      </c>
      <c r="B135" s="426"/>
      <c r="C135" s="1017" t="s">
        <v>1763</v>
      </c>
      <c r="D135" s="436" t="s">
        <v>1764</v>
      </c>
      <c r="E135" s="436">
        <v>45153</v>
      </c>
      <c r="F135" s="437">
        <v>45155</v>
      </c>
      <c r="G135" s="449" t="s">
        <v>1886</v>
      </c>
      <c r="H135" s="439" t="s">
        <v>1766</v>
      </c>
      <c r="I135" s="436">
        <v>45161</v>
      </c>
      <c r="J135" s="275">
        <f>I135+18</f>
        <v>45179</v>
      </c>
      <c r="K135" s="1939">
        <f>I135+23</f>
        <v>45184</v>
      </c>
      <c r="L135" s="275">
        <f>I135+27</f>
        <v>45188</v>
      </c>
    </row>
    <row r="136" spans="1:12" s="14" customFormat="1" ht="20.25" hidden="1" thickBot="1">
      <c r="A136" s="426"/>
      <c r="B136" s="426"/>
      <c r="C136" s="1018"/>
      <c r="D136" s="442"/>
      <c r="E136" s="442"/>
      <c r="F136" s="443"/>
      <c r="G136" s="433"/>
      <c r="H136" s="450"/>
      <c r="I136" s="442"/>
      <c r="J136" s="40"/>
      <c r="K136" s="1940"/>
      <c r="L136" s="40"/>
    </row>
    <row r="137" spans="1:12" s="14" customFormat="1" ht="20.25" hidden="1" thickTop="1">
      <c r="A137" s="426" t="s">
        <v>1767</v>
      </c>
      <c r="B137" s="426"/>
      <c r="C137" s="1017" t="s">
        <v>1768</v>
      </c>
      <c r="D137" s="436" t="s">
        <v>1769</v>
      </c>
      <c r="E137" s="436">
        <v>45160</v>
      </c>
      <c r="F137" s="437">
        <v>45161</v>
      </c>
      <c r="G137" s="449" t="s">
        <v>2065</v>
      </c>
      <c r="H137" s="439" t="s">
        <v>1771</v>
      </c>
      <c r="I137" s="436">
        <v>45168</v>
      </c>
      <c r="J137" s="275">
        <f>I137+18</f>
        <v>45186</v>
      </c>
      <c r="K137" s="1939">
        <f>I137+23</f>
        <v>45191</v>
      </c>
      <c r="L137" s="275">
        <f>I137+27</f>
        <v>45195</v>
      </c>
    </row>
    <row r="138" spans="1:12" s="14" customFormat="1" ht="20.25" hidden="1" thickBot="1">
      <c r="A138" s="426" t="s">
        <v>1772</v>
      </c>
      <c r="B138" s="426"/>
      <c r="C138" s="1018" t="s">
        <v>1741</v>
      </c>
      <c r="D138" s="442" t="s">
        <v>1773</v>
      </c>
      <c r="E138" s="442">
        <v>45166</v>
      </c>
      <c r="F138" s="443">
        <v>45168</v>
      </c>
      <c r="G138" s="433"/>
      <c r="H138" s="450"/>
      <c r="I138" s="442"/>
      <c r="J138" s="40"/>
      <c r="K138" s="1940"/>
      <c r="L138" s="40"/>
    </row>
    <row r="139" spans="1:12" s="14" customFormat="1" ht="20.25" hidden="1" thickTop="1">
      <c r="A139" s="426"/>
      <c r="B139" s="426"/>
      <c r="C139" s="1017"/>
      <c r="D139" s="436"/>
      <c r="E139" s="436"/>
      <c r="F139" s="437"/>
      <c r="G139" s="449" t="s">
        <v>2080</v>
      </c>
      <c r="H139" s="439" t="s">
        <v>1775</v>
      </c>
      <c r="I139" s="436">
        <v>45175</v>
      </c>
      <c r="J139" s="275">
        <f>I139+18</f>
        <v>45193</v>
      </c>
      <c r="K139" s="1939">
        <f>I139+23</f>
        <v>45198</v>
      </c>
      <c r="L139" s="275">
        <f>I139+27</f>
        <v>45202</v>
      </c>
    </row>
    <row r="140" spans="1:12" s="14" customFormat="1" ht="20.25" hidden="1" thickBot="1">
      <c r="A140" s="426"/>
      <c r="B140" s="426"/>
      <c r="C140" s="1018"/>
      <c r="D140" s="442"/>
      <c r="E140" s="442"/>
      <c r="F140" s="443"/>
      <c r="G140" s="433"/>
      <c r="H140" s="450"/>
      <c r="I140" s="442"/>
      <c r="J140" s="40"/>
      <c r="K140" s="1940"/>
      <c r="L140" s="40"/>
    </row>
    <row r="141" spans="1:12" s="14" customFormat="1" ht="21" hidden="1" thickTop="1" thickBot="1">
      <c r="A141" s="426"/>
      <c r="B141" s="426"/>
      <c r="C141" s="1017" t="s">
        <v>1745</v>
      </c>
      <c r="D141" s="436" t="s">
        <v>1776</v>
      </c>
      <c r="E141" s="436">
        <v>45173</v>
      </c>
      <c r="F141" s="437">
        <v>45175</v>
      </c>
      <c r="G141" s="449" t="s">
        <v>444</v>
      </c>
      <c r="H141" s="439" t="s">
        <v>1777</v>
      </c>
      <c r="I141" s="436">
        <v>45182</v>
      </c>
      <c r="J141" s="275">
        <f>I141+18</f>
        <v>45200</v>
      </c>
      <c r="K141" s="1939">
        <f>I141+23</f>
        <v>45205</v>
      </c>
      <c r="L141" s="275">
        <f>I141+27</f>
        <v>45209</v>
      </c>
    </row>
    <row r="142" spans="1:12" s="14" customFormat="1" ht="21" hidden="1" thickTop="1" thickBot="1">
      <c r="A142" s="426"/>
      <c r="B142" s="426"/>
      <c r="C142" s="1017" t="s">
        <v>608</v>
      </c>
      <c r="D142" s="436" t="s">
        <v>1778</v>
      </c>
      <c r="E142" s="436">
        <v>45179</v>
      </c>
      <c r="F142" s="437">
        <v>45181</v>
      </c>
      <c r="G142" s="433"/>
      <c r="H142" s="450"/>
      <c r="I142" s="442"/>
      <c r="J142" s="40"/>
      <c r="K142" s="1940"/>
      <c r="L142" s="40"/>
    </row>
    <row r="143" spans="1:12" s="14" customFormat="1" ht="20.25" hidden="1" thickTop="1">
      <c r="A143" s="426" t="s">
        <v>1779</v>
      </c>
      <c r="B143" s="426"/>
      <c r="C143" s="1517" t="s">
        <v>1780</v>
      </c>
      <c r="D143" s="436" t="s">
        <v>1781</v>
      </c>
      <c r="E143" s="436">
        <v>45186</v>
      </c>
      <c r="F143" s="437">
        <v>45187</v>
      </c>
      <c r="G143" s="449" t="s">
        <v>2117</v>
      </c>
      <c r="H143" s="439" t="s">
        <v>1782</v>
      </c>
      <c r="I143" s="436">
        <v>45189</v>
      </c>
      <c r="J143" s="275">
        <f>I143+18</f>
        <v>45207</v>
      </c>
      <c r="K143" s="1939">
        <f>I143+23</f>
        <v>45212</v>
      </c>
      <c r="L143" s="275">
        <f>I143+27</f>
        <v>45216</v>
      </c>
    </row>
    <row r="144" spans="1:12" s="14" customFormat="1" ht="20.25" hidden="1" thickBot="1">
      <c r="A144" s="426"/>
      <c r="B144" s="426"/>
      <c r="C144" s="1018"/>
      <c r="D144" s="442"/>
      <c r="E144" s="442"/>
      <c r="F144" s="443"/>
      <c r="G144" s="433"/>
      <c r="H144" s="450"/>
      <c r="I144" s="442"/>
      <c r="J144" s="40"/>
      <c r="K144" s="1940"/>
      <c r="L144" s="40"/>
    </row>
    <row r="145" spans="1:12" s="14" customFormat="1" ht="20.25" hidden="1" thickTop="1">
      <c r="A145" s="426" t="s">
        <v>1783</v>
      </c>
      <c r="B145" s="426"/>
      <c r="C145" s="1017" t="s">
        <v>1784</v>
      </c>
      <c r="D145" s="436" t="s">
        <v>1785</v>
      </c>
      <c r="E145" s="436">
        <v>45196</v>
      </c>
      <c r="F145" s="437">
        <v>45197</v>
      </c>
      <c r="G145" s="449" t="s">
        <v>1952</v>
      </c>
      <c r="H145" s="439" t="s">
        <v>1786</v>
      </c>
      <c r="I145" s="436">
        <v>45196</v>
      </c>
      <c r="J145" s="275">
        <f>I145+18</f>
        <v>45214</v>
      </c>
      <c r="K145" s="1939">
        <f>I145+23</f>
        <v>45219</v>
      </c>
      <c r="L145" s="275">
        <f>I145+27</f>
        <v>45223</v>
      </c>
    </row>
    <row r="146" spans="1:12" s="14" customFormat="1" ht="20.25" hidden="1" thickBot="1">
      <c r="A146" s="426"/>
      <c r="B146" s="426"/>
      <c r="C146" s="1018"/>
      <c r="D146" s="442"/>
      <c r="E146" s="442"/>
      <c r="F146" s="443"/>
      <c r="G146" s="433"/>
      <c r="H146" s="450"/>
      <c r="I146" s="442"/>
      <c r="J146" s="40"/>
      <c r="K146" s="1940"/>
      <c r="L146" s="40"/>
    </row>
    <row r="147" spans="1:12" s="14" customFormat="1" ht="20.25" hidden="1" thickTop="1">
      <c r="A147" s="426"/>
      <c r="B147" s="426"/>
      <c r="C147" s="1017" t="s">
        <v>1787</v>
      </c>
      <c r="D147" s="436" t="s">
        <v>1788</v>
      </c>
      <c r="E147" s="436">
        <v>45200</v>
      </c>
      <c r="F147" s="437">
        <v>45200</v>
      </c>
      <c r="G147" s="449" t="s">
        <v>2074</v>
      </c>
      <c r="H147" s="439" t="s">
        <v>1789</v>
      </c>
      <c r="I147" s="436">
        <v>45203</v>
      </c>
      <c r="J147" s="275">
        <f>I147+18</f>
        <v>45221</v>
      </c>
      <c r="K147" s="1939">
        <f>I147+23</f>
        <v>45226</v>
      </c>
      <c r="L147" s="275">
        <f>I147+27</f>
        <v>45230</v>
      </c>
    </row>
    <row r="148" spans="1:12" ht="13.5" hidden="1" thickBot="1"/>
    <row r="149" spans="1:12" s="14" customFormat="1" ht="20.25" hidden="1" thickTop="1">
      <c r="A149" s="426"/>
      <c r="B149" s="426"/>
      <c r="C149" s="1017" t="s">
        <v>1745</v>
      </c>
      <c r="D149" s="436" t="s">
        <v>1790</v>
      </c>
      <c r="E149" s="436">
        <v>45206</v>
      </c>
      <c r="F149" s="437">
        <v>45207</v>
      </c>
      <c r="G149" s="449" t="s">
        <v>2084</v>
      </c>
      <c r="H149" s="439" t="s">
        <v>1791</v>
      </c>
      <c r="I149" s="436">
        <v>45210</v>
      </c>
      <c r="J149" s="275">
        <f>I149+18</f>
        <v>45228</v>
      </c>
      <c r="K149" s="1939">
        <f>I149+23</f>
        <v>45233</v>
      </c>
      <c r="L149" s="275">
        <f>I149+27</f>
        <v>45237</v>
      </c>
    </row>
    <row r="150" spans="1:12" s="14" customFormat="1" ht="20.25" hidden="1" thickBot="1">
      <c r="A150" s="426"/>
      <c r="B150" s="426"/>
      <c r="C150" s="1018"/>
      <c r="D150" s="442"/>
      <c r="E150" s="442"/>
      <c r="F150" s="443"/>
      <c r="G150" s="433"/>
      <c r="H150" s="450"/>
      <c r="I150" s="442"/>
      <c r="J150" s="40"/>
      <c r="K150" s="1940"/>
      <c r="L150" s="40"/>
    </row>
    <row r="151" spans="1:12" s="14" customFormat="1" ht="20.25" hidden="1" thickTop="1">
      <c r="A151" s="426" t="s">
        <v>1792</v>
      </c>
      <c r="B151" s="426"/>
      <c r="C151" s="1017" t="s">
        <v>1793</v>
      </c>
      <c r="D151" s="436" t="s">
        <v>1794</v>
      </c>
      <c r="E151" s="436">
        <v>45215</v>
      </c>
      <c r="F151" s="437">
        <v>45217</v>
      </c>
      <c r="G151" s="449" t="s">
        <v>1848</v>
      </c>
      <c r="H151" s="439" t="s">
        <v>1795</v>
      </c>
      <c r="I151" s="436">
        <v>45217</v>
      </c>
      <c r="J151" s="275">
        <f>I151+18</f>
        <v>45235</v>
      </c>
      <c r="K151" s="1939">
        <f>I151+23</f>
        <v>45240</v>
      </c>
      <c r="L151" s="275">
        <f>I151+27</f>
        <v>45244</v>
      </c>
    </row>
    <row r="152" spans="1:12" s="14" customFormat="1" ht="20.25" hidden="1" thickBot="1">
      <c r="A152" s="426"/>
      <c r="B152" s="426"/>
      <c r="C152" s="1018"/>
      <c r="D152" s="442"/>
      <c r="E152" s="442"/>
      <c r="F152" s="443"/>
      <c r="G152" s="433"/>
      <c r="H152" s="450"/>
      <c r="I152" s="442"/>
      <c r="J152" s="40"/>
      <c r="K152" s="1940"/>
      <c r="L152" s="40"/>
    </row>
    <row r="153" spans="1:12" s="14" customFormat="1" ht="20.25" hidden="1" thickTop="1">
      <c r="A153" s="426" t="s">
        <v>1796</v>
      </c>
      <c r="B153" s="426"/>
      <c r="C153" s="1017" t="s">
        <v>1797</v>
      </c>
      <c r="D153" s="436" t="s">
        <v>1798</v>
      </c>
      <c r="E153" s="436">
        <v>45221</v>
      </c>
      <c r="F153" s="437">
        <v>45222</v>
      </c>
      <c r="G153" s="449" t="s">
        <v>2118</v>
      </c>
      <c r="H153" s="439" t="s">
        <v>1799</v>
      </c>
      <c r="I153" s="436">
        <v>45224</v>
      </c>
      <c r="J153" s="275">
        <f>I153+18</f>
        <v>45242</v>
      </c>
      <c r="K153" s="1939">
        <f>I153+23</f>
        <v>45247</v>
      </c>
      <c r="L153" s="275">
        <f>I153+27</f>
        <v>45251</v>
      </c>
    </row>
    <row r="154" spans="1:12" s="14" customFormat="1" ht="20.25" hidden="1" thickBot="1">
      <c r="A154" s="426"/>
      <c r="B154" s="426"/>
      <c r="C154" s="1018"/>
      <c r="D154" s="442"/>
      <c r="E154" s="442"/>
      <c r="F154" s="443"/>
      <c r="G154" s="433"/>
      <c r="H154" s="450"/>
      <c r="I154" s="442"/>
      <c r="J154" s="40"/>
      <c r="K154" s="1940"/>
      <c r="L154" s="40"/>
    </row>
    <row r="155" spans="1:12" s="14" customFormat="1" ht="20.25" hidden="1" thickTop="1">
      <c r="A155" s="426" t="s">
        <v>588</v>
      </c>
      <c r="B155" s="426"/>
      <c r="C155" s="1017" t="s">
        <v>248</v>
      </c>
      <c r="D155" s="436" t="s">
        <v>1800</v>
      </c>
      <c r="E155" s="436">
        <v>45228</v>
      </c>
      <c r="F155" s="437">
        <v>45228</v>
      </c>
      <c r="G155" s="449" t="s">
        <v>2081</v>
      </c>
      <c r="H155" s="439" t="s">
        <v>1801</v>
      </c>
      <c r="I155" s="436">
        <v>45231</v>
      </c>
      <c r="J155" s="275">
        <f>I155+18</f>
        <v>45249</v>
      </c>
      <c r="K155" s="1939">
        <f>I155+23</f>
        <v>45254</v>
      </c>
      <c r="L155" s="275">
        <f>I155+27</f>
        <v>45258</v>
      </c>
    </row>
    <row r="156" spans="1:12" s="14" customFormat="1" ht="20.25" hidden="1" thickBot="1">
      <c r="A156" s="426"/>
      <c r="B156" s="426"/>
      <c r="C156" s="1018"/>
      <c r="D156" s="442"/>
      <c r="E156" s="442"/>
      <c r="F156" s="443"/>
      <c r="G156" s="433"/>
      <c r="H156" s="450"/>
      <c r="I156" s="442"/>
      <c r="J156" s="40"/>
      <c r="K156" s="1940"/>
      <c r="L156" s="40"/>
    </row>
    <row r="157" spans="1:12" s="14" customFormat="1" ht="20.25" hidden="1" thickTop="1">
      <c r="A157" s="426"/>
      <c r="B157" s="426"/>
      <c r="C157" s="1017" t="s">
        <v>1787</v>
      </c>
      <c r="D157" s="436" t="s">
        <v>1802</v>
      </c>
      <c r="E157" s="436">
        <v>45234</v>
      </c>
      <c r="F157" s="437">
        <v>45237</v>
      </c>
      <c r="G157" s="1531" t="s">
        <v>2072</v>
      </c>
      <c r="H157" s="439" t="s">
        <v>1803</v>
      </c>
      <c r="I157" s="436">
        <v>45238</v>
      </c>
      <c r="J157" s="275">
        <f>I157+18</f>
        <v>45256</v>
      </c>
      <c r="K157" s="1939">
        <f>I157+23</f>
        <v>45261</v>
      </c>
      <c r="L157" s="275">
        <f>I157+27</f>
        <v>45265</v>
      </c>
    </row>
    <row r="158" spans="1:12" s="14" customFormat="1" ht="20.25" hidden="1" thickBot="1">
      <c r="A158" s="426"/>
      <c r="B158" s="426"/>
      <c r="C158" s="1018"/>
      <c r="D158" s="442"/>
      <c r="E158" s="442"/>
      <c r="F158" s="443"/>
      <c r="G158" s="433"/>
      <c r="H158" s="450"/>
      <c r="I158" s="442"/>
      <c r="J158" s="40"/>
      <c r="K158" s="1940"/>
      <c r="L158" s="40"/>
    </row>
    <row r="159" spans="1:12" s="14" customFormat="1" ht="20.25" hidden="1" thickTop="1">
      <c r="A159" s="426"/>
      <c r="B159" s="426"/>
      <c r="C159" s="1017"/>
      <c r="D159" s="436"/>
      <c r="E159" s="436"/>
      <c r="F159" s="437"/>
      <c r="G159" s="1531" t="s">
        <v>2073</v>
      </c>
      <c r="H159" s="439" t="s">
        <v>1804</v>
      </c>
      <c r="I159" s="436">
        <v>45245</v>
      </c>
      <c r="J159" s="275">
        <f>I159+18</f>
        <v>45263</v>
      </c>
      <c r="K159" s="1939">
        <f>I159+23</f>
        <v>45268</v>
      </c>
      <c r="L159" s="275">
        <f>I159+27</f>
        <v>45272</v>
      </c>
    </row>
    <row r="160" spans="1:12" s="14" customFormat="1" ht="20.25" hidden="1" thickBot="1">
      <c r="A160" s="426"/>
      <c r="B160" s="426"/>
      <c r="C160" s="1018"/>
      <c r="D160" s="442"/>
      <c r="E160" s="442"/>
      <c r="F160" s="443"/>
      <c r="G160" s="433"/>
      <c r="H160" s="450"/>
      <c r="I160" s="442"/>
      <c r="J160" s="40"/>
      <c r="K160" s="1940"/>
      <c r="L160" s="40"/>
    </row>
    <row r="161" spans="1:12" s="14" customFormat="1" ht="20.25" hidden="1" thickTop="1">
      <c r="A161" s="426" t="s">
        <v>1745</v>
      </c>
      <c r="B161" s="426"/>
      <c r="C161" s="1017" t="s">
        <v>1805</v>
      </c>
      <c r="D161" s="436" t="s">
        <v>1806</v>
      </c>
      <c r="E161" s="436">
        <v>45244</v>
      </c>
      <c r="F161" s="437">
        <v>45246</v>
      </c>
      <c r="G161" s="1531" t="s">
        <v>2075</v>
      </c>
      <c r="H161" s="439" t="s">
        <v>1807</v>
      </c>
      <c r="I161" s="436">
        <v>45252</v>
      </c>
      <c r="J161" s="275">
        <f>I161+18</f>
        <v>45270</v>
      </c>
      <c r="K161" s="1939">
        <f>I161+23</f>
        <v>45275</v>
      </c>
      <c r="L161" s="275">
        <f>I161+27</f>
        <v>45279</v>
      </c>
    </row>
    <row r="162" spans="1:12" s="14" customFormat="1" ht="20.25" hidden="1" thickBot="1">
      <c r="A162" s="426"/>
      <c r="B162" s="426"/>
      <c r="C162" s="1018"/>
      <c r="D162" s="442"/>
      <c r="E162" s="442"/>
      <c r="F162" s="443"/>
      <c r="G162" s="433"/>
      <c r="H162" s="450"/>
      <c r="I162" s="442"/>
      <c r="J162" s="40"/>
      <c r="K162" s="1940"/>
      <c r="L162" s="40"/>
    </row>
    <row r="163" spans="1:12" s="14" customFormat="1" ht="21" hidden="1" thickTop="1" thickBot="1">
      <c r="A163" s="426" t="s">
        <v>608</v>
      </c>
      <c r="B163" s="426"/>
      <c r="C163" s="1018" t="s">
        <v>1808</v>
      </c>
      <c r="D163" s="442" t="s">
        <v>1809</v>
      </c>
      <c r="E163" s="442">
        <v>45253</v>
      </c>
      <c r="F163" s="443">
        <v>45253</v>
      </c>
      <c r="G163" s="1531" t="s">
        <v>2119</v>
      </c>
      <c r="H163" s="439" t="s">
        <v>1810</v>
      </c>
      <c r="I163" s="436">
        <v>45259</v>
      </c>
      <c r="J163" s="275">
        <f>I163+18</f>
        <v>45277</v>
      </c>
      <c r="K163" s="1939">
        <f>I163+23</f>
        <v>45282</v>
      </c>
      <c r="L163" s="275">
        <f>I163+27</f>
        <v>45286</v>
      </c>
    </row>
    <row r="164" spans="1:12" s="14" customFormat="1" ht="21" hidden="1" thickTop="1" thickBot="1">
      <c r="A164" s="426" t="s">
        <v>1811</v>
      </c>
      <c r="B164" s="426"/>
      <c r="C164" s="1517" t="s">
        <v>1793</v>
      </c>
      <c r="D164" s="436" t="s">
        <v>1812</v>
      </c>
      <c r="E164" s="436">
        <v>45257</v>
      </c>
      <c r="F164" s="437">
        <v>45258</v>
      </c>
      <c r="G164" s="433"/>
      <c r="H164" s="450"/>
      <c r="I164" s="442"/>
      <c r="J164" s="40"/>
      <c r="K164" s="1940"/>
      <c r="L164" s="40"/>
    </row>
    <row r="165" spans="1:12" s="14" customFormat="1" ht="20.25" hidden="1" thickTop="1">
      <c r="A165" s="426" t="s">
        <v>1813</v>
      </c>
      <c r="B165" s="426"/>
      <c r="C165" s="1531" t="s">
        <v>608</v>
      </c>
      <c r="D165" s="436" t="s">
        <v>1814</v>
      </c>
      <c r="E165" s="436">
        <v>45267</v>
      </c>
      <c r="F165" s="437">
        <v>45268</v>
      </c>
      <c r="G165" s="1531" t="s">
        <v>2065</v>
      </c>
      <c r="H165" s="439" t="s">
        <v>1815</v>
      </c>
      <c r="I165" s="436">
        <v>45266</v>
      </c>
      <c r="J165" s="275">
        <f>I165+18</f>
        <v>45284</v>
      </c>
      <c r="K165" s="1939">
        <f>I165+23</f>
        <v>45289</v>
      </c>
      <c r="L165" s="275">
        <f>I165+27</f>
        <v>45293</v>
      </c>
    </row>
    <row r="166" spans="1:12" s="14" customFormat="1" ht="20.25" hidden="1" thickBot="1">
      <c r="A166" s="426"/>
      <c r="B166" s="426"/>
      <c r="C166" s="1018"/>
      <c r="D166" s="442"/>
      <c r="E166" s="442"/>
      <c r="F166" s="443"/>
      <c r="G166" s="433"/>
      <c r="H166" s="450"/>
      <c r="I166" s="442"/>
      <c r="J166" s="40"/>
      <c r="K166" s="1940"/>
      <c r="L166" s="40"/>
    </row>
    <row r="167" spans="1:12" s="14" customFormat="1" ht="20.25" hidden="1" thickTop="1">
      <c r="A167" s="426"/>
      <c r="B167" s="426"/>
      <c r="C167" s="1017"/>
      <c r="D167" s="436"/>
      <c r="E167" s="436"/>
      <c r="F167" s="437"/>
      <c r="G167" s="1531" t="s">
        <v>2013</v>
      </c>
      <c r="H167" s="439" t="s">
        <v>1816</v>
      </c>
      <c r="I167" s="436">
        <v>45273</v>
      </c>
      <c r="J167" s="275">
        <f>I167+18</f>
        <v>45291</v>
      </c>
      <c r="K167" s="1939">
        <f>I167+23</f>
        <v>45296</v>
      </c>
      <c r="L167" s="275">
        <f>I167+27</f>
        <v>45300</v>
      </c>
    </row>
    <row r="168" spans="1:12" s="14" customFormat="1" ht="20.25" hidden="1" thickBot="1">
      <c r="A168" s="426"/>
      <c r="B168" s="426"/>
      <c r="C168" s="1018"/>
      <c r="D168" s="442"/>
      <c r="E168" s="442"/>
      <c r="F168" s="443"/>
      <c r="G168" s="433"/>
      <c r="H168" s="450"/>
      <c r="I168" s="442"/>
      <c r="J168" s="40"/>
      <c r="K168" s="1940"/>
      <c r="L168" s="40"/>
    </row>
    <row r="169" spans="1:12" s="14" customFormat="1" ht="21" hidden="1" thickTop="1" thickBot="1">
      <c r="A169" s="426" t="s">
        <v>1817</v>
      </c>
      <c r="B169" s="426"/>
      <c r="C169" s="1017" t="s">
        <v>1818</v>
      </c>
      <c r="D169" s="436" t="s">
        <v>1819</v>
      </c>
      <c r="E169" s="436">
        <v>45277</v>
      </c>
      <c r="F169" s="437">
        <v>45279</v>
      </c>
      <c r="G169" s="1531" t="s">
        <v>2067</v>
      </c>
      <c r="H169" s="439" t="s">
        <v>1820</v>
      </c>
      <c r="I169" s="436">
        <v>45280</v>
      </c>
      <c r="J169" s="275">
        <f>I169+18</f>
        <v>45298</v>
      </c>
      <c r="K169" s="1939">
        <f>I169+23</f>
        <v>45303</v>
      </c>
      <c r="L169" s="275">
        <f>I169+27</f>
        <v>45307</v>
      </c>
    </row>
    <row r="170" spans="1:12" s="14" customFormat="1" ht="21" hidden="1" thickTop="1" thickBot="1">
      <c r="A170" s="426" t="s">
        <v>1745</v>
      </c>
      <c r="B170" s="426"/>
      <c r="C170" s="1517" t="s">
        <v>1821</v>
      </c>
      <c r="D170" s="436" t="s">
        <v>1822</v>
      </c>
      <c r="E170" s="436">
        <v>45280</v>
      </c>
      <c r="F170" s="437">
        <v>45281</v>
      </c>
      <c r="G170" s="433"/>
      <c r="H170" s="450"/>
      <c r="I170" s="442"/>
      <c r="J170" s="40"/>
      <c r="K170" s="1940"/>
      <c r="L170" s="40"/>
    </row>
    <row r="171" spans="1:12" s="14" customFormat="1" ht="20.25" hidden="1" thickTop="1">
      <c r="A171" s="426"/>
      <c r="B171" s="426"/>
      <c r="C171" s="1531" t="s">
        <v>1808</v>
      </c>
      <c r="D171" s="436" t="s">
        <v>1823</v>
      </c>
      <c r="E171" s="436">
        <v>45286</v>
      </c>
      <c r="F171" s="437">
        <v>45287</v>
      </c>
      <c r="G171" s="1531" t="s">
        <v>2120</v>
      </c>
      <c r="H171" s="439" t="s">
        <v>2121</v>
      </c>
      <c r="I171" s="436">
        <v>45287</v>
      </c>
      <c r="J171" s="275">
        <f>I171+18</f>
        <v>45305</v>
      </c>
      <c r="K171" s="1939">
        <f>I171+23</f>
        <v>45310</v>
      </c>
      <c r="L171" s="275">
        <f>I171+27</f>
        <v>45314</v>
      </c>
    </row>
    <row r="172" spans="1:12" s="14" customFormat="1" ht="20.25" hidden="1" thickBot="1">
      <c r="A172" s="426"/>
      <c r="B172" s="426"/>
      <c r="C172" s="1018"/>
      <c r="D172" s="442"/>
      <c r="E172" s="442"/>
      <c r="F172" s="443"/>
      <c r="G172" s="433"/>
      <c r="H172" s="450"/>
      <c r="I172" s="442"/>
      <c r="J172" s="40"/>
      <c r="K172" s="1940"/>
      <c r="L172" s="40"/>
    </row>
    <row r="173" spans="1:12" s="14" customFormat="1" ht="20.25" hidden="1" thickTop="1">
      <c r="A173" s="426"/>
      <c r="B173" s="426"/>
      <c r="C173" s="1517"/>
      <c r="D173" s="436"/>
      <c r="E173" s="436"/>
      <c r="F173" s="437"/>
      <c r="G173" s="1531" t="s">
        <v>2117</v>
      </c>
      <c r="H173" s="439" t="s">
        <v>1825</v>
      </c>
      <c r="I173" s="436">
        <v>45294</v>
      </c>
      <c r="J173" s="275">
        <f>I173+18</f>
        <v>45312</v>
      </c>
      <c r="K173" s="1939">
        <f>I173+23</f>
        <v>45317</v>
      </c>
      <c r="L173" s="275">
        <f>I173+27</f>
        <v>45321</v>
      </c>
    </row>
    <row r="174" spans="1:12" s="14" customFormat="1" ht="20.25" hidden="1" thickBot="1">
      <c r="A174" s="426"/>
      <c r="B174" s="426"/>
      <c r="C174" s="1018"/>
      <c r="D174" s="442"/>
      <c r="E174" s="442"/>
      <c r="F174" s="443"/>
      <c r="G174" s="433"/>
      <c r="H174" s="450"/>
      <c r="I174" s="442"/>
      <c r="J174" s="40"/>
      <c r="K174" s="1940"/>
      <c r="L174" s="40"/>
    </row>
    <row r="175" spans="1:12" s="14" customFormat="1" ht="20.25" hidden="1" thickTop="1">
      <c r="A175" s="426" t="s">
        <v>1826</v>
      </c>
      <c r="B175" s="426"/>
      <c r="C175" s="1531" t="s">
        <v>1805</v>
      </c>
      <c r="D175" s="436" t="s">
        <v>1827</v>
      </c>
      <c r="E175" s="436">
        <v>44928</v>
      </c>
      <c r="F175" s="437">
        <v>44929</v>
      </c>
      <c r="G175" s="1531" t="s">
        <v>1952</v>
      </c>
      <c r="H175" s="439" t="s">
        <v>1828</v>
      </c>
      <c r="I175" s="436">
        <v>45301</v>
      </c>
      <c r="J175" s="275">
        <f t="shared" ref="J175" si="87">I175+18</f>
        <v>45319</v>
      </c>
      <c r="K175" s="1939">
        <f t="shared" ref="K175" si="88">I175+23</f>
        <v>45324</v>
      </c>
      <c r="L175" s="275">
        <f t="shared" ref="L175" si="89">I175+27</f>
        <v>45328</v>
      </c>
    </row>
    <row r="176" spans="1:12" s="14" customFormat="1" ht="20.25" hidden="1" thickBot="1">
      <c r="A176" s="426"/>
      <c r="B176" s="426"/>
      <c r="C176" s="1018"/>
      <c r="D176" s="442"/>
      <c r="E176" s="442"/>
      <c r="F176" s="443"/>
      <c r="G176" s="433"/>
      <c r="H176" s="450"/>
      <c r="I176" s="442"/>
      <c r="J176" s="40"/>
      <c r="K176" s="1940"/>
      <c r="L176" s="40"/>
    </row>
    <row r="177" spans="1:14" s="14" customFormat="1" ht="20.25" hidden="1" thickTop="1">
      <c r="A177" s="426" t="s">
        <v>608</v>
      </c>
      <c r="B177" s="426"/>
      <c r="C177" s="1531" t="s">
        <v>1793</v>
      </c>
      <c r="D177" s="436" t="s">
        <v>1829</v>
      </c>
      <c r="E177" s="436">
        <v>45300</v>
      </c>
      <c r="F177" s="437">
        <v>45302</v>
      </c>
      <c r="G177" s="1531" t="s">
        <v>2074</v>
      </c>
      <c r="H177" s="439" t="s">
        <v>1830</v>
      </c>
      <c r="I177" s="436">
        <v>45308</v>
      </c>
      <c r="J177" s="275">
        <f t="shared" ref="J177" si="90">I177+18</f>
        <v>45326</v>
      </c>
      <c r="K177" s="1939">
        <f t="shared" ref="K177" si="91">I177+23</f>
        <v>45331</v>
      </c>
      <c r="L177" s="275">
        <f t="shared" ref="L177" si="92">I177+27</f>
        <v>45335</v>
      </c>
    </row>
    <row r="178" spans="1:14" s="14" customFormat="1" ht="20.25" hidden="1" thickBot="1">
      <c r="A178" s="426"/>
      <c r="B178" s="426"/>
      <c r="C178" s="1018"/>
      <c r="D178" s="442"/>
      <c r="E178" s="442"/>
      <c r="F178" s="443"/>
      <c r="G178" s="433"/>
      <c r="H178" s="450"/>
      <c r="I178" s="442"/>
      <c r="J178" s="40"/>
      <c r="K178" s="1940"/>
      <c r="L178" s="40"/>
    </row>
    <row r="179" spans="1:14" s="14" customFormat="1" ht="20.25" hidden="1" thickTop="1">
      <c r="A179" s="426" t="s">
        <v>1831</v>
      </c>
      <c r="B179" s="426"/>
      <c r="C179" s="1531" t="s">
        <v>1832</v>
      </c>
      <c r="D179" s="436" t="s">
        <v>1833</v>
      </c>
      <c r="E179" s="436">
        <v>45311</v>
      </c>
      <c r="F179" s="437">
        <v>45313</v>
      </c>
      <c r="G179" s="1531" t="s">
        <v>2084</v>
      </c>
      <c r="H179" s="439" t="s">
        <v>1834</v>
      </c>
      <c r="I179" s="436">
        <v>45315</v>
      </c>
      <c r="J179" s="275">
        <f t="shared" ref="J179" si="93">I179+18</f>
        <v>45333</v>
      </c>
      <c r="K179" s="1939">
        <f t="shared" ref="K179" si="94">I179+23</f>
        <v>45338</v>
      </c>
      <c r="L179" s="275">
        <f t="shared" ref="L179" si="95">I179+27</f>
        <v>45342</v>
      </c>
    </row>
    <row r="180" spans="1:14" ht="13.5" hidden="1" thickBot="1"/>
    <row r="181" spans="1:14" s="14" customFormat="1" ht="20.25" hidden="1" thickTop="1">
      <c r="A181" s="426"/>
      <c r="B181" s="426"/>
      <c r="C181" s="1531" t="s">
        <v>1821</v>
      </c>
      <c r="D181" s="436" t="s">
        <v>1835</v>
      </c>
      <c r="E181" s="436">
        <v>45319</v>
      </c>
      <c r="F181" s="437">
        <v>45322</v>
      </c>
      <c r="G181" s="1531" t="s">
        <v>2080</v>
      </c>
      <c r="H181" s="439" t="s">
        <v>1836</v>
      </c>
      <c r="I181" s="436">
        <v>45322</v>
      </c>
      <c r="J181" s="275">
        <f t="shared" ref="J181" si="96">I181+18</f>
        <v>45340</v>
      </c>
      <c r="K181" s="1939">
        <f t="shared" ref="K181" si="97">I181+23</f>
        <v>45345</v>
      </c>
      <c r="L181" s="275">
        <f t="shared" ref="L181" si="98">I181+27</f>
        <v>45349</v>
      </c>
      <c r="M181" s="428"/>
    </row>
    <row r="182" spans="1:14" s="14" customFormat="1" ht="20.25" hidden="1" thickBot="1">
      <c r="A182" s="426"/>
      <c r="B182" s="426"/>
      <c r="C182" s="1018"/>
      <c r="D182" s="442"/>
      <c r="E182" s="442"/>
      <c r="F182" s="443"/>
      <c r="G182" s="433"/>
      <c r="H182" s="450"/>
      <c r="I182" s="442"/>
      <c r="J182" s="40"/>
      <c r="K182" s="1940"/>
      <c r="L182" s="40"/>
      <c r="M182" s="428"/>
    </row>
    <row r="183" spans="1:14" s="14" customFormat="1" ht="20.25" hidden="1" thickTop="1">
      <c r="A183" s="426"/>
      <c r="B183" s="426"/>
      <c r="C183" s="1531" t="s">
        <v>1808</v>
      </c>
      <c r="D183" s="436" t="s">
        <v>1837</v>
      </c>
      <c r="E183" s="436">
        <v>45323</v>
      </c>
      <c r="F183" s="437">
        <v>45325</v>
      </c>
      <c r="G183" s="1531" t="s">
        <v>2081</v>
      </c>
      <c r="H183" s="439" t="s">
        <v>1838</v>
      </c>
      <c r="I183" s="436">
        <v>45329</v>
      </c>
      <c r="J183" s="275">
        <f t="shared" ref="J183" si="99">I183+18</f>
        <v>45347</v>
      </c>
      <c r="K183" s="1939">
        <f t="shared" ref="K183" si="100">I183+23</f>
        <v>45352</v>
      </c>
      <c r="L183" s="275">
        <f t="shared" ref="L183" si="101">I183+27</f>
        <v>45356</v>
      </c>
      <c r="M183" s="428"/>
    </row>
    <row r="184" spans="1:14" s="14" customFormat="1" ht="20.25" hidden="1" thickBot="1">
      <c r="A184" s="426"/>
      <c r="B184" s="426"/>
      <c r="C184" s="1018"/>
      <c r="D184" s="442"/>
      <c r="E184" s="442"/>
      <c r="F184" s="443"/>
      <c r="G184" s="433"/>
      <c r="H184" s="450"/>
      <c r="I184" s="442"/>
      <c r="J184" s="40"/>
      <c r="K184" s="1940"/>
      <c r="L184" s="40"/>
      <c r="M184" s="428"/>
    </row>
    <row r="185" spans="1:14" s="14" customFormat="1" ht="20.25" hidden="1" thickTop="1">
      <c r="A185" s="426"/>
      <c r="B185" s="426"/>
      <c r="C185" s="1531" t="s">
        <v>1745</v>
      </c>
      <c r="D185" s="436" t="s">
        <v>1839</v>
      </c>
      <c r="E185" s="436">
        <v>45331</v>
      </c>
      <c r="F185" s="437">
        <v>45333</v>
      </c>
      <c r="G185" s="1531" t="s">
        <v>2118</v>
      </c>
      <c r="H185" s="439" t="s">
        <v>1840</v>
      </c>
      <c r="I185" s="436">
        <v>45336</v>
      </c>
      <c r="J185" s="275">
        <f t="shared" ref="J185" si="102">I185+18</f>
        <v>45354</v>
      </c>
      <c r="K185" s="1939">
        <f t="shared" ref="K185" si="103">I185+23</f>
        <v>45359</v>
      </c>
      <c r="L185" s="275">
        <f t="shared" ref="L185" si="104">I185+27</f>
        <v>45363</v>
      </c>
      <c r="M185" s="428"/>
    </row>
    <row r="186" spans="1:14" s="14" customFormat="1" ht="20.25" hidden="1" thickBot="1">
      <c r="A186" s="426"/>
      <c r="B186" s="426"/>
      <c r="C186" s="1018"/>
      <c r="D186" s="442"/>
      <c r="E186" s="442"/>
      <c r="F186" s="443"/>
      <c r="G186" s="433"/>
      <c r="H186" s="450"/>
      <c r="I186" s="442"/>
      <c r="J186" s="40"/>
      <c r="K186" s="1940"/>
      <c r="L186" s="40"/>
      <c r="M186" s="428"/>
    </row>
    <row r="187" spans="1:14" s="14" customFormat="1" ht="20.25" hidden="1" thickTop="1">
      <c r="A187" s="426" t="s">
        <v>608</v>
      </c>
      <c r="B187" s="426"/>
      <c r="C187" s="1531" t="s">
        <v>1805</v>
      </c>
      <c r="D187" s="436" t="s">
        <v>1841</v>
      </c>
      <c r="E187" s="436">
        <v>45334</v>
      </c>
      <c r="F187" s="437">
        <v>45336</v>
      </c>
      <c r="G187" s="1531" t="s">
        <v>2073</v>
      </c>
      <c r="H187" s="439" t="s">
        <v>1842</v>
      </c>
      <c r="I187" s="436">
        <v>45343</v>
      </c>
      <c r="J187" s="275">
        <f t="shared" ref="J187" si="105">I187+18</f>
        <v>45361</v>
      </c>
      <c r="K187" s="1945" t="s">
        <v>393</v>
      </c>
      <c r="L187" s="275">
        <f t="shared" ref="L187" si="106">I187+27</f>
        <v>45370</v>
      </c>
      <c r="M187" s="428"/>
      <c r="N187" s="39" t="s">
        <v>2122</v>
      </c>
    </row>
    <row r="188" spans="1:14" s="14" customFormat="1" ht="20.25" hidden="1" thickBot="1">
      <c r="A188" s="426"/>
      <c r="B188" s="426"/>
      <c r="C188" s="1018"/>
      <c r="D188" s="442"/>
      <c r="E188" s="442"/>
      <c r="F188" s="443"/>
      <c r="G188" s="433"/>
      <c r="H188" s="450"/>
      <c r="I188" s="442"/>
      <c r="J188" s="40"/>
      <c r="K188" s="1940"/>
      <c r="L188" s="40"/>
      <c r="M188" s="428"/>
      <c r="N188" s="14" t="s">
        <v>2123</v>
      </c>
    </row>
    <row r="189" spans="1:14" s="14" customFormat="1" ht="20.25" hidden="1" thickTop="1">
      <c r="A189" s="426"/>
      <c r="B189" s="426"/>
      <c r="C189" s="1531"/>
      <c r="D189" s="436"/>
      <c r="E189" s="436"/>
      <c r="F189" s="437"/>
      <c r="G189" s="1531" t="s">
        <v>2072</v>
      </c>
      <c r="H189" s="439" t="s">
        <v>1845</v>
      </c>
      <c r="I189" s="436">
        <v>45350</v>
      </c>
      <c r="J189" s="275">
        <f>I189+27</f>
        <v>45377</v>
      </c>
      <c r="K189" s="1939">
        <f>I189+33</f>
        <v>45383</v>
      </c>
      <c r="L189" s="275">
        <f>I189+37</f>
        <v>45387</v>
      </c>
      <c r="M189" s="428"/>
      <c r="N189" s="39" t="s">
        <v>2124</v>
      </c>
    </row>
    <row r="190" spans="1:14" s="14" customFormat="1" ht="20.25" hidden="1" thickBot="1">
      <c r="A190" s="426"/>
      <c r="B190" s="426"/>
      <c r="C190" s="1018"/>
      <c r="D190" s="442"/>
      <c r="E190" s="442"/>
      <c r="F190" s="443"/>
      <c r="G190" s="433"/>
      <c r="H190" s="450"/>
      <c r="I190" s="442"/>
      <c r="J190" s="40"/>
      <c r="K190" s="1940"/>
      <c r="L190" s="40"/>
      <c r="M190" s="428"/>
      <c r="N190" s="14" t="s">
        <v>2125</v>
      </c>
    </row>
    <row r="191" spans="1:14" s="14" customFormat="1" ht="20.25" hidden="1" thickTop="1">
      <c r="A191" s="426" t="s">
        <v>1846</v>
      </c>
      <c r="B191" s="426"/>
      <c r="C191" s="1531" t="s">
        <v>1793</v>
      </c>
      <c r="D191" s="436" t="s">
        <v>1847</v>
      </c>
      <c r="E191" s="436">
        <v>45348</v>
      </c>
      <c r="F191" s="437">
        <v>45350</v>
      </c>
      <c r="G191" s="1517" t="s">
        <v>2126</v>
      </c>
      <c r="H191" s="439" t="s">
        <v>1849</v>
      </c>
      <c r="I191" s="436">
        <v>45357</v>
      </c>
      <c r="J191" s="275">
        <f>I191+27</f>
        <v>45384</v>
      </c>
      <c r="K191" s="1939">
        <f>I191+33</f>
        <v>45390</v>
      </c>
      <c r="L191" s="275">
        <f>I191+37</f>
        <v>45394</v>
      </c>
      <c r="M191" s="428"/>
      <c r="N191" s="39" t="s">
        <v>2124</v>
      </c>
    </row>
    <row r="192" spans="1:14" s="14" customFormat="1" ht="20.25" hidden="1" thickBot="1">
      <c r="A192" s="426"/>
      <c r="B192" s="426"/>
      <c r="C192" s="1018" t="s">
        <v>1821</v>
      </c>
      <c r="D192" s="442" t="s">
        <v>1850</v>
      </c>
      <c r="E192" s="442">
        <v>45351</v>
      </c>
      <c r="F192" s="443">
        <v>45353</v>
      </c>
      <c r="G192" s="433"/>
      <c r="H192" s="450"/>
      <c r="I192" s="442"/>
      <c r="J192" s="40"/>
      <c r="K192" s="1940"/>
      <c r="L192" s="40"/>
      <c r="M192" s="428"/>
      <c r="N192" s="14" t="s">
        <v>2127</v>
      </c>
    </row>
    <row r="193" spans="1:13" s="14" customFormat="1" ht="20.25" hidden="1" thickTop="1">
      <c r="A193" s="426"/>
      <c r="B193" s="426"/>
      <c r="C193" s="1517" t="s">
        <v>1808</v>
      </c>
      <c r="D193" s="436" t="s">
        <v>1851</v>
      </c>
      <c r="E193" s="436">
        <v>45359</v>
      </c>
      <c r="F193" s="437">
        <v>45361</v>
      </c>
      <c r="G193" s="1517" t="s">
        <v>2119</v>
      </c>
      <c r="H193" s="439" t="s">
        <v>1852</v>
      </c>
      <c r="I193" s="436">
        <v>45364</v>
      </c>
      <c r="J193" s="275">
        <f>I193+27</f>
        <v>45391</v>
      </c>
      <c r="K193" s="1939">
        <f>I193+33</f>
        <v>45397</v>
      </c>
      <c r="L193" s="275">
        <f>I193+37</f>
        <v>45401</v>
      </c>
      <c r="M193" s="428"/>
    </row>
    <row r="194" spans="1:13" s="14" customFormat="1" ht="20.25" hidden="1" thickBot="1">
      <c r="A194" s="426"/>
      <c r="B194" s="426"/>
      <c r="C194" s="1018"/>
      <c r="D194" s="442"/>
      <c r="E194" s="442"/>
      <c r="F194" s="443"/>
      <c r="G194" s="433"/>
      <c r="H194" s="450"/>
      <c r="I194" s="442"/>
      <c r="J194" s="40"/>
      <c r="K194" s="1940"/>
      <c r="L194" s="40"/>
      <c r="M194" s="428"/>
    </row>
    <row r="195" spans="1:13" s="14" customFormat="1" ht="20.25" hidden="1" thickTop="1">
      <c r="A195" s="426" t="s">
        <v>1853</v>
      </c>
      <c r="B195" s="426"/>
      <c r="C195" s="1517" t="s">
        <v>1784</v>
      </c>
      <c r="D195" s="436" t="s">
        <v>1854</v>
      </c>
      <c r="E195" s="436">
        <v>45364</v>
      </c>
      <c r="F195" s="437">
        <v>45366</v>
      </c>
      <c r="G195" s="1517" t="s">
        <v>2128</v>
      </c>
      <c r="H195" s="439" t="s">
        <v>1855</v>
      </c>
      <c r="I195" s="436">
        <v>45371</v>
      </c>
      <c r="J195" s="275">
        <f>I195+27</f>
        <v>45398</v>
      </c>
      <c r="K195" s="1939">
        <f>I195+33</f>
        <v>45404</v>
      </c>
      <c r="L195" s="275">
        <f>I195+37</f>
        <v>45408</v>
      </c>
      <c r="M195" s="428"/>
    </row>
    <row r="196" spans="1:13" ht="13.5" hidden="1" thickBot="1"/>
    <row r="197" spans="1:13" s="14" customFormat="1" ht="20.25" hidden="1" thickTop="1">
      <c r="A197" s="426" t="s">
        <v>1856</v>
      </c>
      <c r="B197" s="426"/>
      <c r="C197" s="1517" t="s">
        <v>1832</v>
      </c>
      <c r="D197" s="436" t="s">
        <v>1857</v>
      </c>
      <c r="E197" s="436">
        <v>45373</v>
      </c>
      <c r="F197" s="437">
        <v>45375</v>
      </c>
      <c r="G197" s="1517" t="s">
        <v>2065</v>
      </c>
      <c r="H197" s="439" t="s">
        <v>1858</v>
      </c>
      <c r="I197" s="436">
        <v>45378</v>
      </c>
      <c r="J197" s="275">
        <f>I197+27</f>
        <v>45405</v>
      </c>
      <c r="K197" s="1939">
        <f>I197+33</f>
        <v>45411</v>
      </c>
      <c r="L197" s="275">
        <f>I197+37</f>
        <v>45415</v>
      </c>
    </row>
    <row r="198" spans="1:13" s="14" customFormat="1" ht="20.25" hidden="1" thickBot="1">
      <c r="A198" s="426"/>
      <c r="B198" s="426"/>
      <c r="C198" s="1018"/>
      <c r="D198" s="442"/>
      <c r="E198" s="442"/>
      <c r="F198" s="443"/>
      <c r="G198" s="433"/>
      <c r="H198" s="450"/>
      <c r="I198" s="442"/>
      <c r="J198" s="40"/>
      <c r="K198" s="1940"/>
      <c r="L198" s="40"/>
    </row>
    <row r="199" spans="1:13" s="14" customFormat="1" ht="20.25" hidden="1" thickTop="1">
      <c r="A199" s="426"/>
      <c r="B199" s="426"/>
      <c r="C199" s="1517" t="s">
        <v>1846</v>
      </c>
      <c r="D199" s="436" t="s">
        <v>1859</v>
      </c>
      <c r="E199" s="436">
        <v>45383</v>
      </c>
      <c r="F199" s="437">
        <v>45385</v>
      </c>
      <c r="G199" s="1531" t="s">
        <v>2087</v>
      </c>
      <c r="H199" s="439" t="s">
        <v>1860</v>
      </c>
      <c r="I199" s="436">
        <v>45389</v>
      </c>
      <c r="J199" s="275">
        <f>I199+27</f>
        <v>45416</v>
      </c>
      <c r="K199" s="1939">
        <f>I199+33</f>
        <v>45422</v>
      </c>
      <c r="L199" s="275">
        <f>I199+37</f>
        <v>45426</v>
      </c>
    </row>
    <row r="200" spans="1:13" s="14" customFormat="1" ht="20.25" hidden="1" thickBot="1">
      <c r="A200" s="426"/>
      <c r="B200" s="426"/>
      <c r="C200" s="1018"/>
      <c r="D200" s="442"/>
      <c r="E200" s="442"/>
      <c r="F200" s="443"/>
      <c r="G200" s="433"/>
      <c r="H200" s="450"/>
      <c r="I200" s="442"/>
      <c r="J200" s="40"/>
      <c r="K200" s="1940"/>
      <c r="L200" s="40"/>
    </row>
    <row r="201" spans="1:13" s="14" customFormat="1" ht="20.25" hidden="1" thickTop="1">
      <c r="A201" s="426"/>
      <c r="B201" s="426"/>
      <c r="C201" s="1517"/>
      <c r="D201" s="436"/>
      <c r="E201" s="436"/>
      <c r="F201" s="437"/>
      <c r="G201" s="1517" t="s">
        <v>2075</v>
      </c>
      <c r="H201" s="439" t="s">
        <v>1861</v>
      </c>
      <c r="I201" s="436">
        <v>45392</v>
      </c>
      <c r="J201" s="275">
        <f>I201+27</f>
        <v>45419</v>
      </c>
      <c r="K201" s="1939">
        <f>I201+33</f>
        <v>45425</v>
      </c>
      <c r="L201" s="275">
        <f>I201+37</f>
        <v>45429</v>
      </c>
    </row>
    <row r="202" spans="1:13" s="14" customFormat="1" ht="20.25" hidden="1" thickBot="1">
      <c r="A202" s="426"/>
      <c r="B202" s="426"/>
      <c r="C202" s="1018"/>
      <c r="D202" s="442"/>
      <c r="E202" s="442"/>
      <c r="F202" s="443"/>
      <c r="G202" s="433"/>
      <c r="H202" s="450"/>
      <c r="I202" s="442"/>
      <c r="J202" s="40"/>
      <c r="K202" s="1940"/>
      <c r="L202" s="40"/>
    </row>
    <row r="203" spans="1:13" s="14" customFormat="1" ht="20.25" hidden="1" thickTop="1">
      <c r="A203" s="426"/>
      <c r="B203" s="426"/>
      <c r="C203" s="1517" t="s">
        <v>1821</v>
      </c>
      <c r="D203" s="436" t="s">
        <v>1862</v>
      </c>
      <c r="E203" s="436">
        <v>45390</v>
      </c>
      <c r="F203" s="437">
        <v>45393</v>
      </c>
      <c r="G203" s="1517" t="s">
        <v>2067</v>
      </c>
      <c r="H203" s="439" t="s">
        <v>1863</v>
      </c>
      <c r="I203" s="436">
        <v>45399</v>
      </c>
      <c r="J203" s="275">
        <f>I203+27</f>
        <v>45426</v>
      </c>
      <c r="K203" s="1939">
        <f>I203+33</f>
        <v>45432</v>
      </c>
      <c r="L203" s="275">
        <f>I203+37</f>
        <v>45436</v>
      </c>
    </row>
    <row r="204" spans="1:13" s="14" customFormat="1" ht="20.25" hidden="1" thickBot="1">
      <c r="A204" s="426"/>
      <c r="B204" s="426"/>
      <c r="C204" s="1018"/>
      <c r="D204" s="442"/>
      <c r="E204" s="442"/>
      <c r="F204" s="443"/>
      <c r="G204" s="433"/>
      <c r="H204" s="450"/>
      <c r="I204" s="442"/>
      <c r="J204" s="40"/>
      <c r="K204" s="1940"/>
      <c r="L204" s="40"/>
    </row>
    <row r="205" spans="1:13" s="14" customFormat="1" ht="20.25" hidden="1" thickTop="1">
      <c r="A205" s="426" t="s">
        <v>1745</v>
      </c>
      <c r="B205" s="426"/>
      <c r="C205" s="2007" t="s">
        <v>406</v>
      </c>
      <c r="D205" s="436" t="s">
        <v>1864</v>
      </c>
      <c r="E205" s="436">
        <v>45396</v>
      </c>
      <c r="F205" s="1087"/>
      <c r="G205" s="1517" t="s">
        <v>2117</v>
      </c>
      <c r="H205" s="439" t="s">
        <v>1865</v>
      </c>
      <c r="I205" s="436">
        <v>45406</v>
      </c>
      <c r="J205" s="275">
        <f>I205+27</f>
        <v>45433</v>
      </c>
      <c r="K205" s="1939">
        <f>I205+33</f>
        <v>45439</v>
      </c>
      <c r="L205" s="275">
        <f>I205+37</f>
        <v>45443</v>
      </c>
    </row>
    <row r="206" spans="1:13" s="14" customFormat="1" ht="20.25" hidden="1" thickBot="1">
      <c r="A206" s="426"/>
      <c r="B206" s="426"/>
      <c r="C206" s="1018" t="s">
        <v>1808</v>
      </c>
      <c r="D206" s="442" t="s">
        <v>1866</v>
      </c>
      <c r="E206" s="442">
        <v>45399</v>
      </c>
      <c r="F206" s="443">
        <v>45401</v>
      </c>
      <c r="G206" s="1987"/>
      <c r="H206" s="923"/>
      <c r="I206" s="440"/>
      <c r="J206" s="440"/>
      <c r="K206" s="1202"/>
      <c r="L206" s="440"/>
    </row>
    <row r="207" spans="1:13" s="14" customFormat="1" ht="21" hidden="1" thickTop="1" thickBot="1">
      <c r="A207" s="426"/>
      <c r="B207" s="426"/>
      <c r="C207" s="1018" t="s">
        <v>1867</v>
      </c>
      <c r="D207" s="442" t="s">
        <v>1868</v>
      </c>
      <c r="E207" s="442">
        <v>45400</v>
      </c>
      <c r="F207" s="443">
        <v>45402</v>
      </c>
      <c r="G207" s="433"/>
      <c r="H207" s="450"/>
      <c r="I207" s="442"/>
      <c r="J207" s="40"/>
      <c r="K207" s="1940"/>
      <c r="L207" s="40"/>
    </row>
    <row r="208" spans="1:13" s="14" customFormat="1" ht="20.25" hidden="1" thickTop="1">
      <c r="A208" s="426" t="s">
        <v>1869</v>
      </c>
      <c r="B208" s="426"/>
      <c r="C208" s="1761" t="s">
        <v>1745</v>
      </c>
      <c r="D208" s="732" t="s">
        <v>1870</v>
      </c>
      <c r="E208" s="732">
        <v>45411</v>
      </c>
      <c r="F208" s="2039" t="s">
        <v>393</v>
      </c>
      <c r="G208" s="1517" t="s">
        <v>1952</v>
      </c>
      <c r="H208" s="439" t="s">
        <v>1871</v>
      </c>
      <c r="I208" s="436">
        <v>45413</v>
      </c>
      <c r="J208" s="275">
        <f>I208+27</f>
        <v>45440</v>
      </c>
      <c r="K208" s="1939">
        <f>I208+33</f>
        <v>45446</v>
      </c>
      <c r="L208" s="275">
        <f>I208+37</f>
        <v>45450</v>
      </c>
    </row>
    <row r="209" spans="1:12" s="14" customFormat="1" ht="20.25" hidden="1" thickBot="1">
      <c r="A209" s="426"/>
      <c r="B209" s="426"/>
      <c r="C209" s="1018"/>
      <c r="D209" s="442"/>
      <c r="E209" s="442"/>
      <c r="F209" s="443"/>
      <c r="G209" s="433"/>
      <c r="H209" s="450"/>
      <c r="I209" s="442"/>
      <c r="J209" s="40"/>
      <c r="K209" s="1940"/>
      <c r="L209" s="40"/>
    </row>
    <row r="210" spans="1:12" s="14" customFormat="1" ht="20.25" hidden="1" thickTop="1">
      <c r="A210" s="426"/>
      <c r="B210" s="426"/>
      <c r="C210" s="1517"/>
      <c r="D210" s="436"/>
      <c r="E210" s="440"/>
      <c r="F210" s="888"/>
      <c r="G210" s="1517" t="s">
        <v>2074</v>
      </c>
      <c r="H210" s="439" t="s">
        <v>1873</v>
      </c>
      <c r="I210" s="436">
        <v>45423</v>
      </c>
      <c r="J210" s="275">
        <f>I210+27</f>
        <v>45450</v>
      </c>
      <c r="K210" s="1939">
        <f>I210+33</f>
        <v>45456</v>
      </c>
      <c r="L210" s="275">
        <f>I210+37</f>
        <v>45460</v>
      </c>
    </row>
    <row r="211" spans="1:12" s="14" customFormat="1" ht="20.25" hidden="1" thickBot="1">
      <c r="A211" s="426"/>
      <c r="B211" s="426"/>
      <c r="C211" s="1018"/>
      <c r="D211" s="442"/>
      <c r="E211" s="442"/>
      <c r="F211" s="443"/>
      <c r="G211" s="433"/>
      <c r="H211" s="450"/>
      <c r="I211" s="442"/>
      <c r="J211" s="40"/>
      <c r="K211" s="1940"/>
      <c r="L211" s="40"/>
    </row>
    <row r="212" spans="1:12" s="14" customFormat="1" ht="20.25" hidden="1" thickTop="1">
      <c r="A212" s="426" t="s">
        <v>1846</v>
      </c>
      <c r="B212" s="426"/>
      <c r="C212" s="1517" t="s">
        <v>1869</v>
      </c>
      <c r="D212" s="732" t="s">
        <v>1872</v>
      </c>
      <c r="E212" s="732">
        <v>45421</v>
      </c>
      <c r="F212" s="2039" t="s">
        <v>393</v>
      </c>
      <c r="G212" s="1517" t="s">
        <v>2084</v>
      </c>
      <c r="H212" s="439" t="s">
        <v>1874</v>
      </c>
      <c r="I212" s="436">
        <v>45427</v>
      </c>
      <c r="J212" s="275">
        <f>I212+27</f>
        <v>45454</v>
      </c>
      <c r="K212" s="1939">
        <f>I212+33</f>
        <v>45460</v>
      </c>
      <c r="L212" s="275">
        <f>I212+37</f>
        <v>45464</v>
      </c>
    </row>
    <row r="213" spans="1:12" s="14" customFormat="1" ht="20.25" hidden="1" thickBot="1">
      <c r="A213" s="426"/>
      <c r="B213" s="426"/>
      <c r="C213" s="1018"/>
      <c r="D213" s="2099"/>
      <c r="E213" s="2099"/>
      <c r="F213" s="2100"/>
      <c r="G213" s="1911"/>
      <c r="H213" s="450"/>
      <c r="I213" s="442"/>
      <c r="J213" s="442"/>
      <c r="K213" s="2095"/>
      <c r="L213" s="442"/>
    </row>
    <row r="214" spans="1:12" s="14" customFormat="1" ht="20.25" hidden="1" thickTop="1">
      <c r="A214"/>
      <c r="B214"/>
      <c r="C214" s="1761" t="s">
        <v>1846</v>
      </c>
      <c r="D214" s="436" t="s">
        <v>1878</v>
      </c>
      <c r="E214" s="732">
        <v>45427</v>
      </c>
      <c r="F214" s="2093">
        <v>45432</v>
      </c>
      <c r="G214" s="1517" t="s">
        <v>2080</v>
      </c>
      <c r="H214" s="439" t="s">
        <v>1877</v>
      </c>
      <c r="I214" s="436">
        <v>45435</v>
      </c>
      <c r="J214" s="275">
        <f>I214+27</f>
        <v>45462</v>
      </c>
      <c r="K214" s="1939">
        <f>I214+33</f>
        <v>45468</v>
      </c>
      <c r="L214" s="275">
        <f>I214+37</f>
        <v>45472</v>
      </c>
    </row>
    <row r="215" spans="1:12" s="14" customFormat="1" ht="19.5" hidden="1">
      <c r="A215"/>
      <c r="B215"/>
      <c r="C215" s="2097" t="s">
        <v>1875</v>
      </c>
      <c r="D215" s="2099" t="s">
        <v>1876</v>
      </c>
      <c r="E215" s="2099">
        <v>45426</v>
      </c>
      <c r="F215" s="2100">
        <v>45429</v>
      </c>
      <c r="G215" s="1987"/>
      <c r="H215" s="923"/>
      <c r="I215" s="440"/>
      <c r="J215" s="440"/>
      <c r="K215" s="1202"/>
      <c r="L215" s="440"/>
    </row>
    <row r="216" spans="1:12" s="14" customFormat="1" ht="19.5" hidden="1">
      <c r="A216" s="426" t="s">
        <v>1879</v>
      </c>
      <c r="B216" s="426"/>
      <c r="C216" s="1761" t="s">
        <v>1880</v>
      </c>
      <c r="D216" s="275" t="s">
        <v>1881</v>
      </c>
      <c r="E216" s="275">
        <v>45430</v>
      </c>
      <c r="F216" s="2094">
        <v>45433</v>
      </c>
      <c r="G216" s="1987"/>
      <c r="H216" s="923"/>
      <c r="I216" s="440"/>
      <c r="J216" s="440"/>
      <c r="K216" s="1202"/>
      <c r="L216" s="440"/>
    </row>
    <row r="217" spans="1:12" s="14" customFormat="1" ht="20.25" hidden="1" thickBot="1">
      <c r="A217" s="426" t="s">
        <v>1808</v>
      </c>
      <c r="B217" s="426"/>
      <c r="C217" s="2098" t="s">
        <v>1821</v>
      </c>
      <c r="D217" s="440" t="s">
        <v>1882</v>
      </c>
      <c r="E217" s="440">
        <v>45429</v>
      </c>
      <c r="F217" s="2088" t="s">
        <v>393</v>
      </c>
      <c r="G217" s="433"/>
      <c r="H217" s="450"/>
      <c r="I217" s="442"/>
      <c r="J217" s="40"/>
      <c r="K217" s="1940"/>
      <c r="L217" s="40"/>
    </row>
    <row r="218" spans="1:12" s="14" customFormat="1" ht="20.25" hidden="1" thickTop="1">
      <c r="A218" s="426" t="s">
        <v>1808</v>
      </c>
      <c r="B218" s="426"/>
      <c r="C218" s="1761" t="s">
        <v>1793</v>
      </c>
      <c r="D218" s="436" t="s">
        <v>1883</v>
      </c>
      <c r="E218" s="436">
        <v>45446</v>
      </c>
      <c r="F218" s="437">
        <v>45447</v>
      </c>
      <c r="G218" s="1517" t="s">
        <v>2081</v>
      </c>
      <c r="H218" s="439" t="s">
        <v>1884</v>
      </c>
      <c r="I218" s="436">
        <v>45441</v>
      </c>
      <c r="J218" s="275">
        <f>I218+27</f>
        <v>45468</v>
      </c>
      <c r="K218" s="1939">
        <f>I218+33</f>
        <v>45474</v>
      </c>
      <c r="L218" s="275">
        <f>I218+37</f>
        <v>45478</v>
      </c>
    </row>
    <row r="219" spans="1:12" s="14" customFormat="1" ht="20.25" hidden="1" thickBot="1">
      <c r="A219" s="426"/>
      <c r="B219" s="426"/>
      <c r="C219" s="1018"/>
      <c r="D219" s="442"/>
      <c r="E219" s="442"/>
      <c r="F219" s="443"/>
      <c r="G219" s="433"/>
      <c r="H219" s="450"/>
      <c r="I219" s="442"/>
      <c r="J219" s="40"/>
      <c r="K219" s="1940"/>
      <c r="L219" s="40"/>
    </row>
    <row r="220" spans="1:12" s="14" customFormat="1" ht="20.25" hidden="1" thickTop="1">
      <c r="A220" s="426"/>
      <c r="B220" s="426"/>
      <c r="C220" s="1761" t="s">
        <v>1808</v>
      </c>
      <c r="D220" s="436" t="s">
        <v>1885</v>
      </c>
      <c r="E220" s="436">
        <v>45442</v>
      </c>
      <c r="F220" s="437">
        <v>45445</v>
      </c>
      <c r="G220" s="1517" t="s">
        <v>2118</v>
      </c>
      <c r="H220" s="439" t="s">
        <v>1887</v>
      </c>
      <c r="I220" s="436">
        <v>45448</v>
      </c>
      <c r="J220" s="275">
        <f>I220+27</f>
        <v>45475</v>
      </c>
      <c r="K220" s="1939">
        <f>I220+33</f>
        <v>45481</v>
      </c>
      <c r="L220" s="275">
        <f>I220+37</f>
        <v>45485</v>
      </c>
    </row>
    <row r="221" spans="1:12" s="14" customFormat="1" ht="20.25" hidden="1" thickBot="1">
      <c r="A221" s="426"/>
      <c r="B221" s="426"/>
      <c r="C221" s="1018" t="s">
        <v>1745</v>
      </c>
      <c r="D221" s="442" t="s">
        <v>1888</v>
      </c>
      <c r="E221" s="442">
        <v>45442</v>
      </c>
      <c r="F221" s="1198" t="s">
        <v>393</v>
      </c>
      <c r="G221" s="433"/>
      <c r="H221" s="450"/>
      <c r="I221" s="442"/>
      <c r="J221" s="40"/>
      <c r="K221" s="1940"/>
      <c r="L221" s="40"/>
    </row>
    <row r="222" spans="1:12" s="14" customFormat="1" ht="20.25" hidden="1" thickTop="1">
      <c r="A222" s="426"/>
      <c r="B222" s="426"/>
      <c r="C222" s="2150" t="s">
        <v>1889</v>
      </c>
      <c r="D222" s="2112" t="s">
        <v>1888</v>
      </c>
      <c r="E222" s="691" t="s">
        <v>393</v>
      </c>
      <c r="F222" s="437" t="s">
        <v>79</v>
      </c>
      <c r="G222" s="1517" t="s">
        <v>2073</v>
      </c>
      <c r="H222" s="439" t="s">
        <v>1890</v>
      </c>
      <c r="I222" s="436">
        <v>45455</v>
      </c>
      <c r="J222" s="275">
        <f t="shared" ref="J222" si="107">I222+27</f>
        <v>45482</v>
      </c>
      <c r="K222" s="1939">
        <f t="shared" ref="K222" si="108">I222+33</f>
        <v>45488</v>
      </c>
      <c r="L222" s="275">
        <f t="shared" ref="L222" si="109">I222+37</f>
        <v>45492</v>
      </c>
    </row>
    <row r="223" spans="1:12" s="14" customFormat="1" ht="20.25" hidden="1" thickBot="1">
      <c r="A223" s="426"/>
      <c r="B223" s="426"/>
      <c r="C223" s="1018"/>
      <c r="D223" s="442"/>
      <c r="E223" s="442"/>
      <c r="F223" s="443"/>
      <c r="G223" s="433"/>
      <c r="H223" s="450"/>
      <c r="I223" s="442"/>
      <c r="J223" s="40"/>
      <c r="K223" s="1940"/>
      <c r="L223" s="40"/>
    </row>
    <row r="224" spans="1:12" s="14" customFormat="1" ht="20.25" hidden="1" thickTop="1">
      <c r="A224" s="426"/>
      <c r="B224" s="426"/>
      <c r="C224" s="1517" t="s">
        <v>1869</v>
      </c>
      <c r="D224" s="436" t="s">
        <v>1891</v>
      </c>
      <c r="E224" s="436">
        <v>45464</v>
      </c>
      <c r="F224" s="437">
        <v>45466</v>
      </c>
      <c r="G224" s="1517" t="s">
        <v>2072</v>
      </c>
      <c r="H224" s="439" t="s">
        <v>1892</v>
      </c>
      <c r="I224" s="436">
        <v>45462</v>
      </c>
      <c r="J224" s="275">
        <f t="shared" ref="J224" si="110">I224+27</f>
        <v>45489</v>
      </c>
      <c r="K224" s="1939">
        <f t="shared" ref="K224" si="111">I224+33</f>
        <v>45495</v>
      </c>
      <c r="L224" s="275">
        <f t="shared" ref="L224" si="112">I224+37</f>
        <v>45499</v>
      </c>
    </row>
    <row r="225" spans="1:12" s="14" customFormat="1" ht="20.25" hidden="1" thickBot="1">
      <c r="A225" s="426" t="s">
        <v>1846</v>
      </c>
      <c r="B225" s="426"/>
      <c r="C225" s="685" t="s">
        <v>1893</v>
      </c>
      <c r="D225" s="2151" t="s">
        <v>1894</v>
      </c>
      <c r="E225" s="442">
        <v>45457</v>
      </c>
      <c r="F225" s="443">
        <v>45460</v>
      </c>
      <c r="G225" s="433"/>
      <c r="H225" s="450"/>
      <c r="I225" s="442"/>
      <c r="J225" s="40"/>
      <c r="K225" s="1940"/>
      <c r="L225" s="40"/>
    </row>
    <row r="226" spans="1:12" s="14" customFormat="1" ht="20.25" hidden="1" thickTop="1">
      <c r="A226" s="426"/>
      <c r="B226" s="426"/>
      <c r="C226" s="1517"/>
      <c r="D226" s="436"/>
      <c r="E226" s="436"/>
      <c r="F226" s="437"/>
      <c r="G226" s="1517" t="s">
        <v>2126</v>
      </c>
      <c r="H226" s="439" t="s">
        <v>1896</v>
      </c>
      <c r="I226" s="436">
        <v>45469</v>
      </c>
      <c r="J226" s="275">
        <f t="shared" ref="J226" si="113">I226+27</f>
        <v>45496</v>
      </c>
      <c r="K226" s="1939">
        <f t="shared" ref="K226" si="114">I226+33</f>
        <v>45502</v>
      </c>
      <c r="L226" s="275">
        <f t="shared" ref="L226" si="115">I226+37</f>
        <v>45506</v>
      </c>
    </row>
    <row r="227" spans="1:12" s="14" customFormat="1" ht="20.25" hidden="1" thickBot="1">
      <c r="A227" s="426"/>
      <c r="B227" s="426"/>
      <c r="C227" s="1018"/>
      <c r="D227" s="442"/>
      <c r="E227" s="442"/>
      <c r="F227" s="443"/>
      <c r="G227" s="433"/>
      <c r="H227" s="450"/>
      <c r="I227" s="442"/>
      <c r="J227" s="40"/>
      <c r="K227" s="1940"/>
      <c r="L227" s="40"/>
    </row>
    <row r="228" spans="1:12" s="14" customFormat="1" ht="21" hidden="1" thickTop="1" thickBot="1">
      <c r="A228" s="426" t="s">
        <v>1821</v>
      </c>
      <c r="B228" s="426"/>
      <c r="C228" s="1517" t="s">
        <v>1846</v>
      </c>
      <c r="D228" s="436" t="s">
        <v>1897</v>
      </c>
      <c r="E228" s="436">
        <v>45470</v>
      </c>
      <c r="F228" s="437">
        <v>45472</v>
      </c>
      <c r="G228" s="1517" t="s">
        <v>2119</v>
      </c>
      <c r="H228" s="439" t="s">
        <v>1898</v>
      </c>
      <c r="I228" s="436">
        <v>45476</v>
      </c>
      <c r="J228" s="275">
        <f t="shared" ref="J228" si="116">I228+27</f>
        <v>45503</v>
      </c>
      <c r="K228" s="1939">
        <f t="shared" ref="K228" si="117">I228+33</f>
        <v>45509</v>
      </c>
      <c r="L228" s="275">
        <f t="shared" ref="L228" si="118">I228+37</f>
        <v>45513</v>
      </c>
    </row>
    <row r="229" spans="1:12" s="14" customFormat="1" ht="21" hidden="1" thickTop="1" thickBot="1">
      <c r="A229" s="426"/>
      <c r="B229" s="426"/>
      <c r="C229" s="1517" t="s">
        <v>1832</v>
      </c>
      <c r="D229" s="436" t="s">
        <v>1899</v>
      </c>
      <c r="E229" s="436">
        <v>45471</v>
      </c>
      <c r="F229" s="437">
        <v>45473</v>
      </c>
      <c r="G229" s="433"/>
      <c r="H229" s="450"/>
      <c r="I229" s="442"/>
      <c r="J229" s="40"/>
      <c r="K229" s="1940"/>
      <c r="L229" s="40"/>
    </row>
    <row r="230" spans="1:12" s="14" customFormat="1" ht="21" hidden="1" customHeight="1" thickTop="1">
      <c r="A230" s="426" t="s">
        <v>1900</v>
      </c>
      <c r="B230" s="426"/>
      <c r="C230" s="1517" t="s">
        <v>1901</v>
      </c>
      <c r="D230" s="436" t="s">
        <v>1902</v>
      </c>
      <c r="E230" s="436">
        <v>45478</v>
      </c>
      <c r="F230" s="437">
        <v>45481</v>
      </c>
      <c r="G230" s="1517" t="s">
        <v>2128</v>
      </c>
      <c r="H230" s="439" t="s">
        <v>1903</v>
      </c>
      <c r="I230" s="436">
        <v>45483</v>
      </c>
      <c r="J230" s="275">
        <v>45483</v>
      </c>
      <c r="K230" s="1939">
        <f t="shared" ref="K230" si="119">I230+33</f>
        <v>45516</v>
      </c>
      <c r="L230" s="275">
        <f t="shared" ref="L230" si="120">I230+37</f>
        <v>45520</v>
      </c>
    </row>
    <row r="231" spans="1:12" ht="21" hidden="1" customHeight="1" thickBot="1">
      <c r="A231" s="426"/>
      <c r="B231" s="426"/>
      <c r="C231" s="1018"/>
      <c r="D231" s="442"/>
      <c r="E231" s="442"/>
      <c r="F231" s="443"/>
      <c r="G231" s="433"/>
      <c r="H231" s="450"/>
      <c r="I231" s="442"/>
      <c r="J231" s="40"/>
      <c r="K231" s="1940"/>
      <c r="L231" s="40"/>
    </row>
    <row r="232" spans="1:12" ht="21" hidden="1" customHeight="1" thickTop="1">
      <c r="A232" s="426" t="s">
        <v>1904</v>
      </c>
      <c r="B232" s="426"/>
      <c r="C232" s="1517" t="s">
        <v>1889</v>
      </c>
      <c r="D232" s="436" t="s">
        <v>1905</v>
      </c>
      <c r="E232" s="436">
        <v>45483</v>
      </c>
      <c r="F232" s="437">
        <v>45485</v>
      </c>
      <c r="G232" s="1517" t="s">
        <v>2065</v>
      </c>
      <c r="H232" s="439" t="s">
        <v>1906</v>
      </c>
      <c r="I232" s="436">
        <v>45490</v>
      </c>
      <c r="J232" s="275">
        <f t="shared" ref="J232" si="121">I232+27</f>
        <v>45517</v>
      </c>
      <c r="K232" s="1939">
        <f t="shared" ref="K232" si="122">I232+33</f>
        <v>45523</v>
      </c>
      <c r="L232" s="275">
        <f t="shared" ref="L232" si="123">I232+37</f>
        <v>45527</v>
      </c>
    </row>
    <row r="233" spans="1:12" ht="21" hidden="1" customHeight="1" thickBot="1">
      <c r="A233" s="426" t="s">
        <v>1745</v>
      </c>
      <c r="B233" s="426"/>
      <c r="C233" s="1018" t="s">
        <v>1808</v>
      </c>
      <c r="D233" s="442" t="s">
        <v>1907</v>
      </c>
      <c r="E233" s="442">
        <v>45486</v>
      </c>
      <c r="F233" s="443">
        <v>45488</v>
      </c>
      <c r="G233" s="433"/>
      <c r="H233" s="450"/>
      <c r="I233" s="442"/>
      <c r="J233" s="40"/>
      <c r="K233" s="1940"/>
      <c r="L233" s="40"/>
    </row>
    <row r="234" spans="1:12" ht="21" hidden="1" customHeight="1" thickTop="1">
      <c r="A234" s="426"/>
      <c r="B234" s="426"/>
      <c r="C234" s="1517" t="s">
        <v>1869</v>
      </c>
      <c r="D234" s="436" t="s">
        <v>1908</v>
      </c>
      <c r="E234" s="436">
        <v>45489</v>
      </c>
      <c r="F234" s="437">
        <v>45491</v>
      </c>
      <c r="G234" s="1517" t="s">
        <v>2087</v>
      </c>
      <c r="H234" s="439" t="s">
        <v>1909</v>
      </c>
      <c r="I234" s="436">
        <v>45497</v>
      </c>
      <c r="J234" s="275">
        <f t="shared" ref="J234" si="124">I234+27</f>
        <v>45524</v>
      </c>
      <c r="K234" s="1939">
        <f t="shared" ref="K234" si="125">I234+33</f>
        <v>45530</v>
      </c>
      <c r="L234" s="275">
        <f t="shared" ref="L234" si="126">I234+37</f>
        <v>45534</v>
      </c>
    </row>
    <row r="235" spans="1:12" ht="21" hidden="1" customHeight="1" thickBot="1">
      <c r="A235" s="426"/>
      <c r="B235" s="426"/>
      <c r="C235" s="1018"/>
      <c r="D235" s="442"/>
      <c r="E235" s="442"/>
      <c r="F235" s="443"/>
      <c r="G235" s="433"/>
      <c r="H235" s="450"/>
      <c r="I235" s="442"/>
      <c r="J235" s="40"/>
      <c r="K235" s="1940"/>
      <c r="L235" s="40"/>
    </row>
    <row r="236" spans="1:12" ht="21" hidden="1" customHeight="1" thickTop="1">
      <c r="A236" s="426"/>
      <c r="B236" s="426"/>
      <c r="C236" s="1517" t="s">
        <v>1867</v>
      </c>
      <c r="D236" s="436" t="s">
        <v>1910</v>
      </c>
      <c r="E236" s="436">
        <v>45495</v>
      </c>
      <c r="F236" s="437">
        <v>45499</v>
      </c>
      <c r="G236" s="1517" t="s">
        <v>2075</v>
      </c>
      <c r="H236" s="439" t="s">
        <v>1911</v>
      </c>
      <c r="I236" s="436">
        <v>45504</v>
      </c>
      <c r="J236" s="275">
        <f t="shared" ref="J236" si="127">I236+27</f>
        <v>45531</v>
      </c>
      <c r="K236" s="1939">
        <f t="shared" ref="K236" si="128">I236+33</f>
        <v>45537</v>
      </c>
      <c r="L236" s="275">
        <f t="shared" ref="L236" si="129">I236+37</f>
        <v>45541</v>
      </c>
    </row>
    <row r="237" spans="1:12" ht="21" hidden="1" customHeight="1" thickBot="1">
      <c r="A237" s="426"/>
      <c r="B237" s="426"/>
      <c r="C237" s="1018"/>
      <c r="D237" s="442"/>
      <c r="E237" s="442"/>
      <c r="F237" s="443"/>
      <c r="G237" s="433"/>
      <c r="H237" s="450"/>
      <c r="I237" s="442"/>
      <c r="J237" s="40"/>
      <c r="K237" s="1940"/>
      <c r="L237" s="40"/>
    </row>
    <row r="238" spans="1:12" ht="21" hidden="1" customHeight="1" thickTop="1">
      <c r="A238" s="426" t="s">
        <v>1912</v>
      </c>
      <c r="B238" s="426"/>
      <c r="C238" s="1517" t="s">
        <v>1893</v>
      </c>
      <c r="D238" s="436" t="s">
        <v>1913</v>
      </c>
      <c r="E238" s="436">
        <v>45503</v>
      </c>
      <c r="F238" s="437">
        <v>45505</v>
      </c>
      <c r="G238" s="1517" t="s">
        <v>2067</v>
      </c>
      <c r="H238" s="439" t="s">
        <v>1914</v>
      </c>
      <c r="I238" s="436">
        <v>45511</v>
      </c>
      <c r="J238" s="275">
        <f t="shared" ref="J238" si="130">I238+27</f>
        <v>45538</v>
      </c>
      <c r="K238" s="1939">
        <f t="shared" ref="K238" si="131">I238+33</f>
        <v>45544</v>
      </c>
      <c r="L238" s="275">
        <f t="shared" ref="L238" si="132">I238+37</f>
        <v>45548</v>
      </c>
    </row>
    <row r="239" spans="1:12" ht="21" hidden="1" customHeight="1" thickBot="1">
      <c r="A239" s="426" t="s">
        <v>1915</v>
      </c>
      <c r="B239" s="426"/>
      <c r="C239" s="1018" t="s">
        <v>1916</v>
      </c>
      <c r="D239" s="442" t="s">
        <v>1917</v>
      </c>
      <c r="E239" s="442">
        <v>45502</v>
      </c>
      <c r="F239" s="443">
        <v>45504</v>
      </c>
      <c r="G239" s="433"/>
      <c r="H239" s="450"/>
      <c r="I239" s="442"/>
      <c r="J239" s="40"/>
      <c r="K239" s="1940"/>
      <c r="L239" s="40"/>
    </row>
    <row r="240" spans="1:12" ht="21" hidden="1" customHeight="1" thickTop="1">
      <c r="A240" s="426" t="s">
        <v>1918</v>
      </c>
      <c r="B240" s="426"/>
      <c r="C240" s="1517" t="s">
        <v>1893</v>
      </c>
      <c r="D240" s="436" t="s">
        <v>1919</v>
      </c>
      <c r="E240" s="436">
        <v>45512</v>
      </c>
      <c r="F240" s="437">
        <v>45514</v>
      </c>
      <c r="G240" s="1517" t="s">
        <v>2117</v>
      </c>
      <c r="H240" s="439" t="s">
        <v>1920</v>
      </c>
      <c r="I240" s="436">
        <v>45518</v>
      </c>
      <c r="J240" s="275">
        <f t="shared" ref="J240" si="133">I240+27</f>
        <v>45545</v>
      </c>
      <c r="K240" s="1939">
        <f t="shared" ref="K240" si="134">I240+33</f>
        <v>45551</v>
      </c>
      <c r="L240" s="275">
        <f t="shared" ref="L240" si="135">I240+37</f>
        <v>45555</v>
      </c>
    </row>
    <row r="241" spans="1:13" ht="21" hidden="1" customHeight="1" thickBot="1">
      <c r="A241" s="426"/>
      <c r="B241" s="426"/>
      <c r="C241" s="1018"/>
      <c r="D241" s="442"/>
      <c r="E241" s="442"/>
      <c r="F241" s="443"/>
      <c r="G241" s="433"/>
      <c r="H241" s="450"/>
      <c r="I241" s="442"/>
      <c r="J241" s="40"/>
      <c r="K241" s="1940"/>
      <c r="L241" s="40"/>
    </row>
    <row r="242" spans="1:13" ht="21" hidden="1" customHeight="1" thickTop="1">
      <c r="A242" s="426" t="s">
        <v>1889</v>
      </c>
      <c r="B242" s="426"/>
      <c r="C242" s="1517" t="s">
        <v>1921</v>
      </c>
      <c r="D242" s="436" t="s">
        <v>1922</v>
      </c>
      <c r="E242" s="436">
        <v>45518</v>
      </c>
      <c r="F242" s="437">
        <v>45520</v>
      </c>
      <c r="G242" s="1517" t="s">
        <v>1765</v>
      </c>
      <c r="H242" s="439" t="s">
        <v>1923</v>
      </c>
      <c r="I242" s="436">
        <v>45525</v>
      </c>
      <c r="J242" s="275">
        <f t="shared" ref="J242" si="136">I242+27</f>
        <v>45552</v>
      </c>
      <c r="K242" s="1939">
        <f t="shared" ref="K242" si="137">I242+33</f>
        <v>45558</v>
      </c>
      <c r="L242" s="275">
        <f t="shared" ref="L242" si="138">I242+37</f>
        <v>45562</v>
      </c>
    </row>
    <row r="243" spans="1:13" ht="21" hidden="1" customHeight="1" thickBot="1">
      <c r="A243" s="426"/>
      <c r="B243" s="426"/>
      <c r="C243" s="1018"/>
      <c r="D243" s="442"/>
      <c r="E243" s="442"/>
      <c r="F243" s="443"/>
      <c r="G243" s="433"/>
      <c r="H243" s="450"/>
      <c r="I243" s="442"/>
      <c r="J243" s="40"/>
      <c r="K243" s="1940"/>
      <c r="L243" s="40"/>
    </row>
    <row r="244" spans="1:13" ht="21" hidden="1" customHeight="1" thickTop="1">
      <c r="A244" s="426"/>
      <c r="B244" s="426"/>
      <c r="C244" s="1517" t="s">
        <v>1889</v>
      </c>
      <c r="D244" s="436" t="s">
        <v>1924</v>
      </c>
      <c r="E244" s="436">
        <v>45527</v>
      </c>
      <c r="F244" s="867" t="s">
        <v>393</v>
      </c>
      <c r="G244" s="1517" t="s">
        <v>2074</v>
      </c>
      <c r="H244" s="439" t="s">
        <v>1925</v>
      </c>
      <c r="I244" s="436">
        <v>45532</v>
      </c>
      <c r="J244" s="275">
        <f t="shared" ref="J244" si="139">I244+27</f>
        <v>45559</v>
      </c>
      <c r="K244" s="1939">
        <f t="shared" ref="K244" si="140">I244+33</f>
        <v>45565</v>
      </c>
      <c r="L244" s="275">
        <f t="shared" ref="L244" si="141">I244+37</f>
        <v>45569</v>
      </c>
    </row>
    <row r="245" spans="1:13" ht="21" hidden="1" customHeight="1" thickBot="1">
      <c r="A245" s="426"/>
      <c r="B245" s="426"/>
      <c r="C245" s="1018"/>
      <c r="D245" s="442"/>
      <c r="E245" s="442"/>
      <c r="F245" s="443"/>
      <c r="G245" s="433"/>
      <c r="H245" s="450"/>
      <c r="I245" s="442"/>
      <c r="J245" s="40"/>
      <c r="K245" s="1940"/>
      <c r="L245" s="40"/>
    </row>
    <row r="246" spans="1:13" ht="21" hidden="1" customHeight="1" thickTop="1">
      <c r="A246" s="426" t="s">
        <v>1926</v>
      </c>
      <c r="B246" s="426"/>
      <c r="C246" s="1517" t="s">
        <v>1927</v>
      </c>
      <c r="D246" s="436" t="s">
        <v>1928</v>
      </c>
      <c r="E246" s="436">
        <v>45533</v>
      </c>
      <c r="F246" s="867" t="s">
        <v>393</v>
      </c>
      <c r="G246" s="1517" t="s">
        <v>2118</v>
      </c>
      <c r="H246" s="439" t="s">
        <v>1929</v>
      </c>
      <c r="I246" s="436">
        <v>45539</v>
      </c>
      <c r="J246" s="275">
        <f t="shared" ref="J246" si="142">I246+27</f>
        <v>45566</v>
      </c>
      <c r="K246" s="1939">
        <f t="shared" ref="K246" si="143">I246+33</f>
        <v>45572</v>
      </c>
      <c r="L246" s="275">
        <f t="shared" ref="L246" si="144">I246+37</f>
        <v>45576</v>
      </c>
    </row>
    <row r="247" spans="1:13" ht="21" hidden="1" customHeight="1" thickBot="1">
      <c r="A247" s="426"/>
      <c r="B247" s="426"/>
      <c r="C247" s="1018" t="s">
        <v>1869</v>
      </c>
      <c r="D247" s="442" t="s">
        <v>1930</v>
      </c>
      <c r="E247" s="442">
        <v>45532</v>
      </c>
      <c r="F247" s="443">
        <v>45534</v>
      </c>
      <c r="G247" s="433"/>
      <c r="H247" s="450"/>
      <c r="I247" s="442"/>
      <c r="J247" s="40"/>
      <c r="K247" s="1940"/>
      <c r="L247" s="40"/>
    </row>
    <row r="248" spans="1:13" ht="21" hidden="1" customHeight="1" thickTop="1">
      <c r="A248" s="426"/>
      <c r="B248" s="426"/>
      <c r="C248" s="1517" t="s">
        <v>1901</v>
      </c>
      <c r="D248" s="436" t="s">
        <v>1931</v>
      </c>
      <c r="E248" s="436">
        <v>45538</v>
      </c>
      <c r="F248" s="437">
        <v>45541</v>
      </c>
      <c r="G248" s="1517" t="s">
        <v>2080</v>
      </c>
      <c r="H248" s="439" t="s">
        <v>1932</v>
      </c>
      <c r="I248" s="436">
        <v>45546</v>
      </c>
      <c r="J248" s="275">
        <f t="shared" ref="J248" si="145">I248+27</f>
        <v>45573</v>
      </c>
      <c r="K248" s="1939">
        <f t="shared" ref="K248" si="146">I248+33</f>
        <v>45579</v>
      </c>
      <c r="L248" s="275">
        <f t="shared" ref="L248" si="147">I248+37</f>
        <v>45583</v>
      </c>
    </row>
    <row r="249" spans="1:13" ht="21" hidden="1" customHeight="1">
      <c r="A249" s="426"/>
      <c r="B249" s="426"/>
      <c r="C249" s="1018"/>
      <c r="D249" s="442"/>
      <c r="E249" s="442"/>
      <c r="F249" s="443"/>
      <c r="G249" s="433"/>
      <c r="H249" s="450"/>
      <c r="I249" s="442"/>
      <c r="J249" s="40"/>
      <c r="K249" s="1940"/>
      <c r="L249" s="40"/>
    </row>
    <row r="250" spans="1:13" ht="21" hidden="1" customHeight="1" thickTop="1">
      <c r="A250" s="426"/>
      <c r="B250" s="426"/>
      <c r="C250" s="1517" t="s">
        <v>1808</v>
      </c>
      <c r="D250" s="436" t="s">
        <v>1933</v>
      </c>
      <c r="E250" s="436">
        <v>45547</v>
      </c>
      <c r="F250" s="437">
        <v>45549</v>
      </c>
      <c r="G250" s="1517" t="s">
        <v>2081</v>
      </c>
      <c r="H250" s="439" t="s">
        <v>1934</v>
      </c>
      <c r="I250" s="436">
        <v>45553</v>
      </c>
      <c r="J250" s="275">
        <f>I250+27</f>
        <v>45580</v>
      </c>
      <c r="K250" s="1939">
        <f>I250+33</f>
        <v>45586</v>
      </c>
      <c r="L250" s="275">
        <f>I250+37</f>
        <v>45590</v>
      </c>
    </row>
    <row r="251" spans="1:13" ht="21" hidden="1" customHeight="1" thickBot="1">
      <c r="A251" s="426"/>
      <c r="B251" s="426"/>
      <c r="C251" s="1018"/>
      <c r="D251" s="442"/>
      <c r="E251" s="442"/>
      <c r="F251" s="443"/>
      <c r="G251" s="433"/>
      <c r="H251" s="450"/>
      <c r="I251" s="442"/>
      <c r="J251" s="40"/>
      <c r="K251" s="1940"/>
      <c r="L251" s="40"/>
    </row>
    <row r="252" spans="1:13" ht="21" hidden="1" customHeight="1">
      <c r="A252" s="426"/>
      <c r="B252" s="426"/>
      <c r="C252" s="1517" t="s">
        <v>1889</v>
      </c>
      <c r="D252" s="436" t="s">
        <v>1935</v>
      </c>
      <c r="E252" s="436">
        <v>45550</v>
      </c>
      <c r="F252" s="867" t="s">
        <v>393</v>
      </c>
      <c r="G252" s="1517" t="s">
        <v>1736</v>
      </c>
      <c r="H252" s="439" t="s">
        <v>1936</v>
      </c>
      <c r="I252" s="436">
        <v>45560</v>
      </c>
      <c r="J252" s="275">
        <f>I252+27</f>
        <v>45587</v>
      </c>
      <c r="K252" s="1939">
        <f>I252+33</f>
        <v>45593</v>
      </c>
      <c r="L252" s="275">
        <f>I252+37</f>
        <v>45597</v>
      </c>
    </row>
    <row r="253" spans="1:13" ht="21" hidden="1" customHeight="1">
      <c r="A253" s="426"/>
      <c r="B253" s="426"/>
      <c r="C253" s="1018" t="s">
        <v>1867</v>
      </c>
      <c r="D253" s="442" t="s">
        <v>1937</v>
      </c>
      <c r="E253" s="442">
        <v>45551</v>
      </c>
      <c r="F253" s="443">
        <v>45553</v>
      </c>
      <c r="G253" s="433"/>
      <c r="H253" s="450"/>
      <c r="I253" s="442"/>
      <c r="J253" s="40"/>
      <c r="K253" s="1940"/>
      <c r="L253" s="40"/>
    </row>
    <row r="254" spans="1:13" ht="21" hidden="1" customHeight="1" thickTop="1">
      <c r="A254" s="426" t="s">
        <v>1869</v>
      </c>
      <c r="B254" s="426"/>
      <c r="C254" s="1517" t="s">
        <v>1927</v>
      </c>
      <c r="D254" s="436" t="s">
        <v>1939</v>
      </c>
      <c r="E254" s="436">
        <v>45557</v>
      </c>
      <c r="F254" s="867" t="s">
        <v>393</v>
      </c>
      <c r="G254" s="1517" t="s">
        <v>2073</v>
      </c>
      <c r="H254" s="439" t="s">
        <v>1940</v>
      </c>
      <c r="I254" s="436">
        <v>45567</v>
      </c>
      <c r="J254" s="275">
        <f>I254+27</f>
        <v>45594</v>
      </c>
      <c r="K254" s="1939">
        <f>I254+33</f>
        <v>45600</v>
      </c>
      <c r="L254" s="275">
        <f>I254+37</f>
        <v>45604</v>
      </c>
    </row>
    <row r="255" spans="1:13" ht="21" hidden="1" customHeight="1" thickBot="1">
      <c r="A255" s="426"/>
      <c r="B255" s="426"/>
      <c r="C255" s="1018" t="s">
        <v>1941</v>
      </c>
      <c r="D255" s="442" t="s">
        <v>1942</v>
      </c>
      <c r="E255" s="442">
        <v>45557</v>
      </c>
      <c r="F255" s="443">
        <v>45559</v>
      </c>
      <c r="G255" s="433"/>
      <c r="H255" s="450"/>
      <c r="I255" s="442"/>
      <c r="J255" s="40"/>
      <c r="K255" s="1940"/>
      <c r="L255" s="40"/>
    </row>
    <row r="256" spans="1:13" ht="21" hidden="1" customHeight="1">
      <c r="A256" s="426" t="s">
        <v>1927</v>
      </c>
      <c r="B256" s="426"/>
      <c r="C256" s="1517" t="s">
        <v>1805</v>
      </c>
      <c r="D256" s="436" t="s">
        <v>1943</v>
      </c>
      <c r="E256" s="436">
        <v>45568</v>
      </c>
      <c r="F256" s="437">
        <v>45571</v>
      </c>
      <c r="G256" s="1517" t="s">
        <v>2072</v>
      </c>
      <c r="H256" s="439" t="s">
        <v>1944</v>
      </c>
      <c r="I256" s="436">
        <v>45574</v>
      </c>
      <c r="J256" s="275">
        <f>I256+27</f>
        <v>45601</v>
      </c>
      <c r="K256" s="1939">
        <f>I256+33</f>
        <v>45607</v>
      </c>
      <c r="L256" s="275">
        <f>I256+37</f>
        <v>45611</v>
      </c>
      <c r="M256" s="36" t="s">
        <v>529</v>
      </c>
    </row>
    <row r="257" spans="1:13" ht="21" hidden="1" customHeight="1" thickBot="1">
      <c r="A257" s="426" t="s">
        <v>1869</v>
      </c>
      <c r="B257" s="426"/>
      <c r="C257" s="441" t="s">
        <v>1901</v>
      </c>
      <c r="D257" s="442" t="s">
        <v>1945</v>
      </c>
      <c r="E257" s="442">
        <v>45567</v>
      </c>
      <c r="F257" s="443">
        <v>45571</v>
      </c>
      <c r="G257" s="433"/>
      <c r="H257" s="450"/>
      <c r="I257" s="442"/>
      <c r="J257" s="40"/>
      <c r="K257" s="1940"/>
      <c r="L257" s="40"/>
      <c r="M257" s="961">
        <v>45603</v>
      </c>
    </row>
    <row r="258" spans="1:13" ht="21" hidden="1" customHeight="1" thickTop="1">
      <c r="A258" s="426" t="s">
        <v>1946</v>
      </c>
      <c r="B258" s="426"/>
      <c r="C258" s="1517" t="s">
        <v>1805</v>
      </c>
      <c r="D258" s="732" t="s">
        <v>1947</v>
      </c>
      <c r="E258" s="732">
        <v>45577</v>
      </c>
      <c r="F258" s="2093">
        <v>45580</v>
      </c>
      <c r="G258" s="1978" t="s">
        <v>406</v>
      </c>
      <c r="H258" s="439" t="s">
        <v>1948</v>
      </c>
      <c r="I258" s="436">
        <v>45581</v>
      </c>
      <c r="J258" s="1000"/>
      <c r="K258" s="1941"/>
      <c r="L258" s="1000"/>
    </row>
    <row r="259" spans="1:13" ht="21" hidden="1" customHeight="1" thickBot="1">
      <c r="A259" s="426"/>
      <c r="B259" s="426"/>
      <c r="C259" s="1018"/>
      <c r="D259" s="442"/>
      <c r="E259" s="442"/>
      <c r="F259" s="443"/>
      <c r="G259" s="444"/>
      <c r="H259" s="450"/>
      <c r="I259" s="442"/>
      <c r="J259" s="40"/>
      <c r="K259" s="1940"/>
      <c r="L259" s="40"/>
    </row>
    <row r="260" spans="1:13" ht="21" hidden="1" customHeight="1" thickTop="1">
      <c r="A260" s="426" t="s">
        <v>1949</v>
      </c>
      <c r="B260" s="426"/>
      <c r="C260" s="1517" t="s">
        <v>1950</v>
      </c>
      <c r="D260" s="436" t="s">
        <v>1951</v>
      </c>
      <c r="E260" s="436">
        <v>45582</v>
      </c>
      <c r="F260" s="437">
        <v>45584</v>
      </c>
      <c r="G260" s="1517" t="s">
        <v>2119</v>
      </c>
      <c r="H260" s="439" t="s">
        <v>1953</v>
      </c>
      <c r="I260" s="436">
        <v>45588</v>
      </c>
      <c r="J260" s="275">
        <f>I260+27</f>
        <v>45615</v>
      </c>
      <c r="K260" s="1939">
        <f>I260+33</f>
        <v>45621</v>
      </c>
      <c r="L260" s="275">
        <f>I260+37</f>
        <v>45625</v>
      </c>
      <c r="M260" s="36" t="s">
        <v>529</v>
      </c>
    </row>
    <row r="261" spans="1:13" ht="21" hidden="1" customHeight="1" thickBot="1">
      <c r="A261" s="426"/>
      <c r="B261" s="426"/>
      <c r="C261" s="1018"/>
      <c r="D261" s="442"/>
      <c r="E261" s="442"/>
      <c r="F261" s="443"/>
      <c r="G261" s="444"/>
      <c r="H261" s="450"/>
      <c r="I261" s="442"/>
      <c r="J261" s="40"/>
      <c r="K261" s="1940"/>
      <c r="L261" s="40"/>
      <c r="M261" s="961">
        <v>45617</v>
      </c>
    </row>
    <row r="262" spans="1:13" ht="21" hidden="1" customHeight="1" thickTop="1">
      <c r="A262" s="426" t="s">
        <v>1954</v>
      </c>
      <c r="B262" s="426"/>
      <c r="C262" s="1517" t="s">
        <v>1955</v>
      </c>
      <c r="D262" s="436" t="s">
        <v>1956</v>
      </c>
      <c r="E262" s="436">
        <v>45588</v>
      </c>
      <c r="F262" s="437">
        <v>45590</v>
      </c>
      <c r="G262" s="1517" t="s">
        <v>2128</v>
      </c>
      <c r="H262" s="439" t="s">
        <v>1957</v>
      </c>
      <c r="I262" s="436">
        <v>45595</v>
      </c>
      <c r="J262" s="275">
        <f>I262+27</f>
        <v>45622</v>
      </c>
      <c r="K262" s="1939">
        <f>I262+33</f>
        <v>45628</v>
      </c>
      <c r="L262" s="275">
        <f>I262+37</f>
        <v>45632</v>
      </c>
    </row>
    <row r="263" spans="1:13" ht="21" hidden="1" customHeight="1" thickBot="1">
      <c r="A263" s="426"/>
      <c r="B263" s="426"/>
      <c r="C263" s="1018"/>
      <c r="D263" s="442"/>
      <c r="E263" s="442"/>
      <c r="F263" s="443"/>
      <c r="G263" s="444"/>
      <c r="H263" s="450"/>
      <c r="I263" s="442"/>
      <c r="J263" s="40"/>
      <c r="K263" s="1940"/>
      <c r="L263" s="40"/>
    </row>
    <row r="264" spans="1:13" ht="21" hidden="1" customHeight="1" thickTop="1">
      <c r="A264" s="426" t="s">
        <v>1958</v>
      </c>
      <c r="B264" s="426"/>
      <c r="C264" s="1517" t="s">
        <v>1959</v>
      </c>
      <c r="D264" s="436" t="s">
        <v>1960</v>
      </c>
      <c r="E264" s="436">
        <v>45596</v>
      </c>
      <c r="F264" s="437">
        <v>45598</v>
      </c>
      <c r="G264" s="1517" t="s">
        <v>2065</v>
      </c>
      <c r="H264" s="439" t="s">
        <v>1961</v>
      </c>
      <c r="I264" s="436">
        <v>45602</v>
      </c>
      <c r="J264" s="275">
        <f>I264+27</f>
        <v>45629</v>
      </c>
      <c r="K264" s="1939">
        <f>I264+33</f>
        <v>45635</v>
      </c>
      <c r="L264" s="275">
        <f>I264+37</f>
        <v>45639</v>
      </c>
    </row>
    <row r="265" spans="1:13" ht="21" hidden="1" customHeight="1" thickBot="1">
      <c r="A265" s="426"/>
      <c r="B265" s="426"/>
      <c r="C265" s="1018"/>
      <c r="D265" s="442"/>
      <c r="E265" s="442"/>
      <c r="F265" s="443"/>
      <c r="G265" s="444"/>
      <c r="H265" s="450"/>
      <c r="I265" s="442"/>
      <c r="J265" s="40"/>
      <c r="K265" s="1940"/>
      <c r="L265" s="40"/>
    </row>
    <row r="266" spans="1:13" ht="21" hidden="1" customHeight="1" thickTop="1">
      <c r="A266" s="426" t="s">
        <v>1962</v>
      </c>
      <c r="B266" s="426"/>
      <c r="C266" s="1517" t="s">
        <v>1941</v>
      </c>
      <c r="D266" s="3043" t="s">
        <v>1963</v>
      </c>
      <c r="E266" s="436">
        <v>45605</v>
      </c>
      <c r="F266" s="437">
        <v>45607</v>
      </c>
      <c r="G266" s="1517" t="s">
        <v>2087</v>
      </c>
      <c r="H266" s="439" t="s">
        <v>1964</v>
      </c>
      <c r="I266" s="436">
        <v>45609</v>
      </c>
      <c r="J266" s="275">
        <f>I266+27</f>
        <v>45636</v>
      </c>
      <c r="K266" s="1939">
        <f>I266+33</f>
        <v>45642</v>
      </c>
      <c r="L266" s="275">
        <f>I266+37</f>
        <v>45646</v>
      </c>
      <c r="M266" s="36" t="s">
        <v>529</v>
      </c>
    </row>
    <row r="267" spans="1:13" ht="21" hidden="1" customHeight="1" thickBot="1">
      <c r="A267" s="426"/>
      <c r="B267" s="426"/>
      <c r="C267" s="1018"/>
      <c r="D267" s="442"/>
      <c r="E267" s="442"/>
      <c r="F267" s="443"/>
      <c r="G267" s="444"/>
      <c r="H267" s="450"/>
      <c r="I267" s="442"/>
      <c r="J267" s="40"/>
      <c r="K267" s="1940"/>
      <c r="L267" s="40"/>
      <c r="M267" s="961"/>
    </row>
    <row r="268" spans="1:13" ht="21" hidden="1" customHeight="1" thickTop="1">
      <c r="A268" s="426"/>
      <c r="B268" s="426"/>
      <c r="C268" s="1517" t="s">
        <v>1901</v>
      </c>
      <c r="D268" s="436" t="s">
        <v>1965</v>
      </c>
      <c r="E268" s="436">
        <v>45612</v>
      </c>
      <c r="F268" s="437">
        <v>45614</v>
      </c>
      <c r="G268" s="1517" t="s">
        <v>2075</v>
      </c>
      <c r="H268" s="439" t="s">
        <v>1966</v>
      </c>
      <c r="I268" s="436">
        <v>45616</v>
      </c>
      <c r="J268" s="275">
        <f>I268+27</f>
        <v>45643</v>
      </c>
      <c r="K268" s="1939">
        <f>I268+33</f>
        <v>45649</v>
      </c>
      <c r="L268" s="275">
        <f>I268+37</f>
        <v>45653</v>
      </c>
    </row>
    <row r="269" spans="1:13" ht="21" hidden="1" customHeight="1" thickBot="1">
      <c r="A269" s="426"/>
      <c r="B269" s="426"/>
      <c r="C269" s="1018"/>
      <c r="D269" s="442"/>
      <c r="E269" s="442"/>
      <c r="F269" s="443"/>
      <c r="G269" s="444"/>
      <c r="H269" s="450"/>
      <c r="I269" s="442"/>
      <c r="J269" s="40"/>
      <c r="K269" s="1940"/>
      <c r="L269" s="40"/>
    </row>
    <row r="270" spans="1:13" ht="21" hidden="1" customHeight="1" thickTop="1">
      <c r="A270" s="426" t="s">
        <v>1967</v>
      </c>
      <c r="B270" s="426"/>
      <c r="C270" s="1517" t="s">
        <v>1968</v>
      </c>
      <c r="D270" s="3043" t="s">
        <v>1969</v>
      </c>
      <c r="E270" s="436">
        <v>45621</v>
      </c>
      <c r="F270" s="437">
        <v>45623</v>
      </c>
      <c r="G270" s="1517" t="s">
        <v>2067</v>
      </c>
      <c r="H270" s="439" t="s">
        <v>1970</v>
      </c>
      <c r="I270" s="436">
        <v>45623</v>
      </c>
      <c r="J270" s="275">
        <f>I270+27</f>
        <v>45650</v>
      </c>
      <c r="K270" s="1939">
        <f>I270+33</f>
        <v>45656</v>
      </c>
      <c r="L270" s="275">
        <f>I270+37</f>
        <v>45660</v>
      </c>
    </row>
    <row r="271" spans="1:13" ht="21" hidden="1" customHeight="1" thickBot="1">
      <c r="A271" s="426"/>
      <c r="B271" s="426"/>
      <c r="C271" s="1018"/>
      <c r="D271" s="442"/>
      <c r="E271" s="442"/>
      <c r="F271" s="443"/>
      <c r="G271" s="444"/>
      <c r="H271" s="450"/>
      <c r="I271" s="442"/>
      <c r="J271" s="40"/>
      <c r="K271" s="1940"/>
      <c r="L271" s="40"/>
    </row>
    <row r="272" spans="1:13" ht="21" hidden="1" customHeight="1" thickTop="1">
      <c r="A272" s="426"/>
      <c r="B272" s="426"/>
      <c r="C272" s="1517" t="s">
        <v>1971</v>
      </c>
      <c r="D272" s="436" t="s">
        <v>1972</v>
      </c>
      <c r="E272" s="436">
        <v>45625</v>
      </c>
      <c r="F272" s="437">
        <v>45627</v>
      </c>
      <c r="G272" s="1517" t="s">
        <v>2117</v>
      </c>
      <c r="H272" s="439" t="s">
        <v>1973</v>
      </c>
      <c r="I272" s="436">
        <v>45630</v>
      </c>
      <c r="J272" s="275">
        <f>I272+27</f>
        <v>45657</v>
      </c>
      <c r="K272" s="1939">
        <f>I272+33</f>
        <v>45663</v>
      </c>
      <c r="L272" s="275">
        <f>I272+37</f>
        <v>45667</v>
      </c>
    </row>
    <row r="273" spans="1:12" ht="21" hidden="1" customHeight="1" thickBot="1">
      <c r="A273" s="426"/>
      <c r="B273" s="426"/>
      <c r="C273" s="1018"/>
      <c r="D273" s="442"/>
      <c r="E273" s="442"/>
      <c r="F273" s="443"/>
      <c r="G273" s="444"/>
      <c r="H273" s="450"/>
      <c r="I273" s="442"/>
      <c r="J273" s="40"/>
      <c r="K273" s="1940"/>
      <c r="L273" s="40"/>
    </row>
    <row r="274" spans="1:12" ht="21" hidden="1" customHeight="1" thickTop="1">
      <c r="A274" s="426"/>
      <c r="B274" s="426"/>
      <c r="C274" s="1517" t="s">
        <v>1974</v>
      </c>
      <c r="D274" s="436" t="s">
        <v>1975</v>
      </c>
      <c r="E274" s="436">
        <v>45640</v>
      </c>
      <c r="F274" s="437">
        <v>45642</v>
      </c>
      <c r="G274" s="1517" t="s">
        <v>1765</v>
      </c>
      <c r="H274" s="439" t="s">
        <v>1976</v>
      </c>
      <c r="I274" s="436">
        <v>45637</v>
      </c>
      <c r="J274" s="275">
        <f>I274+27</f>
        <v>45664</v>
      </c>
      <c r="K274" s="1939">
        <f>I274+33</f>
        <v>45670</v>
      </c>
      <c r="L274" s="275">
        <f>I274+37</f>
        <v>45674</v>
      </c>
    </row>
    <row r="275" spans="1:12" ht="21" hidden="1" customHeight="1" thickBot="1">
      <c r="A275" s="426"/>
      <c r="B275" s="426"/>
      <c r="C275" s="1018"/>
      <c r="D275" s="442"/>
      <c r="E275" s="442"/>
      <c r="F275" s="443"/>
      <c r="G275" s="444"/>
      <c r="H275" s="450"/>
      <c r="I275" s="442"/>
      <c r="J275" s="40"/>
      <c r="K275" s="1940"/>
      <c r="L275" s="40"/>
    </row>
    <row r="276" spans="1:12" ht="21" hidden="1" customHeight="1" thickTop="1">
      <c r="A276" s="426"/>
      <c r="B276" s="426"/>
      <c r="C276" s="1517" t="s">
        <v>1977</v>
      </c>
      <c r="D276" s="436" t="s">
        <v>1978</v>
      </c>
      <c r="E276" s="436">
        <v>45647</v>
      </c>
      <c r="F276" s="437">
        <v>45649</v>
      </c>
      <c r="G276" s="1517" t="s">
        <v>2074</v>
      </c>
      <c r="H276" s="439" t="s">
        <v>1979</v>
      </c>
      <c r="I276" s="436">
        <v>45644</v>
      </c>
      <c r="J276" s="275">
        <f>I276+27</f>
        <v>45671</v>
      </c>
      <c r="K276" s="1939">
        <f>I276+33</f>
        <v>45677</v>
      </c>
      <c r="L276" s="275">
        <f>I276+37</f>
        <v>45681</v>
      </c>
    </row>
    <row r="277" spans="1:12" ht="21" hidden="1" customHeight="1" thickBot="1">
      <c r="A277" s="426"/>
      <c r="B277" s="426"/>
      <c r="C277" s="1018"/>
      <c r="D277" s="442"/>
      <c r="E277" s="442"/>
      <c r="F277" s="443"/>
      <c r="G277" s="444"/>
      <c r="H277" s="450"/>
      <c r="I277" s="442"/>
      <c r="J277" s="40"/>
      <c r="K277" s="1940"/>
      <c r="L277" s="40"/>
    </row>
    <row r="278" spans="1:12" ht="21" hidden="1" customHeight="1" thickTop="1">
      <c r="A278" s="426"/>
      <c r="B278" s="426"/>
      <c r="C278" s="1517" t="s">
        <v>1867</v>
      </c>
      <c r="D278" s="436" t="s">
        <v>1980</v>
      </c>
      <c r="E278" s="436">
        <v>45649</v>
      </c>
      <c r="F278" s="437">
        <v>45651</v>
      </c>
      <c r="G278" s="1517" t="s">
        <v>1760</v>
      </c>
      <c r="H278" s="439" t="s">
        <v>1981</v>
      </c>
      <c r="I278" s="436">
        <v>45651</v>
      </c>
      <c r="J278" s="275">
        <f>I278+27</f>
        <v>45678</v>
      </c>
      <c r="K278" s="1939">
        <f>I278+33</f>
        <v>45684</v>
      </c>
      <c r="L278" s="275">
        <f>I278+37</f>
        <v>45688</v>
      </c>
    </row>
    <row r="279" spans="1:12" ht="21" hidden="1" customHeight="1" thickBot="1">
      <c r="A279" s="426"/>
      <c r="B279" s="426"/>
      <c r="C279" s="1018"/>
      <c r="D279" s="442"/>
      <c r="E279" s="442"/>
      <c r="F279" s="443"/>
      <c r="G279" s="444"/>
      <c r="H279" s="450"/>
      <c r="I279" s="442"/>
      <c r="J279" s="40"/>
      <c r="K279" s="1940"/>
      <c r="L279" s="40"/>
    </row>
    <row r="280" spans="1:12" ht="21" hidden="1" customHeight="1" thickTop="1">
      <c r="A280" s="426"/>
      <c r="B280" s="426"/>
      <c r="C280" s="1517" t="s">
        <v>1901</v>
      </c>
      <c r="D280" s="436" t="s">
        <v>1982</v>
      </c>
      <c r="E280" s="436">
        <v>45653</v>
      </c>
      <c r="F280" s="437">
        <v>45655</v>
      </c>
      <c r="G280" s="1517" t="s">
        <v>2080</v>
      </c>
      <c r="H280" s="439" t="s">
        <v>1983</v>
      </c>
      <c r="I280" s="436">
        <v>45658</v>
      </c>
      <c r="J280" s="275">
        <f>I280+27</f>
        <v>45685</v>
      </c>
      <c r="K280" s="1939">
        <f>I280+33</f>
        <v>45691</v>
      </c>
      <c r="L280" s="275">
        <f>I280+37</f>
        <v>45695</v>
      </c>
    </row>
    <row r="281" spans="1:12" ht="21" hidden="1" customHeight="1" thickBot="1">
      <c r="A281" s="426"/>
      <c r="B281" s="426"/>
      <c r="C281" s="1018"/>
      <c r="D281" s="442"/>
      <c r="E281" s="442"/>
      <c r="F281" s="443"/>
      <c r="G281" s="444"/>
      <c r="H281" s="450"/>
      <c r="I281" s="442"/>
      <c r="J281" s="40"/>
      <c r="K281" s="1940"/>
      <c r="L281" s="40"/>
    </row>
    <row r="282" spans="1:12" ht="21" hidden="1" customHeight="1" thickTop="1">
      <c r="A282" s="426"/>
      <c r="B282" s="426"/>
      <c r="C282" s="2007" t="s">
        <v>1971</v>
      </c>
      <c r="D282" s="436" t="s">
        <v>1984</v>
      </c>
      <c r="E282" s="436">
        <v>45294</v>
      </c>
      <c r="F282" s="437">
        <v>45662</v>
      </c>
      <c r="G282" s="1517" t="s">
        <v>2081</v>
      </c>
      <c r="H282" s="439" t="s">
        <v>1985</v>
      </c>
      <c r="I282" s="436">
        <v>45665</v>
      </c>
      <c r="J282" s="275">
        <f>I282+27</f>
        <v>45692</v>
      </c>
      <c r="K282" s="1939">
        <f>I282+33</f>
        <v>45698</v>
      </c>
      <c r="L282" s="275">
        <f>I282+37</f>
        <v>45702</v>
      </c>
    </row>
    <row r="283" spans="1:12" ht="21" hidden="1" customHeight="1" thickBot="1">
      <c r="A283" s="426"/>
      <c r="B283" s="426"/>
      <c r="C283" s="1018"/>
      <c r="D283" s="442"/>
      <c r="E283" s="442"/>
      <c r="F283" s="443"/>
      <c r="G283" s="444"/>
      <c r="H283" s="450"/>
      <c r="I283" s="442"/>
      <c r="J283" s="40"/>
      <c r="K283" s="1940"/>
      <c r="L283" s="40"/>
    </row>
    <row r="284" spans="1:12" ht="21" hidden="1" customHeight="1" thickTop="1">
      <c r="A284" s="426" t="s">
        <v>1869</v>
      </c>
      <c r="B284" s="426"/>
      <c r="C284" s="1517" t="s">
        <v>1968</v>
      </c>
      <c r="D284" s="436" t="s">
        <v>1986</v>
      </c>
      <c r="E284" s="436">
        <v>45669</v>
      </c>
      <c r="F284" s="437">
        <v>45671</v>
      </c>
      <c r="G284" s="1517" t="s">
        <v>1736</v>
      </c>
      <c r="H284" s="439" t="s">
        <v>1987</v>
      </c>
      <c r="I284" s="436">
        <v>45672</v>
      </c>
      <c r="J284" s="275">
        <f>I284+27</f>
        <v>45699</v>
      </c>
      <c r="K284" s="1939">
        <f>I284+33</f>
        <v>45705</v>
      </c>
      <c r="L284" s="275">
        <f>I284+37</f>
        <v>45709</v>
      </c>
    </row>
    <row r="285" spans="1:12" ht="21" hidden="1" customHeight="1" thickBot="1">
      <c r="A285" s="426"/>
      <c r="B285" s="426"/>
      <c r="C285" s="1018"/>
      <c r="D285" s="442"/>
      <c r="E285" s="442"/>
      <c r="F285" s="443"/>
      <c r="G285" s="444"/>
      <c r="H285" s="450"/>
      <c r="I285" s="442"/>
      <c r="J285" s="40"/>
      <c r="K285" s="1940"/>
      <c r="L285" s="40"/>
    </row>
    <row r="286" spans="1:12" ht="21" hidden="1" customHeight="1" thickTop="1">
      <c r="A286" s="426" t="s">
        <v>1974</v>
      </c>
      <c r="B286" s="426"/>
      <c r="C286" s="1517" t="s">
        <v>1805</v>
      </c>
      <c r="D286" s="436" t="s">
        <v>1988</v>
      </c>
      <c r="E286" s="436">
        <v>45673</v>
      </c>
      <c r="F286" s="437">
        <v>45676</v>
      </c>
      <c r="G286" s="1517" t="s">
        <v>2084</v>
      </c>
      <c r="H286" s="439" t="s">
        <v>1989</v>
      </c>
      <c r="I286" s="436">
        <v>45679</v>
      </c>
      <c r="J286" s="275">
        <f>I286+27</f>
        <v>45706</v>
      </c>
      <c r="K286" s="1939">
        <f>I286+33</f>
        <v>45712</v>
      </c>
      <c r="L286" s="275">
        <f>I286+37</f>
        <v>45716</v>
      </c>
    </row>
    <row r="287" spans="1:12" ht="21" hidden="1" customHeight="1" thickBot="1">
      <c r="A287" s="1018" t="s">
        <v>1974</v>
      </c>
      <c r="B287" s="1018"/>
      <c r="C287" s="1018" t="s">
        <v>1990</v>
      </c>
      <c r="D287" s="442" t="s">
        <v>1991</v>
      </c>
      <c r="E287" s="442">
        <v>45678</v>
      </c>
      <c r="F287" s="443">
        <v>45681</v>
      </c>
      <c r="G287" s="444"/>
      <c r="H287" s="450"/>
      <c r="I287" s="442"/>
      <c r="J287" s="40"/>
      <c r="K287" s="1940"/>
      <c r="L287" s="40"/>
    </row>
    <row r="288" spans="1:12" ht="21" hidden="1" customHeight="1" thickTop="1">
      <c r="A288" s="426" t="s">
        <v>1977</v>
      </c>
      <c r="B288" s="426"/>
      <c r="C288" s="3102" t="s">
        <v>1974</v>
      </c>
      <c r="D288" s="1093" t="s">
        <v>1992</v>
      </c>
      <c r="E288" s="1093">
        <v>45680</v>
      </c>
      <c r="F288" s="1094">
        <v>45683</v>
      </c>
      <c r="G288" s="1517" t="s">
        <v>2118</v>
      </c>
      <c r="H288" s="439" t="s">
        <v>1993</v>
      </c>
      <c r="I288" s="436">
        <v>45686</v>
      </c>
      <c r="J288" s="275">
        <f>I288+27</f>
        <v>45713</v>
      </c>
      <c r="K288" s="1939">
        <f>I288+33</f>
        <v>45719</v>
      </c>
      <c r="L288" s="275">
        <f>I288+37</f>
        <v>45723</v>
      </c>
    </row>
    <row r="289" spans="1:12" ht="21" hidden="1" customHeight="1" thickBot="1">
      <c r="A289" s="426" t="s">
        <v>1867</v>
      </c>
      <c r="B289" s="426"/>
      <c r="C289" s="1018" t="s">
        <v>1994</v>
      </c>
      <c r="D289" s="442" t="s">
        <v>1995</v>
      </c>
      <c r="E289" s="442">
        <v>45682</v>
      </c>
      <c r="F289" s="443">
        <v>45684</v>
      </c>
      <c r="G289" s="444"/>
      <c r="H289" s="450"/>
      <c r="I289" s="442"/>
      <c r="J289" s="40"/>
      <c r="K289" s="1940"/>
      <c r="L289" s="40"/>
    </row>
    <row r="290" spans="1:12" ht="21" hidden="1" customHeight="1" thickTop="1">
      <c r="A290" s="426"/>
      <c r="B290" s="426"/>
      <c r="C290" s="3102" t="s">
        <v>1867</v>
      </c>
      <c r="D290" s="1093" t="s">
        <v>1996</v>
      </c>
      <c r="E290" s="1093">
        <v>45687</v>
      </c>
      <c r="F290" s="1094">
        <v>45690</v>
      </c>
      <c r="G290" s="1517" t="s">
        <v>2129</v>
      </c>
      <c r="H290" s="439" t="s">
        <v>1997</v>
      </c>
      <c r="I290" s="436">
        <v>45693</v>
      </c>
      <c r="J290" s="275">
        <f>I290+27</f>
        <v>45720</v>
      </c>
      <c r="K290" s="1939">
        <f>I290+33</f>
        <v>45726</v>
      </c>
      <c r="L290" s="275">
        <f>I290+37</f>
        <v>45730</v>
      </c>
    </row>
    <row r="291" spans="1:12" ht="21" hidden="1" customHeight="1" thickBot="1">
      <c r="A291" s="426" t="s">
        <v>1901</v>
      </c>
      <c r="B291" s="426"/>
      <c r="C291" s="1018" t="s">
        <v>1968</v>
      </c>
      <c r="D291" s="442" t="s">
        <v>1998</v>
      </c>
      <c r="E291" s="442">
        <v>45690</v>
      </c>
      <c r="F291" s="443">
        <v>45692</v>
      </c>
      <c r="G291" s="444"/>
      <c r="H291" s="450"/>
      <c r="I291" s="442"/>
      <c r="J291" s="40"/>
      <c r="K291" s="1940"/>
      <c r="L291" s="40"/>
    </row>
    <row r="292" spans="1:12" ht="21" hidden="1" customHeight="1" thickTop="1">
      <c r="A292" s="426" t="s">
        <v>1869</v>
      </c>
      <c r="B292" s="426"/>
      <c r="C292" s="1517" t="s">
        <v>1941</v>
      </c>
      <c r="D292" s="436" t="s">
        <v>1999</v>
      </c>
      <c r="E292" s="436">
        <v>45693</v>
      </c>
      <c r="F292" s="437">
        <v>45696</v>
      </c>
      <c r="G292" s="1517" t="s">
        <v>2119</v>
      </c>
      <c r="H292" s="439" t="s">
        <v>2000</v>
      </c>
      <c r="I292" s="436">
        <v>45334</v>
      </c>
      <c r="J292" s="275">
        <f>I292+27</f>
        <v>45361</v>
      </c>
      <c r="K292" s="1939">
        <f>I292+33</f>
        <v>45367</v>
      </c>
      <c r="L292" s="275">
        <f>I292+37</f>
        <v>45371</v>
      </c>
    </row>
    <row r="293" spans="1:12" ht="21" hidden="1" customHeight="1" thickBot="1">
      <c r="A293" s="426"/>
      <c r="B293" s="426"/>
      <c r="C293" s="1018"/>
      <c r="D293" s="442"/>
      <c r="E293" s="442"/>
      <c r="F293" s="443"/>
      <c r="G293" s="444"/>
      <c r="H293" s="450"/>
      <c r="I293" s="442"/>
      <c r="J293" s="40"/>
      <c r="K293" s="1940"/>
      <c r="L293" s="40"/>
    </row>
    <row r="294" spans="1:12" ht="21" hidden="1" customHeight="1" thickTop="1">
      <c r="A294" s="426"/>
      <c r="B294" s="426"/>
      <c r="C294" s="18"/>
      <c r="D294" s="428"/>
      <c r="E294" s="428"/>
      <c r="F294" s="428"/>
      <c r="G294" s="458"/>
      <c r="H294" s="19"/>
      <c r="I294" s="428"/>
      <c r="J294" s="428"/>
      <c r="K294" s="428"/>
      <c r="L294" s="428"/>
    </row>
    <row r="295" spans="1:12" ht="21.75" customHeight="1">
      <c r="C295" s="18" t="s">
        <v>2001</v>
      </c>
      <c r="D295" s="3458" t="s">
        <v>2130</v>
      </c>
    </row>
    <row r="296" spans="1:12" ht="25.5">
      <c r="B296" s="14" t="s">
        <v>1722</v>
      </c>
      <c r="C296" s="427"/>
      <c r="D296" s="428"/>
      <c r="E296" s="429" t="s">
        <v>98</v>
      </c>
      <c r="F296" s="432" t="s">
        <v>105</v>
      </c>
      <c r="G296" s="432" t="s">
        <v>1082</v>
      </c>
      <c r="H296" s="432" t="s">
        <v>847</v>
      </c>
      <c r="I296" s="1117" t="s">
        <v>2002</v>
      </c>
      <c r="J296" s="1117" t="s">
        <v>1721</v>
      </c>
      <c r="K296" s="14"/>
    </row>
    <row r="297" spans="1:12" ht="21.75" customHeight="1">
      <c r="B297" s="14"/>
      <c r="C297" s="3128" t="s">
        <v>2131</v>
      </c>
      <c r="D297" s="3129" t="s">
        <v>2132</v>
      </c>
      <c r="E297" s="1188"/>
      <c r="F297" s="3127" t="s">
        <v>2133</v>
      </c>
      <c r="G297" s="3127" t="s">
        <v>2134</v>
      </c>
      <c r="H297" s="3127" t="s">
        <v>2135</v>
      </c>
      <c r="I297" s="1120"/>
      <c r="J297" s="1120"/>
      <c r="K297" s="14"/>
    </row>
    <row r="298" spans="1:12" ht="21.75" hidden="1" customHeight="1">
      <c r="B298" s="14">
        <v>8</v>
      </c>
      <c r="C298" s="1909" t="s">
        <v>406</v>
      </c>
      <c r="D298" s="2329" t="s">
        <v>2136</v>
      </c>
      <c r="E298" s="826">
        <v>45705</v>
      </c>
      <c r="F298" s="3130"/>
      <c r="G298" s="3130"/>
      <c r="H298" s="3130"/>
      <c r="I298" s="1120">
        <v>45705</v>
      </c>
      <c r="J298" s="1120">
        <v>45706</v>
      </c>
      <c r="K298" s="14"/>
    </row>
    <row r="299" spans="1:12" ht="21.75" hidden="1" customHeight="1">
      <c r="B299" s="14">
        <v>9</v>
      </c>
      <c r="C299" s="1705" t="s">
        <v>2137</v>
      </c>
      <c r="D299" s="826" t="s">
        <v>2138</v>
      </c>
      <c r="E299" s="826">
        <v>45718</v>
      </c>
      <c r="F299" s="826">
        <f>E299+33</f>
        <v>45751</v>
      </c>
      <c r="G299" s="826">
        <f>E299+38</f>
        <v>45756</v>
      </c>
      <c r="H299" s="826">
        <f>E299+43</f>
        <v>45761</v>
      </c>
      <c r="I299" s="1120">
        <v>45346</v>
      </c>
      <c r="J299" s="1120">
        <v>45347</v>
      </c>
      <c r="K299" s="14"/>
    </row>
    <row r="300" spans="1:12" ht="21.75" hidden="1" customHeight="1">
      <c r="B300" s="14">
        <v>10</v>
      </c>
      <c r="C300" s="1705" t="s">
        <v>2139</v>
      </c>
      <c r="D300" s="826" t="s">
        <v>2140</v>
      </c>
      <c r="E300" s="826">
        <v>45740</v>
      </c>
      <c r="F300" s="826">
        <f t="shared" ref="F300:F302" si="148">E300+33</f>
        <v>45773</v>
      </c>
      <c r="G300" s="826">
        <f t="shared" ref="G300:G302" si="149">E300+38</f>
        <v>45778</v>
      </c>
      <c r="H300" s="826">
        <f t="shared" ref="H300:H302" si="150">E300+43</f>
        <v>45783</v>
      </c>
      <c r="I300" s="1120">
        <v>45354</v>
      </c>
      <c r="J300" s="1120">
        <v>45355</v>
      </c>
      <c r="K300" s="14"/>
    </row>
    <row r="301" spans="1:12" ht="21.75" hidden="1" customHeight="1">
      <c r="B301" s="14">
        <v>11</v>
      </c>
      <c r="C301" s="1909" t="s">
        <v>406</v>
      </c>
      <c r="D301" s="826" t="s">
        <v>2060</v>
      </c>
      <c r="E301" s="826">
        <v>45361</v>
      </c>
      <c r="F301" s="3130"/>
      <c r="G301" s="3130"/>
      <c r="H301" s="3130"/>
      <c r="I301" s="1120">
        <v>45726</v>
      </c>
      <c r="J301" s="1120">
        <v>45727</v>
      </c>
      <c r="K301" s="14"/>
    </row>
    <row r="302" spans="1:12" ht="21.75" hidden="1" customHeight="1">
      <c r="A302" t="s">
        <v>2141</v>
      </c>
      <c r="B302" s="14">
        <v>12</v>
      </c>
      <c r="C302" s="1705" t="s">
        <v>2142</v>
      </c>
      <c r="D302" s="826" t="s">
        <v>178</v>
      </c>
      <c r="E302" s="826">
        <v>45737</v>
      </c>
      <c r="F302" s="826">
        <f t="shared" si="148"/>
        <v>45770</v>
      </c>
      <c r="G302" s="826">
        <f t="shared" si="149"/>
        <v>45775</v>
      </c>
      <c r="H302" s="826">
        <f t="shared" si="150"/>
        <v>45780</v>
      </c>
      <c r="I302" s="1120">
        <v>45733</v>
      </c>
      <c r="J302" s="1120">
        <v>45734</v>
      </c>
      <c r="K302" s="14"/>
    </row>
    <row r="303" spans="1:12" ht="21.75" hidden="1" customHeight="1">
      <c r="A303" t="s">
        <v>2143</v>
      </c>
      <c r="B303" s="14">
        <v>13</v>
      </c>
      <c r="C303" s="1705" t="s">
        <v>2144</v>
      </c>
      <c r="D303" s="826" t="s">
        <v>2145</v>
      </c>
      <c r="E303" s="826">
        <v>45745</v>
      </c>
      <c r="F303" s="826">
        <f t="shared" ref="F303:F308" si="151">E303+33</f>
        <v>45778</v>
      </c>
      <c r="G303" s="826">
        <f t="shared" ref="G303:G308" si="152">E303+38</f>
        <v>45783</v>
      </c>
      <c r="H303" s="826">
        <f t="shared" ref="H303:H308" si="153">E303+43</f>
        <v>45788</v>
      </c>
      <c r="I303" s="1120">
        <v>45740</v>
      </c>
      <c r="J303" s="1120">
        <v>45741</v>
      </c>
      <c r="K303" s="14"/>
    </row>
    <row r="304" spans="1:12" ht="21.75" hidden="1" customHeight="1">
      <c r="A304" t="s">
        <v>2146</v>
      </c>
      <c r="B304" s="14">
        <v>14</v>
      </c>
      <c r="C304" s="1705" t="s">
        <v>2147</v>
      </c>
      <c r="D304" s="826" t="s">
        <v>2148</v>
      </c>
      <c r="E304" s="826">
        <v>45750</v>
      </c>
      <c r="F304" s="826">
        <f t="shared" si="151"/>
        <v>45783</v>
      </c>
      <c r="G304" s="826">
        <f t="shared" si="152"/>
        <v>45788</v>
      </c>
      <c r="H304" s="826">
        <f t="shared" si="153"/>
        <v>45793</v>
      </c>
      <c r="I304" s="1120">
        <v>45747</v>
      </c>
      <c r="J304" s="1120">
        <v>45748</v>
      </c>
      <c r="K304" s="14"/>
    </row>
    <row r="305" spans="1:11" ht="21.75" hidden="1" customHeight="1">
      <c r="A305" t="s">
        <v>2149</v>
      </c>
      <c r="B305" s="14">
        <v>15</v>
      </c>
      <c r="C305" s="1705" t="s">
        <v>2150</v>
      </c>
      <c r="D305" s="826" t="s">
        <v>2151</v>
      </c>
      <c r="E305" s="826">
        <v>45762</v>
      </c>
      <c r="F305" s="826">
        <f t="shared" si="151"/>
        <v>45795</v>
      </c>
      <c r="G305" s="826">
        <f t="shared" si="152"/>
        <v>45800</v>
      </c>
      <c r="H305" s="826">
        <f t="shared" si="153"/>
        <v>45805</v>
      </c>
      <c r="I305" s="1120">
        <v>45754</v>
      </c>
      <c r="J305" s="1120">
        <v>45755</v>
      </c>
      <c r="K305" s="14"/>
    </row>
    <row r="306" spans="1:11" ht="21.75" hidden="1" customHeight="1">
      <c r="A306" t="s">
        <v>2146</v>
      </c>
      <c r="B306" s="14">
        <v>16</v>
      </c>
      <c r="C306" s="1705" t="s">
        <v>2152</v>
      </c>
      <c r="D306" s="826" t="s">
        <v>2153</v>
      </c>
      <c r="E306" s="826">
        <v>45767</v>
      </c>
      <c r="F306" s="3130"/>
      <c r="G306" s="3130"/>
      <c r="H306" s="3130"/>
      <c r="I306" s="1120">
        <v>45761</v>
      </c>
      <c r="J306" s="1120">
        <v>45762</v>
      </c>
      <c r="K306" s="14"/>
    </row>
    <row r="307" spans="1:11" ht="21.75" hidden="1" customHeight="1">
      <c r="A307" t="s">
        <v>2154</v>
      </c>
      <c r="B307" s="14">
        <v>17</v>
      </c>
      <c r="C307" s="1909" t="s">
        <v>406</v>
      </c>
      <c r="D307" s="826" t="s">
        <v>2145</v>
      </c>
      <c r="E307" s="826">
        <v>45403</v>
      </c>
      <c r="F307" s="3130"/>
      <c r="G307" s="3130"/>
      <c r="H307" s="3130"/>
      <c r="I307" s="1120">
        <v>45768</v>
      </c>
      <c r="J307" s="1120">
        <v>45769</v>
      </c>
      <c r="K307" s="14"/>
    </row>
    <row r="308" spans="1:11" ht="21.75" hidden="1" customHeight="1">
      <c r="A308" t="s">
        <v>2155</v>
      </c>
      <c r="B308" s="14">
        <v>18</v>
      </c>
      <c r="C308" s="3998" t="s">
        <v>2154</v>
      </c>
      <c r="D308" s="3996" t="s">
        <v>2145</v>
      </c>
      <c r="E308" s="3996">
        <v>45781</v>
      </c>
      <c r="F308" s="3996">
        <f t="shared" si="151"/>
        <v>45814</v>
      </c>
      <c r="G308" s="3996">
        <f t="shared" si="152"/>
        <v>45819</v>
      </c>
      <c r="H308" s="3996">
        <f t="shared" si="153"/>
        <v>45824</v>
      </c>
      <c r="I308" s="1120">
        <v>45775</v>
      </c>
      <c r="J308" s="1120">
        <v>45776</v>
      </c>
      <c r="K308" s="14"/>
    </row>
    <row r="309" spans="1:11" ht="21.75" hidden="1" customHeight="1">
      <c r="B309" s="14">
        <v>19</v>
      </c>
      <c r="C309" s="1540" t="s">
        <v>2155</v>
      </c>
      <c r="D309" s="826" t="s">
        <v>2156</v>
      </c>
      <c r="E309" s="826">
        <v>45789</v>
      </c>
      <c r="F309" s="826">
        <f t="shared" ref="F309:F312" si="154">E309+33</f>
        <v>45822</v>
      </c>
      <c r="G309" s="826">
        <f t="shared" ref="G309:G312" si="155">E309+38</f>
        <v>45827</v>
      </c>
      <c r="H309" s="826">
        <f t="shared" ref="H309:H312" si="156">E309+43</f>
        <v>45832</v>
      </c>
      <c r="I309" s="1120">
        <v>45782</v>
      </c>
      <c r="J309" s="1120">
        <v>45783</v>
      </c>
      <c r="K309" s="14"/>
    </row>
    <row r="310" spans="1:11" ht="21.75" hidden="1" customHeight="1">
      <c r="B310" s="14">
        <v>20</v>
      </c>
      <c r="C310" s="1540" t="s">
        <v>2157</v>
      </c>
      <c r="D310" s="826" t="s">
        <v>160</v>
      </c>
      <c r="E310" s="826">
        <v>45792</v>
      </c>
      <c r="F310" s="826">
        <f t="shared" si="154"/>
        <v>45825</v>
      </c>
      <c r="G310" s="826">
        <f t="shared" si="155"/>
        <v>45830</v>
      </c>
      <c r="H310" s="826">
        <f t="shared" si="156"/>
        <v>45835</v>
      </c>
      <c r="I310" s="1120">
        <v>45789</v>
      </c>
      <c r="J310" s="1120">
        <v>45790</v>
      </c>
      <c r="K310" s="14"/>
    </row>
    <row r="311" spans="1:11" ht="21.75" hidden="1" customHeight="1">
      <c r="B311" s="14">
        <v>21</v>
      </c>
      <c r="C311" s="1812" t="s">
        <v>406</v>
      </c>
      <c r="D311" s="826" t="s">
        <v>2156</v>
      </c>
      <c r="E311" s="826">
        <v>45431</v>
      </c>
      <c r="F311" s="3130"/>
      <c r="G311" s="3130"/>
      <c r="H311" s="3130"/>
      <c r="I311" s="1120">
        <v>45796</v>
      </c>
      <c r="J311" s="1120">
        <v>45797</v>
      </c>
      <c r="K311" s="14"/>
    </row>
    <row r="312" spans="1:11" ht="21" hidden="1" customHeight="1">
      <c r="B312" s="14">
        <v>22</v>
      </c>
      <c r="C312" s="1531" t="s">
        <v>2158</v>
      </c>
      <c r="D312" s="2265" t="s">
        <v>2156</v>
      </c>
      <c r="E312" s="2265">
        <v>45804</v>
      </c>
      <c r="F312" s="2265">
        <f t="shared" si="154"/>
        <v>45837</v>
      </c>
      <c r="G312" s="2265">
        <f t="shared" si="155"/>
        <v>45842</v>
      </c>
      <c r="H312" s="2265">
        <f t="shared" si="156"/>
        <v>45847</v>
      </c>
      <c r="I312" s="1120">
        <v>45803</v>
      </c>
      <c r="J312" s="1120">
        <v>45804</v>
      </c>
      <c r="K312" s="14"/>
    </row>
    <row r="313" spans="1:11" ht="21.75" customHeight="1">
      <c r="B313" s="14">
        <v>23</v>
      </c>
      <c r="C313" s="4000" t="s">
        <v>2159</v>
      </c>
      <c r="D313" s="3996" t="s">
        <v>123</v>
      </c>
      <c r="E313" s="3996">
        <v>45813</v>
      </c>
      <c r="F313" s="3996">
        <f t="shared" ref="F313:F321" si="157">E313+33</f>
        <v>45846</v>
      </c>
      <c r="G313" s="3996">
        <f t="shared" ref="G313:G321" si="158">E313+38</f>
        <v>45851</v>
      </c>
      <c r="H313" s="3996">
        <f t="shared" ref="H313:H321" si="159">E313+43</f>
        <v>45856</v>
      </c>
      <c r="I313" s="1120">
        <v>45810</v>
      </c>
      <c r="J313" s="1120">
        <v>45811</v>
      </c>
      <c r="K313" s="14"/>
    </row>
    <row r="314" spans="1:11" ht="21.75" customHeight="1">
      <c r="B314" s="14"/>
      <c r="C314" s="27"/>
      <c r="D314" s="428"/>
      <c r="E314" s="428"/>
      <c r="F314" s="428"/>
      <c r="G314" s="428"/>
      <c r="H314" s="428"/>
      <c r="I314" s="1120"/>
      <c r="J314" s="1120"/>
      <c r="K314" s="14"/>
    </row>
    <row r="315" spans="1:11" ht="31.5" customHeight="1">
      <c r="B315" s="14" t="s">
        <v>1722</v>
      </c>
      <c r="C315" s="427" t="s">
        <v>8038</v>
      </c>
      <c r="D315" s="428"/>
      <c r="E315" s="429" t="s">
        <v>98</v>
      </c>
      <c r="F315" s="2293" t="s">
        <v>105</v>
      </c>
      <c r="G315" s="2293" t="s">
        <v>1082</v>
      </c>
      <c r="H315" s="2293" t="s">
        <v>847</v>
      </c>
      <c r="I315" s="1117" t="s">
        <v>2002</v>
      </c>
      <c r="J315" s="1117" t="s">
        <v>1721</v>
      </c>
      <c r="K315" s="14"/>
    </row>
    <row r="316" spans="1:11" ht="21.75" customHeight="1">
      <c r="B316" s="14"/>
      <c r="C316" s="3128" t="s">
        <v>2131</v>
      </c>
      <c r="D316" s="3129" t="s">
        <v>2132</v>
      </c>
      <c r="E316" s="3773"/>
      <c r="F316" s="3893" t="s">
        <v>2133</v>
      </c>
      <c r="G316" s="3893" t="s">
        <v>2134</v>
      </c>
      <c r="H316" s="3893" t="s">
        <v>2135</v>
      </c>
      <c r="I316" s="1120"/>
      <c r="J316" s="1120"/>
      <c r="K316" s="14"/>
    </row>
    <row r="317" spans="1:11" ht="21.75" customHeight="1">
      <c r="B317" s="4002" t="s">
        <v>8031</v>
      </c>
      <c r="C317" s="3998" t="s">
        <v>2160</v>
      </c>
      <c r="D317" s="3996" t="s">
        <v>2138</v>
      </c>
      <c r="E317" s="3996">
        <v>45822</v>
      </c>
      <c r="F317" s="3996">
        <f t="shared" si="157"/>
        <v>45855</v>
      </c>
      <c r="G317" s="3996">
        <f t="shared" si="158"/>
        <v>45860</v>
      </c>
      <c r="H317" s="3996">
        <f t="shared" si="159"/>
        <v>45865</v>
      </c>
      <c r="I317" s="1120">
        <v>45817</v>
      </c>
      <c r="J317" s="1120">
        <v>45818</v>
      </c>
      <c r="K317" s="14"/>
    </row>
    <row r="318" spans="1:11" ht="21.75" customHeight="1">
      <c r="B318" s="4002" t="s">
        <v>8032</v>
      </c>
      <c r="C318" s="3998" t="s">
        <v>2161</v>
      </c>
      <c r="D318" s="3996" t="s">
        <v>2162</v>
      </c>
      <c r="E318" s="3996">
        <v>45827</v>
      </c>
      <c r="F318" s="3996">
        <f t="shared" si="157"/>
        <v>45860</v>
      </c>
      <c r="G318" s="3996">
        <f t="shared" si="158"/>
        <v>45865</v>
      </c>
      <c r="H318" s="3996">
        <f t="shared" si="159"/>
        <v>45870</v>
      </c>
      <c r="I318" s="1120">
        <v>45824</v>
      </c>
      <c r="J318" s="1120">
        <v>45825</v>
      </c>
      <c r="K318" s="14"/>
    </row>
    <row r="319" spans="1:11" ht="21.75" customHeight="1">
      <c r="B319" s="734">
        <v>26</v>
      </c>
      <c r="C319" s="3998" t="s">
        <v>2163</v>
      </c>
      <c r="D319" s="3996" t="s">
        <v>2156</v>
      </c>
      <c r="E319" s="3996">
        <v>45831</v>
      </c>
      <c r="F319" s="3996">
        <f t="shared" si="157"/>
        <v>45864</v>
      </c>
      <c r="G319" s="3996">
        <f t="shared" si="158"/>
        <v>45869</v>
      </c>
      <c r="H319" s="3996">
        <f t="shared" si="159"/>
        <v>45874</v>
      </c>
      <c r="I319" s="1120">
        <v>45831</v>
      </c>
      <c r="J319" s="1120">
        <v>45832</v>
      </c>
      <c r="K319" s="14"/>
    </row>
    <row r="320" spans="1:11" ht="21.75" customHeight="1">
      <c r="B320" s="734">
        <v>27</v>
      </c>
      <c r="C320" s="1531" t="s">
        <v>2164</v>
      </c>
      <c r="D320" s="826" t="s">
        <v>2151</v>
      </c>
      <c r="E320" s="826">
        <v>45473</v>
      </c>
      <c r="F320" s="826">
        <f t="shared" si="157"/>
        <v>45506</v>
      </c>
      <c r="G320" s="826">
        <f t="shared" si="158"/>
        <v>45511</v>
      </c>
      <c r="H320" s="826">
        <f t="shared" si="159"/>
        <v>45516</v>
      </c>
      <c r="I320" s="1120">
        <v>45838</v>
      </c>
      <c r="J320" s="1120">
        <v>45839</v>
      </c>
      <c r="K320" s="14"/>
    </row>
    <row r="321" spans="2:14" ht="21.75" customHeight="1">
      <c r="B321" s="734">
        <v>28</v>
      </c>
      <c r="C321" s="1531" t="s">
        <v>2142</v>
      </c>
      <c r="D321" s="826" t="s">
        <v>180</v>
      </c>
      <c r="E321" s="826">
        <v>45480</v>
      </c>
      <c r="F321" s="826">
        <f t="shared" si="157"/>
        <v>45513</v>
      </c>
      <c r="G321" s="826">
        <f t="shared" si="158"/>
        <v>45518</v>
      </c>
      <c r="H321" s="826">
        <f t="shared" si="159"/>
        <v>45523</v>
      </c>
      <c r="I321" s="1120">
        <v>45845</v>
      </c>
      <c r="J321" s="1120">
        <v>45846</v>
      </c>
      <c r="K321" s="14"/>
    </row>
    <row r="322" spans="2:14" ht="21.75" customHeight="1">
      <c r="B322" s="734">
        <v>29</v>
      </c>
      <c r="C322" s="1815" t="s">
        <v>406</v>
      </c>
      <c r="D322" s="826" t="s">
        <v>2165</v>
      </c>
      <c r="E322" s="826">
        <v>45487</v>
      </c>
      <c r="F322" s="3130"/>
      <c r="G322" s="3130"/>
      <c r="H322" s="3130"/>
      <c r="I322" s="1120">
        <v>45852</v>
      </c>
      <c r="J322" s="1120">
        <v>45853</v>
      </c>
      <c r="K322" s="14"/>
    </row>
    <row r="323" spans="2:14" ht="21.75" customHeight="1">
      <c r="B323" s="734">
        <v>30</v>
      </c>
      <c r="C323" s="1531" t="s">
        <v>2144</v>
      </c>
      <c r="D323" s="826" t="s">
        <v>167</v>
      </c>
      <c r="E323" s="826">
        <v>45494</v>
      </c>
      <c r="F323" s="826">
        <f t="shared" ref="F323:F325" si="160">E323+33</f>
        <v>45527</v>
      </c>
      <c r="G323" s="826">
        <f t="shared" ref="G323:G325" si="161">E323+38</f>
        <v>45532</v>
      </c>
      <c r="H323" s="826">
        <f t="shared" ref="H323:H325" si="162">E323+43</f>
        <v>45537</v>
      </c>
      <c r="I323" s="1120">
        <v>45859</v>
      </c>
      <c r="J323" s="1120">
        <v>45860</v>
      </c>
      <c r="K323" s="14"/>
    </row>
    <row r="324" spans="2:14" ht="21.75" customHeight="1">
      <c r="B324" s="734">
        <v>31</v>
      </c>
      <c r="C324" s="1531" t="s">
        <v>8059</v>
      </c>
      <c r="D324" s="826" t="s">
        <v>2151</v>
      </c>
      <c r="E324" s="826">
        <v>45501</v>
      </c>
      <c r="F324" s="826">
        <f t="shared" si="160"/>
        <v>45534</v>
      </c>
      <c r="G324" s="826">
        <f t="shared" si="161"/>
        <v>45539</v>
      </c>
      <c r="H324" s="826">
        <f t="shared" si="162"/>
        <v>45544</v>
      </c>
      <c r="I324" s="1120">
        <v>45866</v>
      </c>
      <c r="J324" s="1120">
        <v>45867</v>
      </c>
      <c r="K324" s="14"/>
    </row>
    <row r="325" spans="2:14" ht="21.75" customHeight="1">
      <c r="B325" s="734">
        <v>32</v>
      </c>
      <c r="C325" s="3997" t="s">
        <v>8027</v>
      </c>
      <c r="D325" s="3996" t="s">
        <v>2153</v>
      </c>
      <c r="E325" s="3996">
        <v>45508</v>
      </c>
      <c r="F325" s="3996">
        <f t="shared" si="160"/>
        <v>45541</v>
      </c>
      <c r="G325" s="3996">
        <f t="shared" si="161"/>
        <v>45546</v>
      </c>
      <c r="H325" s="3996">
        <f t="shared" si="162"/>
        <v>45551</v>
      </c>
      <c r="I325" s="1120">
        <v>45873</v>
      </c>
      <c r="J325" s="1120">
        <v>45874</v>
      </c>
      <c r="K325" s="14"/>
    </row>
    <row r="326" spans="2:14" ht="21.75" customHeight="1">
      <c r="C326" s="27"/>
      <c r="D326" s="428"/>
      <c r="E326" s="428"/>
      <c r="F326" s="428"/>
      <c r="G326" s="428"/>
      <c r="H326" s="428"/>
      <c r="I326" s="1120"/>
      <c r="J326" s="1120"/>
      <c r="K326" s="14"/>
    </row>
    <row r="327" spans="2:14" ht="21.75" customHeight="1">
      <c r="C327" s="27"/>
      <c r="D327" s="428"/>
      <c r="E327" s="428"/>
      <c r="F327" s="428"/>
      <c r="G327" s="428"/>
      <c r="H327" s="428"/>
      <c r="I327" s="1120"/>
      <c r="J327" s="1120"/>
      <c r="K327" s="14"/>
    </row>
    <row r="328" spans="2:14" ht="21.75" customHeight="1"/>
    <row r="329" spans="2:14" s="14" customFormat="1" ht="19.5" customHeight="1">
      <c r="C329" s="17" t="s">
        <v>611</v>
      </c>
      <c r="D329"/>
      <c r="E329"/>
      <c r="F329"/>
      <c r="G329"/>
      <c r="H329"/>
      <c r="I329" s="20"/>
      <c r="J329"/>
      <c r="K329"/>
      <c r="L329" s="24"/>
      <c r="M329"/>
    </row>
    <row r="330" spans="2:14" s="14" customFormat="1" ht="17.25" customHeight="1">
      <c r="C330" s="23"/>
      <c r="D330"/>
      <c r="E330"/>
      <c r="F330" s="28"/>
      <c r="G330"/>
      <c r="H330"/>
      <c r="I330" s="20"/>
      <c r="J330"/>
      <c r="K330"/>
      <c r="L330" s="24"/>
      <c r="M330"/>
    </row>
    <row r="331" spans="2:14" s="30" customFormat="1" ht="14.25">
      <c r="C331" s="26" t="s">
        <v>0</v>
      </c>
      <c r="D331" s="27"/>
      <c r="E331" s="1130" t="s">
        <v>2062</v>
      </c>
      <c r="F331" s="23"/>
      <c r="G331" s="23" t="s">
        <v>36</v>
      </c>
      <c r="H331" s="23"/>
      <c r="I331" s="27"/>
      <c r="J331" s="27"/>
      <c r="K331" s="23" t="s">
        <v>61</v>
      </c>
      <c r="L331" s="23" t="str">
        <f>'HOW TO-&gt;'!$B$134</f>
        <v>6011 2413</v>
      </c>
      <c r="M331" s="23"/>
      <c r="N331"/>
    </row>
    <row r="332" spans="2:14" s="30" customFormat="1" ht="14.25">
      <c r="C332" s="31" t="s">
        <v>1</v>
      </c>
      <c r="D332" s="27"/>
      <c r="E332" s="249" t="s">
        <v>612</v>
      </c>
      <c r="F332" s="23"/>
      <c r="G332" s="27" t="s">
        <v>613</v>
      </c>
      <c r="H332" s="27"/>
      <c r="I332" s="249" t="s">
        <v>39</v>
      </c>
      <c r="J332" s="27"/>
      <c r="K332" s="27" t="s">
        <v>63</v>
      </c>
      <c r="L332" s="27"/>
      <c r="M332" s="250" t="s">
        <v>64</v>
      </c>
      <c r="N332"/>
    </row>
    <row r="333" spans="2:14" s="30" customFormat="1" ht="14.25">
      <c r="C333" s="31"/>
      <c r="D333" s="27"/>
      <c r="E333" s="249"/>
      <c r="F333" s="5"/>
      <c r="G333" s="27"/>
      <c r="H333" s="27"/>
      <c r="I333" s="249"/>
      <c r="J333" s="27"/>
      <c r="K333" s="27" t="str">
        <f>'HOW TO-&gt;'!$A$136</f>
        <v>PERMIT</v>
      </c>
      <c r="L333" s="27"/>
      <c r="M333" s="3323" t="str">
        <f>'HOW TO-&gt;'!$C$136</f>
        <v>SG094-SinPermit@msc.com</v>
      </c>
      <c r="N333"/>
    </row>
    <row r="334" spans="2:14" s="29" customFormat="1" ht="14.25">
      <c r="C334" s="347" t="str">
        <f>'HOW TO-&gt;'!$A$105</f>
        <v>ZANT CHONG</v>
      </c>
      <c r="D334" s="347" t="str">
        <f>'HOW TO-&gt;'!$B$105</f>
        <v>6011 2429</v>
      </c>
      <c r="E334" s="4" t="str">
        <f>'HOW TO-&gt;'!$C$105</f>
        <v>zant.chong@msc.com</v>
      </c>
      <c r="F334" s="5"/>
      <c r="G334" s="347" t="str">
        <f>'HOW TO-&gt;'!$A$122</f>
        <v>ROBERT CHIA</v>
      </c>
      <c r="H334" s="347" t="str">
        <f>'HOW TO-&gt;'!$B$122</f>
        <v>6011 0564</v>
      </c>
      <c r="I334" s="4" t="str">
        <f>'HOW TO-&gt;'!$C$122</f>
        <v>robert.chia@msc.com</v>
      </c>
      <c r="J334" s="5"/>
      <c r="K334" s="347" t="str">
        <f>'HOW TO-&gt;'!$A$137</f>
        <v>RAYNAR ANG</v>
      </c>
      <c r="L334" s="347" t="str">
        <f>'HOW TO-&gt;'!$B$137</f>
        <v>6011 2358</v>
      </c>
      <c r="M334" s="4" t="str">
        <f>'HOW TO-&gt;'!$C$137</f>
        <v>raynar.ang@msc.com</v>
      </c>
      <c r="N334" s="5"/>
    </row>
    <row r="335" spans="2:14" s="29" customFormat="1" ht="14.25">
      <c r="C335" s="347" t="str">
        <f>'HOW TO-&gt;'!$A$106</f>
        <v>PHOEBE HUANG</v>
      </c>
      <c r="D335" s="347" t="str">
        <f>'HOW TO-&gt;'!$B$106</f>
        <v>6011 0562</v>
      </c>
      <c r="E335" s="4" t="str">
        <f>'HOW TO-&gt;'!$C$106</f>
        <v>phoebe.huang@msc.com</v>
      </c>
      <c r="F335" s="5"/>
      <c r="G335" s="347" t="str">
        <f>'HOW TO-&gt;'!$A$123</f>
        <v>S. Y. LIEW</v>
      </c>
      <c r="H335" s="347" t="str">
        <f>'HOW TO-&gt;'!$B$123</f>
        <v>6011 2348</v>
      </c>
      <c r="I335" s="4" t="str">
        <f>'HOW TO-&gt;'!$C$123</f>
        <v>seoyi.liew@msc.com</v>
      </c>
      <c r="J335" s="5"/>
      <c r="K335" s="347" t="str">
        <f>'HOW TO-&gt;'!$A$138</f>
        <v>KAI SIANG</v>
      </c>
      <c r="L335" s="347" t="str">
        <f>'HOW TO-&gt;'!$B$138</f>
        <v>6011 2356</v>
      </c>
      <c r="M335" s="4" t="str">
        <f>'HOW TO-&gt;'!$C$138</f>
        <v>kaisiang.lim@msc.com</v>
      </c>
      <c r="N335" s="5"/>
    </row>
    <row r="336" spans="2:14" s="29" customFormat="1" ht="14.25">
      <c r="C336" s="347" t="str">
        <f>'HOW TO-&gt;'!$A$107</f>
        <v>SHERWIN LIM</v>
      </c>
      <c r="D336" s="347" t="str">
        <f>'HOW TO-&gt;'!$B$107</f>
        <v>6011 2395</v>
      </c>
      <c r="E336" s="4" t="str">
        <f>'HOW TO-&gt;'!$C$107</f>
        <v>sherwin.lim@msc.com</v>
      </c>
      <c r="F336" s="5"/>
      <c r="G336" s="347" t="str">
        <f>'HOW TO-&gt;'!$A$124</f>
        <v>SHARON KOH</v>
      </c>
      <c r="H336" s="347" t="str">
        <f>'HOW TO-&gt;'!$B$124</f>
        <v>6011 2349</v>
      </c>
      <c r="I336" s="4" t="str">
        <f>'HOW TO-&gt;'!$C$124</f>
        <v>sharon.koh@msc.com</v>
      </c>
      <c r="J336" s="5"/>
      <c r="K336" s="347" t="str">
        <f>'HOW TO-&gt;'!$A$139</f>
        <v>DEWI</v>
      </c>
      <c r="L336" s="347" t="str">
        <f>'HOW TO-&gt;'!$B$139</f>
        <v>6011 2354</v>
      </c>
      <c r="M336" s="4" t="str">
        <f>'HOW TO-&gt;'!$C$139</f>
        <v>dewi.ratnah@msc.com</v>
      </c>
      <c r="N336" s="5"/>
    </row>
    <row r="337" spans="3:14" s="29" customFormat="1" ht="14.25">
      <c r="C337" s="347" t="str">
        <f>'HOW TO-&gt;'!$A$108</f>
        <v>NATALIE LEW</v>
      </c>
      <c r="D337" s="347" t="str">
        <f>'HOW TO-&gt;'!$B$108</f>
        <v>6011 2399</v>
      </c>
      <c r="E337" s="4" t="str">
        <f>'HOW TO-&gt;'!$C$108</f>
        <v>natalie.lew@msc.com</v>
      </c>
      <c r="F337" s="5"/>
      <c r="G337" s="347" t="str">
        <f>'HOW TO-&gt;'!$A$125</f>
        <v>ANGELIA LAU</v>
      </c>
      <c r="H337" s="347" t="str">
        <f>'HOW TO-&gt;'!$B$125</f>
        <v>6011 2346</v>
      </c>
      <c r="I337" s="4" t="str">
        <f>'HOW TO-&gt;'!$C$125</f>
        <v>angelia.lau@msc.com</v>
      </c>
      <c r="J337" s="5"/>
      <c r="K337" s="347" t="str">
        <f>'HOW TO-&gt;'!$A$140</f>
        <v>YU TING</v>
      </c>
      <c r="L337" s="347" t="str">
        <f>'HOW TO-&gt;'!$B$140</f>
        <v>6011 2359</v>
      </c>
      <c r="M337" s="4" t="str">
        <f>'HOW TO-&gt;'!$C$140</f>
        <v>yuting.luo@msc.com</v>
      </c>
      <c r="N337" s="5"/>
    </row>
    <row r="338" spans="3:14" s="29" customFormat="1" ht="14.25">
      <c r="C338" s="347">
        <f>'HOW TO-&gt;'!$A$109</f>
        <v>0</v>
      </c>
      <c r="D338" s="347" t="str">
        <f>'HOW TO-&gt;'!$B$109</f>
        <v>6011 2352</v>
      </c>
      <c r="E338" s="4">
        <f>'HOW TO-&gt;'!$C$109</f>
        <v>0</v>
      </c>
      <c r="F338" s="5"/>
      <c r="G338" s="347" t="str">
        <f>'HOW TO-&gt;'!$A$126</f>
        <v>NOOR AFNINDAH</v>
      </c>
      <c r="H338" s="347" t="str">
        <f>'HOW TO-&gt;'!$B$126</f>
        <v>6011 2347</v>
      </c>
      <c r="I338" s="4" t="str">
        <f>'HOW TO-&gt;'!$C$126</f>
        <v>noor.afnindah@msc.com</v>
      </c>
      <c r="J338" s="5"/>
      <c r="K338" s="347" t="str">
        <f>'HOW TO-&gt;'!$A$141</f>
        <v>-</v>
      </c>
      <c r="L338" s="347" t="str">
        <f>'HOW TO-&gt;'!$B$141</f>
        <v>6011 0567</v>
      </c>
      <c r="M338" s="4" t="str">
        <f>'HOW TO-&gt;'!$C$141</f>
        <v>-</v>
      </c>
      <c r="N338"/>
    </row>
    <row r="339" spans="3:14" s="29" customFormat="1" ht="14.25">
      <c r="C339" s="347" t="str">
        <f>'HOW TO-&gt;'!$A$110</f>
        <v>LIM AI PHEN</v>
      </c>
      <c r="D339" s="347" t="str">
        <f>'HOW TO-&gt;'!$B$110</f>
        <v>6011 9646</v>
      </c>
      <c r="E339" s="4" t="str">
        <f>'HOW TO-&gt;'!$C$110</f>
        <v>aiphen.lim@msc.com</v>
      </c>
      <c r="F339" s="5"/>
      <c r="G339" s="347" t="str">
        <f>'HOW TO-&gt;'!$A$127</f>
        <v>NG CHING WEI</v>
      </c>
      <c r="H339" s="347" t="str">
        <f>'HOW TO-&gt;'!$B$127</f>
        <v>6011 2404</v>
      </c>
      <c r="I339" s="4" t="str">
        <f>'HOW TO-&gt;'!$C$127</f>
        <v>chingwei.ng@msc.com</v>
      </c>
      <c r="J339" s="5"/>
      <c r="K339" s="347" t="str">
        <f>'HOW TO-&gt;'!$A$142</f>
        <v>SHAN SHAN</v>
      </c>
      <c r="L339" s="347" t="str">
        <f>'HOW TO-&gt;'!$B$142</f>
        <v>6011 2353</v>
      </c>
      <c r="M339" s="4" t="str">
        <f>'HOW TO-&gt;'!$C$142</f>
        <v>shanshan.chin@msc.com</v>
      </c>
      <c r="N339"/>
    </row>
    <row r="340" spans="3:14" s="29" customFormat="1" ht="14.25">
      <c r="C340" s="347" t="str">
        <f>'HOW TO-&gt;'!$A$111</f>
        <v>DARIUS ONG</v>
      </c>
      <c r="D340" s="347" t="str">
        <f>'HOW TO-&gt;'!$B$111</f>
        <v>6011 2396</v>
      </c>
      <c r="E340" s="4" t="str">
        <f>'HOW TO-&gt;'!$C$111</f>
        <v>darius.ong@msc.com</v>
      </c>
      <c r="F340" s="5"/>
      <c r="G340" s="347">
        <f>'HOW TO-&gt;'!$A$128</f>
        <v>0</v>
      </c>
      <c r="H340" s="347">
        <f>'HOW TO-&gt;'!$B$128</f>
        <v>0</v>
      </c>
      <c r="I340" s="4">
        <f>'HOW TO-&gt;'!$C$128</f>
        <v>0</v>
      </c>
      <c r="J340" s="5"/>
      <c r="K340" s="347" t="str">
        <f>'HOW TO-&gt;'!$A$143</f>
        <v>EUNICE</v>
      </c>
      <c r="L340" s="347" t="str">
        <f>'HOW TO-&gt;'!$B$143</f>
        <v>6011 2355</v>
      </c>
      <c r="M340" s="4" t="str">
        <f>'HOW TO-&gt;'!$C$143</f>
        <v>eunice.chan@msc.com</v>
      </c>
      <c r="N340"/>
    </row>
    <row r="341" spans="3:14" s="29" customFormat="1" ht="14.25">
      <c r="C341" s="347" t="str">
        <f>'HOW TO-&gt;'!$A$112</f>
        <v>LAWRENCE ANG (CROSS-TRADE)</v>
      </c>
      <c r="D341" s="347" t="str">
        <f>'HOW TO-&gt;'!$B$112</f>
        <v>6011 2400</v>
      </c>
      <c r="E341" s="4" t="str">
        <f>'HOW TO-&gt;'!$C$112</f>
        <v>lawrence.ang@msc.com</v>
      </c>
      <c r="F341" s="5"/>
      <c r="G341" s="347" t="str">
        <f>'HOW TO-&gt;'!$A$129</f>
        <v>.</v>
      </c>
      <c r="H341" s="347" t="str">
        <f>'HOW TO-&gt;'!$B$129</f>
        <v>.</v>
      </c>
      <c r="I341" s="4" t="str">
        <f>'HOW TO-&gt;'!$C$129</f>
        <v>.</v>
      </c>
      <c r="J341" s="5"/>
      <c r="K341" s="347" t="str">
        <f>'HOW TO-&gt;'!$A$144</f>
        <v>HAZEL</v>
      </c>
      <c r="L341" s="347" t="str">
        <f>'HOW TO-&gt;'!$B$144</f>
        <v>6011 2435</v>
      </c>
      <c r="M341" s="4" t="str">
        <f>'HOW TO-&gt;'!$C$144</f>
        <v>hazel.toh@msc.com</v>
      </c>
      <c r="N341"/>
    </row>
    <row r="342" spans="3:14" s="29" customFormat="1" ht="14.25">
      <c r="C342" s="347" t="str">
        <f>'HOW TO-&gt;'!$A$113</f>
        <v>ASHTON YAN</v>
      </c>
      <c r="D342" s="347" t="str">
        <f>'HOW TO-&gt;'!$B$113</f>
        <v>6011 2398</v>
      </c>
      <c r="E342" s="4" t="str">
        <f>'HOW TO-&gt;'!$C$113</f>
        <v>ashton.yan@msc.com</v>
      </c>
      <c r="F342"/>
      <c r="G342" s="347">
        <f>'HOW TO-&gt;'!$A$130</f>
        <v>0</v>
      </c>
      <c r="H342" s="347">
        <f>'HOW TO-&gt;'!$B$130</f>
        <v>0</v>
      </c>
      <c r="I342" s="4">
        <f>'HOW TO-&gt;'!$C$130</f>
        <v>0</v>
      </c>
      <c r="J342" s="5"/>
      <c r="K342" s="347">
        <f>'HOW TO-&gt;'!$A$145</f>
        <v>0</v>
      </c>
      <c r="L342" s="347">
        <f>'HOW TO-&gt;'!$B$145</f>
        <v>0</v>
      </c>
      <c r="M342" s="4">
        <f>'HOW TO-&gt;'!$C$145</f>
        <v>0</v>
      </c>
      <c r="N342"/>
    </row>
    <row r="343" spans="3:14" s="29" customFormat="1" ht="14.25">
      <c r="C343" s="347" t="str">
        <f>'HOW TO-&gt;'!$A$114</f>
        <v>LUIS LIM</v>
      </c>
      <c r="D343" s="347" t="str">
        <f>'HOW TO-&gt;'!$B$114</f>
        <v>6011 7900</v>
      </c>
      <c r="E343" s="4" t="str">
        <f>'HOW TO-&gt;'!$C$114</f>
        <v>luis.lim@msc.com</v>
      </c>
      <c r="F343"/>
      <c r="G343"/>
      <c r="H343" s="11"/>
      <c r="I343" s="250"/>
      <c r="J343"/>
      <c r="K343" s="347">
        <f>'HOW TO-&gt;'!$A$146</f>
        <v>0</v>
      </c>
      <c r="L343" s="347">
        <f>'HOW TO-&gt;'!$B$146</f>
        <v>0</v>
      </c>
      <c r="M343" s="4">
        <f>'HOW TO-&gt;'!$C$146</f>
        <v>0</v>
      </c>
    </row>
    <row r="344" spans="3:14" s="29" customFormat="1" ht="14.25">
      <c r="C344" s="347" t="str">
        <f>'HOW TO-&gt;'!$A$115</f>
        <v>CHARMAINE LIM</v>
      </c>
      <c r="D344" s="347" t="str">
        <f>'HOW TO-&gt;'!$B$115</f>
        <v>6011 0561</v>
      </c>
      <c r="E344" s="4" t="str">
        <f>'HOW TO-&gt;'!$C$115</f>
        <v>charmaine.lim@msc.com</v>
      </c>
      <c r="F344"/>
      <c r="G344"/>
      <c r="H344" s="11"/>
      <c r="I344" s="11"/>
      <c r="J344" s="250"/>
      <c r="K344" s="347"/>
      <c r="L344" s="347"/>
      <c r="M344" s="4"/>
    </row>
    <row r="345" spans="3:14">
      <c r="C345" s="347">
        <f>'HOW TO-&gt;'!$A$116</f>
        <v>0</v>
      </c>
      <c r="D345" s="347">
        <f>'HOW TO-&gt;'!$B$116</f>
        <v>0</v>
      </c>
      <c r="E345" s="4">
        <f>'HOW TO-&gt;'!$C$116</f>
        <v>0</v>
      </c>
    </row>
    <row r="346" spans="3:14">
      <c r="C346" s="347" t="str">
        <f>'HOW TO-&gt;'!$A$117</f>
        <v xml:space="preserve">MAIN LINE  </v>
      </c>
      <c r="D346" s="347" t="str">
        <f>'HOW TO-&gt;'!$B$117</f>
        <v>6011 2424</v>
      </c>
      <c r="E346" s="4">
        <f>'HOW TO-&gt;'!$C$117</f>
        <v>0</v>
      </c>
    </row>
    <row r="347" spans="3:14">
      <c r="C347" s="347">
        <f>'HOW TO-&gt;'!$A$118</f>
        <v>0</v>
      </c>
      <c r="D347" s="347">
        <f>'HOW TO-&gt;'!$B$118</f>
        <v>0</v>
      </c>
      <c r="E347" s="4">
        <f>'HOW TO-&gt;'!$C$118</f>
        <v>0</v>
      </c>
    </row>
  </sheetData>
  <customSheetViews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332" display="custsvc@msca.com.sg" xr:uid="{D1EBEF6C-F618-4ED3-B13E-2D3CBBBF1E8C}"/>
    <hyperlink ref="M332" display="sinexp@msca.com.sg" xr:uid="{06EDC3A3-12AF-4ED3-A9FF-9A3B778EC620}"/>
    <hyperlink ref="E331" r:id="rId21" xr:uid="{0A3F1A3E-9A28-45CD-A8B4-C9143ED09294}"/>
    <hyperlink ref="E332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57"/>
  <sheetViews>
    <sheetView zoomScale="70" zoomScaleNormal="70" zoomScaleSheetLayoutView="70" workbookViewId="0">
      <pane ySplit="8" topLeftCell="A124" activePane="bottomLeft" state="frozen"/>
      <selection pane="bottomLeft"/>
    </sheetView>
  </sheetViews>
  <sheetFormatPr defaultColWidth="9.42578125" defaultRowHeight="12.75"/>
  <cols>
    <col min="1" max="1" width="12.42578125" style="1933" customWidth="1"/>
    <col min="2" max="2" width="1.42578125" style="1933" customWidth="1"/>
    <col min="3" max="3" width="27.5703125" style="5" customWidth="1"/>
    <col min="4" max="4" width="14" style="5" customWidth="1"/>
    <col min="5" max="6" width="18" style="5" customWidth="1"/>
    <col min="7" max="7" width="26.85546875" style="5" customWidth="1"/>
    <col min="8" max="8" width="13.5703125" style="5" customWidth="1"/>
    <col min="9" max="16" width="19.285156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33"/>
      <c r="B2" s="1933"/>
      <c r="C2" s="145" t="s">
        <v>95</v>
      </c>
      <c r="D2" s="45"/>
      <c r="P2" s="39"/>
    </row>
    <row r="3" spans="1:18" ht="22.5" customHeight="1"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37"/>
    </row>
    <row r="4" spans="1:18" ht="22.5" customHeight="1">
      <c r="C4" s="46"/>
      <c r="D4" s="46"/>
      <c r="E4" s="190" t="s">
        <v>7302</v>
      </c>
      <c r="H4" s="46"/>
      <c r="I4" s="46"/>
      <c r="J4" s="46"/>
      <c r="K4" s="46"/>
      <c r="L4" s="37"/>
      <c r="M4" s="37"/>
      <c r="N4" s="37"/>
    </row>
    <row r="5" spans="1:18" ht="22.5" customHeight="1"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37"/>
    </row>
    <row r="6" spans="1:18" s="14" customFormat="1" ht="16.5" customHeight="1">
      <c r="A6" s="2325"/>
      <c r="B6" s="2325"/>
      <c r="C6" s="802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5"/>
      <c r="R6" s="5"/>
    </row>
    <row r="7" spans="1:18" s="14" customFormat="1" ht="40.5" customHeight="1">
      <c r="A7" s="2308"/>
      <c r="B7" s="2308"/>
      <c r="C7" s="825"/>
      <c r="D7" s="218"/>
      <c r="E7" s="96" t="s">
        <v>98</v>
      </c>
      <c r="F7" s="96" t="s">
        <v>3894</v>
      </c>
      <c r="G7" s="147" t="s">
        <v>7303</v>
      </c>
      <c r="H7" s="147" t="s">
        <v>2004</v>
      </c>
      <c r="I7" s="2272" t="s">
        <v>4359</v>
      </c>
      <c r="J7" s="96" t="s">
        <v>995</v>
      </c>
      <c r="K7" s="96" t="s">
        <v>1259</v>
      </c>
      <c r="L7" s="96" t="s">
        <v>1495</v>
      </c>
      <c r="M7" s="96" t="s">
        <v>933</v>
      </c>
      <c r="N7" s="96" t="s">
        <v>862</v>
      </c>
      <c r="O7" s="96" t="s">
        <v>758</v>
      </c>
      <c r="P7" s="96" t="s">
        <v>1059</v>
      </c>
      <c r="Q7" s="2296" t="s">
        <v>7304</v>
      </c>
      <c r="R7" s="136"/>
    </row>
    <row r="8" spans="1:18" s="14" customFormat="1" ht="24.75" customHeight="1" thickBot="1">
      <c r="A8" s="446" t="s">
        <v>1712</v>
      </c>
      <c r="B8" s="446"/>
      <c r="C8" s="2483" t="s">
        <v>7152</v>
      </c>
      <c r="D8" s="97"/>
      <c r="E8" s="150"/>
      <c r="F8" s="98" t="s">
        <v>7153</v>
      </c>
      <c r="G8" s="151"/>
      <c r="H8" s="151"/>
      <c r="I8" s="98"/>
      <c r="J8" s="98" t="s">
        <v>2906</v>
      </c>
      <c r="K8" s="98" t="s">
        <v>2845</v>
      </c>
      <c r="L8" s="98" t="s">
        <v>3264</v>
      </c>
      <c r="M8" s="98" t="s">
        <v>2007</v>
      </c>
      <c r="N8" s="98" t="s">
        <v>3761</v>
      </c>
      <c r="O8" s="98" t="s">
        <v>2008</v>
      </c>
      <c r="P8" s="98" t="s">
        <v>3785</v>
      </c>
      <c r="Q8" s="2273"/>
      <c r="R8" s="2274"/>
    </row>
    <row r="9" spans="1:18" s="14" customFormat="1" ht="16.5" hidden="1" customHeight="1" thickTop="1">
      <c r="A9" s="2325"/>
      <c r="B9" s="2325"/>
      <c r="C9" s="1517" t="s">
        <v>6345</v>
      </c>
      <c r="D9" s="919" t="s">
        <v>7154</v>
      </c>
      <c r="E9" s="275">
        <v>45447</v>
      </c>
      <c r="F9" s="2237" t="s">
        <v>393</v>
      </c>
      <c r="G9" s="1517" t="s">
        <v>7305</v>
      </c>
      <c r="H9" s="2264" t="s">
        <v>7306</v>
      </c>
      <c r="I9" s="2264">
        <v>45465</v>
      </c>
      <c r="J9" s="2265">
        <f t="shared" ref="J9" si="0">I9+17</f>
        <v>45482</v>
      </c>
      <c r="K9" s="2249"/>
      <c r="L9" s="436">
        <f>I9+25</f>
        <v>45490</v>
      </c>
      <c r="M9" s="2249"/>
      <c r="N9" s="436">
        <f>I9+29</f>
        <v>45494</v>
      </c>
      <c r="O9" s="436">
        <f>I9+33</f>
        <v>45498</v>
      </c>
      <c r="P9" s="436">
        <f>I9+36</f>
        <v>45501</v>
      </c>
    </row>
    <row r="10" spans="1:18" s="14" customFormat="1" ht="16.5" hidden="1" customHeight="1" thickBot="1">
      <c r="A10" s="2325"/>
      <c r="B10" s="2325"/>
      <c r="C10" s="2239"/>
      <c r="D10" s="2252"/>
      <c r="E10" s="442"/>
      <c r="F10" s="442"/>
      <c r="G10" s="1987"/>
      <c r="H10" s="2266"/>
      <c r="I10" s="2266"/>
      <c r="J10" s="440"/>
      <c r="K10" s="482"/>
      <c r="L10" s="440"/>
      <c r="M10" s="482"/>
      <c r="N10" s="440"/>
      <c r="O10" s="440"/>
      <c r="P10" s="440"/>
    </row>
    <row r="11" spans="1:18" s="14" customFormat="1" ht="16.5" hidden="1" customHeight="1" thickTop="1">
      <c r="A11" s="2325"/>
      <c r="B11" s="2325"/>
      <c r="C11" s="2007" t="s">
        <v>1793</v>
      </c>
      <c r="D11" s="919" t="s">
        <v>4044</v>
      </c>
      <c r="E11" s="275">
        <v>45455</v>
      </c>
      <c r="F11" s="2255">
        <v>45464</v>
      </c>
      <c r="G11" s="1517" t="s">
        <v>7307</v>
      </c>
      <c r="H11" s="2264" t="s">
        <v>7308</v>
      </c>
      <c r="I11" s="2264">
        <v>45479</v>
      </c>
      <c r="J11" s="2265">
        <f t="shared" ref="J11" si="1">I11+17</f>
        <v>45496</v>
      </c>
      <c r="K11" s="2249"/>
      <c r="L11" s="436">
        <f>I11+25</f>
        <v>45504</v>
      </c>
      <c r="M11" s="2249"/>
      <c r="N11" s="436">
        <f>I11+29</f>
        <v>45508</v>
      </c>
      <c r="O11" s="436">
        <f>I11+33</f>
        <v>45512</v>
      </c>
      <c r="P11" s="436">
        <f>I11+36</f>
        <v>45515</v>
      </c>
    </row>
    <row r="12" spans="1:18" s="14" customFormat="1" ht="16.5" hidden="1" customHeight="1" thickBot="1">
      <c r="A12" s="2325"/>
      <c r="B12" s="2325"/>
      <c r="C12" s="2239" t="s">
        <v>1867</v>
      </c>
      <c r="D12" s="2240" t="s">
        <v>4736</v>
      </c>
      <c r="E12" s="442">
        <v>45462</v>
      </c>
      <c r="F12" s="2241">
        <v>45475</v>
      </c>
      <c r="G12" s="2241"/>
      <c r="H12" s="2241"/>
      <c r="I12" s="2241"/>
      <c r="J12" s="2241"/>
      <c r="K12" s="189"/>
      <c r="L12" s="2241"/>
      <c r="M12" s="189"/>
      <c r="N12" s="442"/>
      <c r="O12" s="442"/>
      <c r="P12" s="442"/>
    </row>
    <row r="13" spans="1:18" s="14" customFormat="1" ht="16.5" hidden="1" customHeight="1" thickTop="1">
      <c r="A13" s="2325"/>
      <c r="B13" s="2325"/>
      <c r="C13" s="1517" t="s">
        <v>3994</v>
      </c>
      <c r="D13" s="919" t="s">
        <v>7158</v>
      </c>
      <c r="E13" s="275">
        <v>45461</v>
      </c>
      <c r="F13" s="2237" t="s">
        <v>393</v>
      </c>
      <c r="G13" s="1517" t="s">
        <v>6423</v>
      </c>
      <c r="H13" s="2264" t="s">
        <v>7165</v>
      </c>
      <c r="I13" s="2264">
        <v>45479</v>
      </c>
      <c r="J13" s="2265">
        <v>45503</v>
      </c>
      <c r="K13" s="2249"/>
      <c r="L13" s="436">
        <v>45511</v>
      </c>
      <c r="M13" s="2249"/>
      <c r="N13" s="436">
        <v>45515</v>
      </c>
      <c r="O13" s="436">
        <v>45519</v>
      </c>
      <c r="P13" s="436">
        <v>45522</v>
      </c>
    </row>
    <row r="14" spans="1:18" ht="13.5" hidden="1" thickBot="1">
      <c r="C14" s="2239" t="s">
        <v>1893</v>
      </c>
      <c r="D14" s="2240" t="s">
        <v>4049</v>
      </c>
      <c r="E14" s="442">
        <v>45467</v>
      </c>
      <c r="F14" s="2241">
        <v>45478</v>
      </c>
      <c r="G14" s="2241"/>
      <c r="H14" s="2241"/>
      <c r="I14" s="2241"/>
      <c r="J14" s="2241"/>
      <c r="K14" s="189"/>
      <c r="L14" s="2241"/>
      <c r="M14" s="189"/>
      <c r="N14" s="442"/>
      <c r="O14" s="442"/>
      <c r="P14" s="442"/>
    </row>
    <row r="15" spans="1:18" s="14" customFormat="1" ht="16.5" hidden="1" customHeight="1" thickTop="1">
      <c r="A15" s="1933"/>
      <c r="B15" s="1933"/>
      <c r="C15" s="1517" t="s">
        <v>6491</v>
      </c>
      <c r="D15" s="919" t="s">
        <v>7161</v>
      </c>
      <c r="E15" s="275">
        <v>45464</v>
      </c>
      <c r="F15" s="2237" t="s">
        <v>393</v>
      </c>
      <c r="G15" s="1517" t="s">
        <v>7309</v>
      </c>
      <c r="H15" s="2264" t="s">
        <v>7200</v>
      </c>
      <c r="I15" s="2264">
        <v>45493</v>
      </c>
      <c r="J15" s="2265">
        <f t="shared" ref="J15" si="2">I15+17</f>
        <v>45510</v>
      </c>
      <c r="K15" s="2249"/>
      <c r="L15" s="436">
        <f>I15+25</f>
        <v>45518</v>
      </c>
      <c r="M15" s="2249"/>
      <c r="N15" s="436">
        <f>I15+29</f>
        <v>45522</v>
      </c>
      <c r="O15" s="436">
        <f>I15+33</f>
        <v>45526</v>
      </c>
      <c r="P15" s="436">
        <f>I15+36</f>
        <v>45529</v>
      </c>
    </row>
    <row r="16" spans="1:18" s="14" customFormat="1" ht="16.5" hidden="1" customHeight="1" thickBot="1">
      <c r="A16" s="1933"/>
      <c r="B16" s="1933"/>
      <c r="C16" s="2239"/>
      <c r="D16" s="2240"/>
      <c r="E16" s="442"/>
      <c r="F16" s="2241"/>
      <c r="G16" s="2241"/>
      <c r="H16" s="2241"/>
      <c r="I16" s="2241"/>
      <c r="J16" s="2241"/>
      <c r="K16" s="189"/>
      <c r="L16" s="2241"/>
      <c r="M16" s="189"/>
      <c r="N16" s="442"/>
      <c r="O16" s="442"/>
      <c r="P16" s="442"/>
    </row>
    <row r="17" spans="1:16" s="14" customFormat="1" ht="19.5" hidden="1" customHeight="1" thickTop="1">
      <c r="A17" s="1933"/>
      <c r="B17" s="1933"/>
      <c r="C17" s="1517" t="s">
        <v>4669</v>
      </c>
      <c r="D17" s="922" t="s">
        <v>7163</v>
      </c>
      <c r="E17" s="275">
        <v>45475</v>
      </c>
      <c r="F17" s="2246" t="s">
        <v>393</v>
      </c>
      <c r="G17" s="1517" t="s">
        <v>7310</v>
      </c>
      <c r="H17" s="2264" t="s">
        <v>7203</v>
      </c>
      <c r="I17" s="2264">
        <v>45500</v>
      </c>
      <c r="J17" s="2265">
        <f t="shared" ref="J17" si="3">I17+17</f>
        <v>45517</v>
      </c>
      <c r="K17" s="2249"/>
      <c r="L17" s="436">
        <f>I17+25</f>
        <v>45525</v>
      </c>
      <c r="M17" s="2249"/>
      <c r="N17" s="436">
        <f>I17+29</f>
        <v>45529</v>
      </c>
      <c r="O17" s="436">
        <f>I17+33</f>
        <v>45533</v>
      </c>
      <c r="P17" s="436">
        <f>I17+36</f>
        <v>45536</v>
      </c>
    </row>
    <row r="18" spans="1:16" s="14" customFormat="1" ht="19.5" hidden="1" customHeight="1" thickBot="1">
      <c r="A18" s="1933"/>
      <c r="B18" s="1933"/>
      <c r="C18" s="2239" t="s">
        <v>1832</v>
      </c>
      <c r="D18" s="2240" t="s">
        <v>4740</v>
      </c>
      <c r="E18" s="442">
        <v>45478</v>
      </c>
      <c r="F18" s="2241">
        <f>E18+11</f>
        <v>45489</v>
      </c>
      <c r="G18" s="2241"/>
      <c r="H18" s="2241"/>
      <c r="I18" s="2241"/>
      <c r="J18" s="2241"/>
      <c r="K18" s="189"/>
      <c r="L18" s="2241"/>
      <c r="M18" s="189"/>
      <c r="N18" s="442"/>
      <c r="O18" s="442"/>
      <c r="P18" s="442"/>
    </row>
    <row r="19" spans="1:16" s="14" customFormat="1" ht="19.5" hidden="1" customHeight="1" thickTop="1">
      <c r="A19" s="1933"/>
      <c r="B19" s="1933"/>
      <c r="C19" s="2170" t="s">
        <v>6420</v>
      </c>
      <c r="D19" s="2247" t="s">
        <v>7166</v>
      </c>
      <c r="E19" s="732">
        <v>45482</v>
      </c>
      <c r="F19" s="2237" t="s">
        <v>393</v>
      </c>
      <c r="G19" s="1978" t="s">
        <v>406</v>
      </c>
      <c r="H19" s="2264" t="s">
        <v>7311</v>
      </c>
      <c r="I19" s="2264">
        <v>45507</v>
      </c>
      <c r="J19" s="2278"/>
      <c r="K19" s="2249"/>
      <c r="L19" s="2249"/>
      <c r="M19" s="2249"/>
      <c r="N19" s="2249"/>
      <c r="O19" s="2249"/>
      <c r="P19" s="2249"/>
    </row>
    <row r="20" spans="1:16" s="14" customFormat="1" ht="19.5" hidden="1" customHeight="1" thickBot="1">
      <c r="A20" s="1933" t="s">
        <v>1941</v>
      </c>
      <c r="B20" s="1933"/>
      <c r="C20" s="2251" t="s">
        <v>3931</v>
      </c>
      <c r="D20" s="2315" t="s">
        <v>4741</v>
      </c>
      <c r="E20" s="2321" t="s">
        <v>393</v>
      </c>
      <c r="F20" s="2321" t="s">
        <v>393</v>
      </c>
      <c r="G20" s="2266"/>
      <c r="H20" s="2266"/>
      <c r="I20" s="2266"/>
      <c r="J20" s="482"/>
      <c r="K20" s="482"/>
      <c r="L20" s="482"/>
      <c r="M20" s="482"/>
      <c r="N20" s="482"/>
      <c r="O20" s="482"/>
      <c r="P20" s="482"/>
    </row>
    <row r="21" spans="1:16" s="14" customFormat="1" ht="19.5" hidden="1" customHeight="1" thickTop="1">
      <c r="A21" s="1933" t="s">
        <v>7312</v>
      </c>
      <c r="B21" s="1933"/>
      <c r="C21" s="684" t="s">
        <v>3014</v>
      </c>
      <c r="D21" s="2247" t="s">
        <v>4743</v>
      </c>
      <c r="E21" s="732">
        <v>45486</v>
      </c>
      <c r="F21" s="732">
        <f>E21+10</f>
        <v>45496</v>
      </c>
      <c r="G21" s="2319" t="s">
        <v>7313</v>
      </c>
      <c r="H21" s="2337" t="s">
        <v>7314</v>
      </c>
      <c r="I21" s="2264">
        <v>45513</v>
      </c>
      <c r="J21" s="436">
        <f>I21+17</f>
        <v>45530</v>
      </c>
      <c r="K21" s="2249"/>
      <c r="L21" s="436">
        <f>I21+25</f>
        <v>45538</v>
      </c>
      <c r="M21" s="2249"/>
      <c r="N21" s="436">
        <f>I21+29</f>
        <v>45542</v>
      </c>
      <c r="O21" s="436">
        <f>I21+33</f>
        <v>45546</v>
      </c>
      <c r="P21" s="436">
        <f>I21+36</f>
        <v>45549</v>
      </c>
    </row>
    <row r="22" spans="1:16" s="14" customFormat="1" ht="19.5" hidden="1" customHeight="1">
      <c r="A22" s="1933"/>
      <c r="B22" s="1933"/>
      <c r="C22" s="2318" t="s">
        <v>6085</v>
      </c>
      <c r="D22" s="922" t="s">
        <v>1917</v>
      </c>
      <c r="E22" s="826">
        <v>45502</v>
      </c>
      <c r="F22" s="275">
        <f>E22+10</f>
        <v>45512</v>
      </c>
      <c r="G22" s="2332"/>
      <c r="H22" s="2338"/>
      <c r="I22" s="2266"/>
      <c r="J22" s="2266"/>
      <c r="K22" s="482"/>
      <c r="L22" s="2266"/>
      <c r="M22" s="482"/>
      <c r="N22" s="440"/>
      <c r="O22" s="440"/>
      <c r="P22" s="440"/>
    </row>
    <row r="23" spans="1:16" s="14" customFormat="1" ht="19.5" hidden="1" customHeight="1" thickBot="1">
      <c r="A23" s="1933"/>
      <c r="B23" s="1933"/>
      <c r="C23" s="2109" t="s">
        <v>6405</v>
      </c>
      <c r="D23" s="2240" t="s">
        <v>7170</v>
      </c>
      <c r="E23" s="40">
        <v>45499</v>
      </c>
      <c r="F23" s="2321" t="s">
        <v>393</v>
      </c>
      <c r="G23" s="2333"/>
      <c r="H23" s="2339"/>
      <c r="I23" s="442"/>
      <c r="J23" s="442"/>
      <c r="K23" s="189"/>
      <c r="L23" s="2241"/>
      <c r="M23" s="189"/>
      <c r="N23" s="442"/>
      <c r="O23" s="442"/>
      <c r="P23" s="442"/>
    </row>
    <row r="24" spans="1:16" s="14" customFormat="1" ht="19.5" hidden="1" customHeight="1" thickTop="1">
      <c r="A24" s="1933" t="s">
        <v>7315</v>
      </c>
      <c r="B24" s="1933"/>
      <c r="C24" s="1761" t="s">
        <v>6352</v>
      </c>
      <c r="D24" s="919" t="s">
        <v>7171</v>
      </c>
      <c r="E24" s="275">
        <v>45501</v>
      </c>
      <c r="F24" s="2256" t="s">
        <v>393</v>
      </c>
      <c r="G24" s="1761" t="s">
        <v>7312</v>
      </c>
      <c r="H24" s="2266" t="s">
        <v>7211</v>
      </c>
      <c r="I24" s="2266">
        <v>45517</v>
      </c>
      <c r="J24" s="440">
        <f t="shared" ref="J24" si="4">I24+17</f>
        <v>45534</v>
      </c>
      <c r="K24" s="482"/>
      <c r="L24" s="440">
        <f>I24+25</f>
        <v>45542</v>
      </c>
      <c r="M24" s="482"/>
      <c r="N24" s="440">
        <f>I24+29</f>
        <v>45546</v>
      </c>
      <c r="O24" s="440">
        <f>I24+33</f>
        <v>45550</v>
      </c>
      <c r="P24" s="440">
        <f>I24+36</f>
        <v>45553</v>
      </c>
    </row>
    <row r="25" spans="1:16" s="14" customFormat="1" ht="19.5" hidden="1" customHeight="1" thickBot="1">
      <c r="A25" s="1933"/>
      <c r="B25" s="1933"/>
      <c r="C25" s="2239" t="s">
        <v>1921</v>
      </c>
      <c r="D25" s="2240" t="s">
        <v>3913</v>
      </c>
      <c r="E25" s="442">
        <v>45502</v>
      </c>
      <c r="F25" s="2321" t="s">
        <v>393</v>
      </c>
      <c r="G25" s="2241"/>
      <c r="H25" s="2241"/>
      <c r="I25" s="2241"/>
      <c r="J25" s="2241"/>
      <c r="K25" s="189"/>
      <c r="L25" s="2241"/>
      <c r="M25" s="189"/>
      <c r="N25" s="442"/>
      <c r="O25" s="442"/>
      <c r="P25" s="442"/>
    </row>
    <row r="26" spans="1:16" s="14" customFormat="1" ht="19.5" hidden="1" customHeight="1" thickTop="1">
      <c r="A26" s="1933"/>
      <c r="B26" s="1933"/>
      <c r="C26" s="1517" t="s">
        <v>6395</v>
      </c>
      <c r="D26" s="919" t="s">
        <v>7173</v>
      </c>
      <c r="E26" s="275">
        <v>45503</v>
      </c>
      <c r="F26" s="2257" t="s">
        <v>393</v>
      </c>
      <c r="G26" s="1517" t="s">
        <v>7315</v>
      </c>
      <c r="H26" s="2264" t="s">
        <v>7316</v>
      </c>
      <c r="I26" s="2264">
        <v>45523</v>
      </c>
      <c r="J26" s="2265">
        <f t="shared" ref="J26" si="5">I26+17</f>
        <v>45540</v>
      </c>
      <c r="K26" s="2249"/>
      <c r="L26" s="436">
        <f>I26+25</f>
        <v>45548</v>
      </c>
      <c r="M26" s="2249"/>
      <c r="N26" s="436">
        <f>I26+29</f>
        <v>45552</v>
      </c>
      <c r="O26" s="436">
        <f>I26+33</f>
        <v>45556</v>
      </c>
      <c r="P26" s="436">
        <f>I26+36</f>
        <v>45559</v>
      </c>
    </row>
    <row r="27" spans="1:16" s="14" customFormat="1" ht="19.5" hidden="1" customHeight="1" thickBot="1">
      <c r="A27" s="1933"/>
      <c r="B27" s="1933"/>
      <c r="C27" s="2239" t="s">
        <v>1955</v>
      </c>
      <c r="D27" s="2240" t="s">
        <v>4362</v>
      </c>
      <c r="E27" s="442">
        <v>45507</v>
      </c>
      <c r="F27" s="442">
        <f>E27+9</f>
        <v>45516</v>
      </c>
      <c r="G27" s="2241"/>
      <c r="H27" s="2241"/>
      <c r="I27" s="2241"/>
      <c r="J27" s="2241"/>
      <c r="K27" s="189"/>
      <c r="L27" s="2241"/>
      <c r="M27" s="189"/>
      <c r="N27" s="442"/>
      <c r="O27" s="442"/>
      <c r="P27" s="442"/>
    </row>
    <row r="28" spans="1:16" s="14" customFormat="1" ht="19.5" hidden="1" customHeight="1" thickTop="1">
      <c r="A28" s="1933" t="s">
        <v>7317</v>
      </c>
      <c r="B28" s="1933"/>
      <c r="C28" s="1517" t="s">
        <v>4694</v>
      </c>
      <c r="D28" s="919" t="s">
        <v>7176</v>
      </c>
      <c r="E28" s="275">
        <v>45510</v>
      </c>
      <c r="F28" s="2257" t="s">
        <v>393</v>
      </c>
      <c r="G28" s="1517" t="s">
        <v>7318</v>
      </c>
      <c r="H28" s="2264" t="s">
        <v>7319</v>
      </c>
      <c r="I28" s="2264">
        <v>45530</v>
      </c>
      <c r="J28" s="2265">
        <f t="shared" ref="J28" si="6">I28+17</f>
        <v>45547</v>
      </c>
      <c r="K28" s="2249"/>
      <c r="L28" s="436">
        <f>I28+25</f>
        <v>45555</v>
      </c>
      <c r="M28" s="2249"/>
      <c r="N28" s="436">
        <f>I28+29</f>
        <v>45559</v>
      </c>
      <c r="O28" s="436">
        <f>I28+33</f>
        <v>45563</v>
      </c>
      <c r="P28" s="436">
        <f>I28+36</f>
        <v>45566</v>
      </c>
    </row>
    <row r="29" spans="1:16" s="14" customFormat="1" ht="19.5" hidden="1" customHeight="1" thickBot="1">
      <c r="A29" s="1933"/>
      <c r="B29" s="1933"/>
      <c r="C29" s="2239" t="s">
        <v>1893</v>
      </c>
      <c r="D29" s="2240" t="s">
        <v>1919</v>
      </c>
      <c r="E29" s="1145">
        <v>45513</v>
      </c>
      <c r="F29" s="442">
        <f>E29+9</f>
        <v>45522</v>
      </c>
      <c r="G29" s="2241"/>
      <c r="H29" s="2241"/>
      <c r="I29" s="2241"/>
      <c r="J29" s="2241"/>
      <c r="K29" s="189"/>
      <c r="L29" s="2241"/>
      <c r="M29" s="189"/>
      <c r="N29" s="442"/>
      <c r="O29" s="442"/>
      <c r="P29" s="442"/>
    </row>
    <row r="30" spans="1:16" s="14" customFormat="1" ht="19.5" hidden="1" customHeight="1" thickTop="1">
      <c r="A30" s="1933"/>
      <c r="B30" s="1933"/>
      <c r="C30" s="1517" t="s">
        <v>3990</v>
      </c>
      <c r="D30" s="919" t="s">
        <v>7179</v>
      </c>
      <c r="E30" s="275">
        <v>45517</v>
      </c>
      <c r="F30" s="2257" t="s">
        <v>393</v>
      </c>
      <c r="G30" s="1517" t="s">
        <v>7320</v>
      </c>
      <c r="H30" s="2264" t="s">
        <v>7321</v>
      </c>
      <c r="I30" s="2264">
        <v>45535</v>
      </c>
      <c r="J30" s="2265">
        <f t="shared" ref="J30" si="7">I30+17</f>
        <v>45552</v>
      </c>
      <c r="K30" s="2249"/>
      <c r="L30" s="436">
        <f>I30+25</f>
        <v>45560</v>
      </c>
      <c r="M30" s="2249"/>
      <c r="N30" s="436">
        <f>I30+29</f>
        <v>45564</v>
      </c>
      <c r="O30" s="436">
        <f>I30+33</f>
        <v>45568</v>
      </c>
      <c r="P30" s="436">
        <f>I30+36</f>
        <v>45571</v>
      </c>
    </row>
    <row r="31" spans="1:16" s="14" customFormat="1" ht="19.5" hidden="1" customHeight="1" thickBot="1">
      <c r="A31" s="2322" t="s">
        <v>7181</v>
      </c>
      <c r="B31" s="2322"/>
      <c r="C31" s="2239" t="s">
        <v>1921</v>
      </c>
      <c r="D31" s="2240" t="s">
        <v>1922</v>
      </c>
      <c r="E31" s="442">
        <v>45520</v>
      </c>
      <c r="F31" s="442">
        <f>E31+12</f>
        <v>45532</v>
      </c>
      <c r="G31" s="2241"/>
      <c r="H31" s="2241"/>
      <c r="I31" s="2241"/>
      <c r="J31" s="2241"/>
      <c r="K31" s="189"/>
      <c r="L31" s="2241"/>
      <c r="M31" s="189"/>
      <c r="N31" s="442"/>
      <c r="O31" s="442"/>
      <c r="P31" s="442"/>
    </row>
    <row r="32" spans="1:16" s="14" customFormat="1" ht="19.5" hidden="1" customHeight="1" thickTop="1">
      <c r="A32" s="1933"/>
      <c r="B32" s="1933"/>
      <c r="C32" s="1517" t="s">
        <v>3904</v>
      </c>
      <c r="D32" s="919" t="s">
        <v>7182</v>
      </c>
      <c r="E32" s="275">
        <v>45524</v>
      </c>
      <c r="F32" s="2257" t="s">
        <v>393</v>
      </c>
      <c r="G32" s="1517" t="s">
        <v>7322</v>
      </c>
      <c r="H32" s="2264" t="s">
        <v>7190</v>
      </c>
      <c r="I32" s="2264">
        <v>45542</v>
      </c>
      <c r="J32" s="2265">
        <f t="shared" ref="J32" si="8">I32+17</f>
        <v>45559</v>
      </c>
      <c r="K32" s="2249"/>
      <c r="L32" s="436">
        <f>I32+25</f>
        <v>45567</v>
      </c>
      <c r="M32" s="2249"/>
      <c r="N32" s="436">
        <f>I32+29</f>
        <v>45571</v>
      </c>
      <c r="O32" s="436">
        <f>I32+33</f>
        <v>45575</v>
      </c>
      <c r="P32" s="436">
        <f>I32+36</f>
        <v>45578</v>
      </c>
    </row>
    <row r="33" spans="1:16" s="14" customFormat="1" ht="19.5" hidden="1" customHeight="1" thickBot="1">
      <c r="A33" s="1933"/>
      <c r="B33" s="1933"/>
      <c r="C33" s="2239" t="s">
        <v>4781</v>
      </c>
      <c r="D33" s="2240" t="s">
        <v>4365</v>
      </c>
      <c r="E33" s="442">
        <v>45533</v>
      </c>
      <c r="F33" s="442">
        <f>E33+9</f>
        <v>45542</v>
      </c>
      <c r="G33" s="2241"/>
      <c r="H33" s="2241"/>
      <c r="I33" s="2241"/>
      <c r="J33" s="2241"/>
      <c r="K33" s="189"/>
      <c r="L33" s="2241"/>
      <c r="M33" s="189"/>
      <c r="N33" s="442"/>
      <c r="O33" s="442"/>
      <c r="P33" s="442"/>
    </row>
    <row r="34" spans="1:16" s="14" customFormat="1" ht="19.5" hidden="1" customHeight="1" thickTop="1">
      <c r="A34" s="1933" t="s">
        <v>7323</v>
      </c>
      <c r="B34" s="1933"/>
      <c r="C34" s="1517" t="s">
        <v>4016</v>
      </c>
      <c r="D34" s="919" t="s">
        <v>7185</v>
      </c>
      <c r="E34" s="275">
        <v>45531</v>
      </c>
      <c r="F34" s="2257" t="s">
        <v>393</v>
      </c>
      <c r="G34" s="1517" t="s">
        <v>7324</v>
      </c>
      <c r="H34" s="2264" t="s">
        <v>7325</v>
      </c>
      <c r="I34" s="2264">
        <v>45549</v>
      </c>
      <c r="J34" s="2265">
        <f t="shared" ref="J34" si="9">I34+17</f>
        <v>45566</v>
      </c>
      <c r="K34" s="2249"/>
      <c r="L34" s="436">
        <f>I34+25</f>
        <v>45574</v>
      </c>
      <c r="M34" s="2249"/>
      <c r="N34" s="436">
        <f>I34+29</f>
        <v>45578</v>
      </c>
      <c r="O34" s="436">
        <f>I34+33</f>
        <v>45582</v>
      </c>
      <c r="P34" s="436">
        <f>I34+36</f>
        <v>45585</v>
      </c>
    </row>
    <row r="35" spans="1:16" s="14" customFormat="1" ht="19.5" hidden="1" customHeight="1" thickBot="1">
      <c r="A35" s="1933"/>
      <c r="B35" s="1933"/>
      <c r="C35" s="2239" t="s">
        <v>3931</v>
      </c>
      <c r="D35" s="2240" t="s">
        <v>4368</v>
      </c>
      <c r="E35" s="442">
        <v>45539</v>
      </c>
      <c r="F35" s="442">
        <f>E35+9</f>
        <v>45548</v>
      </c>
      <c r="G35" s="2241"/>
      <c r="H35" s="2241"/>
      <c r="I35" s="2241"/>
      <c r="J35" s="2241"/>
      <c r="K35" s="189"/>
      <c r="L35" s="2241"/>
      <c r="M35" s="189"/>
      <c r="N35" s="442"/>
      <c r="O35" s="442"/>
      <c r="P35" s="442"/>
    </row>
    <row r="36" spans="1:16" s="14" customFormat="1" ht="19.5" hidden="1" customHeight="1" thickTop="1">
      <c r="A36" s="2322"/>
      <c r="B36" s="2322"/>
      <c r="C36" s="1517" t="s">
        <v>6436</v>
      </c>
      <c r="D36" s="919" t="s">
        <v>7188</v>
      </c>
      <c r="E36" s="275">
        <v>45538</v>
      </c>
      <c r="F36" s="2257" t="s">
        <v>393</v>
      </c>
      <c r="G36" s="1517" t="s">
        <v>2708</v>
      </c>
      <c r="H36" s="2264" t="s">
        <v>7326</v>
      </c>
      <c r="I36" s="2264">
        <v>45556</v>
      </c>
      <c r="J36" s="2265">
        <f t="shared" ref="J36" si="10">I36+17</f>
        <v>45573</v>
      </c>
      <c r="K36" s="2249"/>
      <c r="L36" s="436">
        <f>I36+25</f>
        <v>45581</v>
      </c>
      <c r="M36" s="2249"/>
      <c r="N36" s="436">
        <f>I36+29</f>
        <v>45585</v>
      </c>
      <c r="O36" s="436">
        <f>I36+33</f>
        <v>45589</v>
      </c>
      <c r="P36" s="436">
        <f>I36+36</f>
        <v>45592</v>
      </c>
    </row>
    <row r="37" spans="1:16" s="14" customFormat="1" ht="19.5" hidden="1" customHeight="1" thickBot="1">
      <c r="A37" s="2322" t="s">
        <v>7191</v>
      </c>
      <c r="B37" s="2322"/>
      <c r="C37" s="2239" t="s">
        <v>7192</v>
      </c>
      <c r="D37" s="2240" t="s">
        <v>4751</v>
      </c>
      <c r="E37" s="442">
        <v>45545</v>
      </c>
      <c r="F37" s="442">
        <f>E37+9</f>
        <v>45554</v>
      </c>
      <c r="G37" s="2241"/>
      <c r="H37" s="2241"/>
      <c r="I37" s="2241"/>
      <c r="J37" s="2241"/>
      <c r="K37" s="189"/>
      <c r="L37" s="2241"/>
      <c r="M37" s="189"/>
      <c r="N37" s="442"/>
      <c r="O37" s="442"/>
      <c r="P37" s="442"/>
    </row>
    <row r="38" spans="1:16" s="14" customFormat="1" ht="19.5" hidden="1" customHeight="1" thickTop="1">
      <c r="A38" s="2322"/>
      <c r="B38" s="2322"/>
      <c r="C38" s="1910" t="s">
        <v>6345</v>
      </c>
      <c r="D38" s="2247" t="s">
        <v>7157</v>
      </c>
      <c r="E38" s="732">
        <v>45545</v>
      </c>
      <c r="F38" s="2257" t="s">
        <v>393</v>
      </c>
      <c r="G38" s="1517" t="s">
        <v>7307</v>
      </c>
      <c r="H38" s="2264" t="s">
        <v>7327</v>
      </c>
      <c r="I38" s="2264">
        <v>45568</v>
      </c>
      <c r="J38" s="2265">
        <f t="shared" ref="J38" si="11">I38+17</f>
        <v>45585</v>
      </c>
      <c r="K38" s="2249"/>
      <c r="L38" s="436">
        <f>I38+25</f>
        <v>45593</v>
      </c>
      <c r="M38" s="2249"/>
      <c r="N38" s="436">
        <f>I38+29</f>
        <v>45597</v>
      </c>
      <c r="O38" s="436">
        <f>I38+33</f>
        <v>45601</v>
      </c>
      <c r="P38" s="436">
        <f>I38+36</f>
        <v>45604</v>
      </c>
    </row>
    <row r="39" spans="1:16" s="14" customFormat="1" ht="19.5" hidden="1" customHeight="1" thickBot="1">
      <c r="A39" s="2322"/>
      <c r="B39" s="2322"/>
      <c r="C39" s="2239" t="s">
        <v>1867</v>
      </c>
      <c r="D39" s="2240" t="s">
        <v>1937</v>
      </c>
      <c r="E39" s="442">
        <v>45549</v>
      </c>
      <c r="F39" s="442">
        <f>E39+9</f>
        <v>45558</v>
      </c>
      <c r="G39" s="2241"/>
      <c r="H39" s="2241"/>
      <c r="I39" s="2241"/>
      <c r="J39" s="2241"/>
      <c r="K39" s="189"/>
      <c r="L39" s="2241"/>
      <c r="M39" s="189"/>
      <c r="N39" s="442"/>
      <c r="O39" s="442"/>
      <c r="P39" s="442"/>
    </row>
    <row r="40" spans="1:16" s="14" customFormat="1" ht="19.5" hidden="1" customHeight="1" thickTop="1">
      <c r="A40" s="2322"/>
      <c r="B40" s="2322"/>
      <c r="C40" s="1910" t="s">
        <v>3994</v>
      </c>
      <c r="D40" s="2247" t="s">
        <v>7194</v>
      </c>
      <c r="E40" s="732">
        <v>45552</v>
      </c>
      <c r="F40" s="2257" t="s">
        <v>393</v>
      </c>
      <c r="G40" s="1517" t="s">
        <v>6423</v>
      </c>
      <c r="H40" s="2264" t="s">
        <v>7328</v>
      </c>
      <c r="I40" s="2264">
        <v>45570</v>
      </c>
      <c r="J40" s="2265">
        <f t="shared" ref="J40" si="12">I40+17</f>
        <v>45587</v>
      </c>
      <c r="K40" s="2249"/>
      <c r="L40" s="436">
        <f>I40+25</f>
        <v>45595</v>
      </c>
      <c r="M40" s="2249"/>
      <c r="N40" s="436">
        <f>I40+29</f>
        <v>45599</v>
      </c>
      <c r="O40" s="436">
        <f>I40+33</f>
        <v>45603</v>
      </c>
      <c r="P40" s="436">
        <f>I40+36</f>
        <v>45606</v>
      </c>
    </row>
    <row r="41" spans="1:16" s="14" customFormat="1" ht="19.5" hidden="1" customHeight="1" thickBot="1">
      <c r="A41" s="2322" t="s">
        <v>7196</v>
      </c>
      <c r="B41" s="2322"/>
      <c r="C41" s="2239" t="s">
        <v>7197</v>
      </c>
      <c r="D41" s="2240" t="s">
        <v>1942</v>
      </c>
      <c r="E41" s="442">
        <v>45557</v>
      </c>
      <c r="F41" s="442">
        <f>E41+9</f>
        <v>45566</v>
      </c>
      <c r="G41" s="2241"/>
      <c r="H41" s="2241"/>
      <c r="I41" s="2241"/>
      <c r="J41" s="2241"/>
      <c r="K41" s="189"/>
      <c r="L41" s="2241"/>
      <c r="M41" s="189"/>
      <c r="N41" s="442"/>
      <c r="O41" s="442"/>
      <c r="P41" s="442"/>
    </row>
    <row r="42" spans="1:16" s="14" customFormat="1" ht="19.5" hidden="1" customHeight="1" thickTop="1">
      <c r="A42" s="2322"/>
      <c r="B42" s="2322"/>
      <c r="C42" s="1910" t="s">
        <v>6491</v>
      </c>
      <c r="D42" s="2247" t="s">
        <v>7165</v>
      </c>
      <c r="E42" s="732">
        <v>45559</v>
      </c>
      <c r="F42" s="2257" t="s">
        <v>393</v>
      </c>
      <c r="G42" s="1517" t="s">
        <v>7309</v>
      </c>
      <c r="H42" s="2264" t="s">
        <v>7329</v>
      </c>
      <c r="I42" s="2264">
        <v>45577</v>
      </c>
      <c r="J42" s="2265">
        <f t="shared" ref="J42" si="13">I42+17</f>
        <v>45594</v>
      </c>
      <c r="K42" s="2249"/>
      <c r="L42" s="436">
        <f>I42+25</f>
        <v>45602</v>
      </c>
      <c r="M42" s="2249"/>
      <c r="N42" s="436">
        <f>I42+29</f>
        <v>45606</v>
      </c>
      <c r="O42" s="436">
        <f>I42+33</f>
        <v>45610</v>
      </c>
      <c r="P42" s="436">
        <f>I42+36</f>
        <v>45613</v>
      </c>
    </row>
    <row r="43" spans="1:16" s="14" customFormat="1" ht="19.5" hidden="1" customHeight="1" thickBot="1">
      <c r="A43" s="2322"/>
      <c r="B43" s="2322"/>
      <c r="C43" s="2251" t="s">
        <v>1921</v>
      </c>
      <c r="D43" s="2315" t="s">
        <v>3918</v>
      </c>
      <c r="E43" s="440">
        <v>45563</v>
      </c>
      <c r="F43" s="440">
        <f>E43+9</f>
        <v>45572</v>
      </c>
      <c r="G43" s="2241"/>
      <c r="H43" s="2241"/>
      <c r="I43" s="2241"/>
      <c r="J43" s="2241"/>
      <c r="K43" s="189"/>
      <c r="L43" s="2241"/>
      <c r="M43" s="189"/>
      <c r="N43" s="442"/>
      <c r="O43" s="442"/>
      <c r="P43" s="442"/>
    </row>
    <row r="44" spans="1:16" s="14" customFormat="1" ht="19.5" hidden="1" customHeight="1" thickTop="1">
      <c r="A44" s="2322" t="s">
        <v>7330</v>
      </c>
      <c r="B44" s="2322"/>
      <c r="C44" s="1910" t="s">
        <v>6420</v>
      </c>
      <c r="D44" s="2254" t="s">
        <v>7200</v>
      </c>
      <c r="E44" s="436">
        <v>45566</v>
      </c>
      <c r="F44" s="691" t="s">
        <v>393</v>
      </c>
      <c r="G44" s="2989" t="s">
        <v>406</v>
      </c>
      <c r="H44" s="2264" t="s">
        <v>7207</v>
      </c>
      <c r="I44" s="2249">
        <v>45584</v>
      </c>
      <c r="J44" s="2278"/>
      <c r="K44" s="2249"/>
      <c r="L44" s="2249"/>
      <c r="M44" s="2249"/>
      <c r="N44" s="2249"/>
      <c r="O44" s="2249"/>
      <c r="P44" s="2249"/>
    </row>
    <row r="45" spans="1:16" s="14" customFormat="1" ht="19.5" hidden="1" customHeight="1">
      <c r="A45" s="2322"/>
      <c r="B45" s="2322"/>
      <c r="C45" s="2251" t="s">
        <v>1921</v>
      </c>
      <c r="D45" s="2258" t="s">
        <v>4758</v>
      </c>
      <c r="E45" s="440">
        <v>45569</v>
      </c>
      <c r="F45" s="440">
        <f>E45+9</f>
        <v>45578</v>
      </c>
      <c r="G45" s="2988"/>
      <c r="H45" s="2266"/>
      <c r="I45" s="482"/>
      <c r="J45" s="482"/>
      <c r="K45" s="482"/>
      <c r="L45" s="482"/>
      <c r="M45" s="482"/>
      <c r="N45" s="482"/>
      <c r="O45" s="482"/>
      <c r="P45" s="482"/>
    </row>
    <row r="46" spans="1:16" s="14" customFormat="1" ht="19.5" hidden="1" customHeight="1" thickBot="1">
      <c r="A46" s="2322" t="s">
        <v>4781</v>
      </c>
      <c r="B46" s="2322"/>
      <c r="C46" s="2982" t="s">
        <v>1927</v>
      </c>
      <c r="D46" s="2983" t="s">
        <v>4756</v>
      </c>
      <c r="E46" s="2984">
        <v>45567</v>
      </c>
      <c r="F46" s="2984">
        <f>E46+9</f>
        <v>45576</v>
      </c>
      <c r="G46" s="2333"/>
      <c r="H46" s="2241"/>
      <c r="I46" s="2241"/>
      <c r="J46" s="2241"/>
      <c r="K46" s="189"/>
      <c r="L46" s="2241"/>
      <c r="M46" s="189"/>
      <c r="N46" s="442"/>
      <c r="O46" s="442"/>
      <c r="P46" s="442"/>
    </row>
    <row r="47" spans="1:16" s="14" customFormat="1" ht="19.5" hidden="1" customHeight="1" thickTop="1">
      <c r="A47" s="2322" t="s">
        <v>7331</v>
      </c>
      <c r="B47" s="2322"/>
      <c r="C47" s="1910" t="s">
        <v>4669</v>
      </c>
      <c r="D47" s="2247" t="s">
        <v>7203</v>
      </c>
      <c r="E47" s="732">
        <v>45573</v>
      </c>
      <c r="F47" s="2257" t="s">
        <v>393</v>
      </c>
      <c r="G47" s="1517" t="s">
        <v>7332</v>
      </c>
      <c r="H47" s="2264" t="s">
        <v>7333</v>
      </c>
      <c r="I47" s="2264">
        <v>45591</v>
      </c>
      <c r="J47" s="2265">
        <f t="shared" ref="J47" si="14">I47+17</f>
        <v>45608</v>
      </c>
      <c r="K47" s="2249"/>
      <c r="L47" s="436">
        <f>I47+25</f>
        <v>45616</v>
      </c>
      <c r="M47" s="2249"/>
      <c r="N47" s="436">
        <f>I47+29</f>
        <v>45620</v>
      </c>
      <c r="O47" s="436">
        <f>I47+33</f>
        <v>45624</v>
      </c>
      <c r="P47" s="436">
        <f>I47+36</f>
        <v>45627</v>
      </c>
    </row>
    <row r="48" spans="1:16" s="14" customFormat="1" ht="19.5" hidden="1" customHeight="1" thickBot="1">
      <c r="A48" s="2322" t="s">
        <v>3931</v>
      </c>
      <c r="B48" s="2322"/>
      <c r="C48" s="2239" t="s">
        <v>4781</v>
      </c>
      <c r="D48" s="2240" t="s">
        <v>1947</v>
      </c>
      <c r="E48" s="442">
        <v>45574</v>
      </c>
      <c r="F48" s="442">
        <f>E48+9</f>
        <v>45583</v>
      </c>
      <c r="G48" s="2241"/>
      <c r="H48" s="2241"/>
      <c r="I48" s="2241"/>
      <c r="J48" s="2241"/>
      <c r="K48" s="189"/>
      <c r="L48" s="2241"/>
      <c r="M48" s="189"/>
      <c r="N48" s="442"/>
      <c r="O48" s="442"/>
      <c r="P48" s="442"/>
    </row>
    <row r="49" spans="1:16" s="14" customFormat="1" ht="19.5" hidden="1" customHeight="1" thickTop="1">
      <c r="A49" s="2322" t="s">
        <v>7334</v>
      </c>
      <c r="B49" s="2322"/>
      <c r="C49" s="1910" t="s">
        <v>7205</v>
      </c>
      <c r="D49" s="2247" t="s">
        <v>7206</v>
      </c>
      <c r="E49" s="2257" t="s">
        <v>393</v>
      </c>
      <c r="F49" s="2257" t="s">
        <v>393</v>
      </c>
      <c r="G49" s="1517" t="s">
        <v>7313</v>
      </c>
      <c r="H49" s="2264" t="s">
        <v>7335</v>
      </c>
      <c r="I49" s="2264">
        <v>45598</v>
      </c>
      <c r="J49" s="2265">
        <f t="shared" ref="J49" si="15">I49+17</f>
        <v>45615</v>
      </c>
      <c r="K49" s="2249"/>
      <c r="L49" s="436">
        <f>I49+25</f>
        <v>45623</v>
      </c>
      <c r="M49" s="2249"/>
      <c r="N49" s="436">
        <f>I49+29</f>
        <v>45627</v>
      </c>
      <c r="O49" s="436">
        <f>I49+33</f>
        <v>45631</v>
      </c>
      <c r="P49" s="436">
        <f>I49+36</f>
        <v>45634</v>
      </c>
    </row>
    <row r="50" spans="1:16" s="14" customFormat="1" ht="19.5" hidden="1" customHeight="1" thickBot="1">
      <c r="A50" s="2322" t="s">
        <v>1971</v>
      </c>
      <c r="B50" s="2322"/>
      <c r="C50" s="2982" t="s">
        <v>3931</v>
      </c>
      <c r="D50" s="2985" t="s">
        <v>1951</v>
      </c>
      <c r="E50" s="2984">
        <v>45581</v>
      </c>
      <c r="F50" s="2986" t="s">
        <v>393</v>
      </c>
      <c r="G50" s="2241"/>
      <c r="H50" s="2241"/>
      <c r="I50" s="2241"/>
      <c r="J50" s="2241"/>
      <c r="K50" s="189"/>
      <c r="L50" s="2241"/>
      <c r="M50" s="189"/>
      <c r="N50" s="442"/>
      <c r="O50" s="442"/>
      <c r="P50" s="442"/>
    </row>
    <row r="51" spans="1:16" s="14" customFormat="1" ht="19.5" hidden="1" customHeight="1" thickTop="1">
      <c r="A51" s="2322" t="s">
        <v>7336</v>
      </c>
      <c r="B51" s="2322"/>
      <c r="C51" s="2170" t="s">
        <v>6405</v>
      </c>
      <c r="D51" s="2254" t="s">
        <v>7208</v>
      </c>
      <c r="E51" s="436">
        <v>45587</v>
      </c>
      <c r="F51" s="3020" t="s">
        <v>393</v>
      </c>
      <c r="G51" s="2170" t="s">
        <v>7312</v>
      </c>
      <c r="H51" s="2264" t="s">
        <v>7337</v>
      </c>
      <c r="I51" s="2264">
        <v>45605</v>
      </c>
      <c r="J51" s="436">
        <f t="shared" ref="J51" si="16">I51+17</f>
        <v>45622</v>
      </c>
      <c r="K51" s="2249"/>
      <c r="L51" s="436">
        <f>I51+25</f>
        <v>45630</v>
      </c>
      <c r="M51" s="2249"/>
      <c r="N51" s="436">
        <f>I51+29</f>
        <v>45634</v>
      </c>
      <c r="O51" s="436">
        <f>I51+33</f>
        <v>45638</v>
      </c>
      <c r="P51" s="436">
        <f>I51+36</f>
        <v>45641</v>
      </c>
    </row>
    <row r="52" spans="1:16" s="14" customFormat="1" ht="19.5" hidden="1" customHeight="1">
      <c r="A52" s="2322"/>
      <c r="B52" s="2322"/>
      <c r="C52" s="3016" t="s">
        <v>559</v>
      </c>
      <c r="D52" s="3023" t="s">
        <v>4330</v>
      </c>
      <c r="E52" s="3024" t="s">
        <v>393</v>
      </c>
      <c r="F52" s="3025" t="s">
        <v>393</v>
      </c>
      <c r="G52" s="2266"/>
      <c r="H52" s="2266"/>
      <c r="I52" s="2266"/>
      <c r="J52" s="2266"/>
      <c r="K52" s="482"/>
      <c r="L52" s="2266"/>
      <c r="M52" s="482"/>
      <c r="N52" s="440"/>
      <c r="O52" s="440"/>
      <c r="P52" s="440"/>
    </row>
    <row r="53" spans="1:16" s="14" customFormat="1" ht="19.5" hidden="1" customHeight="1" thickBot="1">
      <c r="A53" s="2322"/>
      <c r="B53" s="2322"/>
      <c r="C53" s="685" t="s">
        <v>4763</v>
      </c>
      <c r="D53" s="2252" t="s">
        <v>4764</v>
      </c>
      <c r="E53" s="442">
        <v>45588</v>
      </c>
      <c r="F53" s="2095">
        <v>45602</v>
      </c>
      <c r="G53" s="2339"/>
      <c r="H53" s="2241"/>
      <c r="I53" s="2241"/>
      <c r="J53" s="2241"/>
      <c r="K53" s="189"/>
      <c r="L53" s="2241"/>
      <c r="M53" s="189"/>
      <c r="N53" s="442"/>
      <c r="O53" s="442"/>
      <c r="P53" s="442"/>
    </row>
    <row r="54" spans="1:16" s="14" customFormat="1" ht="19.5" hidden="1" customHeight="1" thickTop="1">
      <c r="A54" s="2322" t="s">
        <v>7210</v>
      </c>
      <c r="B54" s="2322"/>
      <c r="C54" s="1910" t="s">
        <v>6352</v>
      </c>
      <c r="D54" s="2247" t="s">
        <v>7211</v>
      </c>
      <c r="E54" s="732">
        <v>45594</v>
      </c>
      <c r="F54" s="2257" t="s">
        <v>393</v>
      </c>
      <c r="G54" s="1517" t="s">
        <v>7315</v>
      </c>
      <c r="H54" s="2266" t="s">
        <v>7338</v>
      </c>
      <c r="I54" s="2266">
        <v>45612</v>
      </c>
      <c r="J54" s="440">
        <f t="shared" ref="J54" si="17">I54+17</f>
        <v>45629</v>
      </c>
      <c r="K54" s="482"/>
      <c r="L54" s="440">
        <f>I54+25</f>
        <v>45637</v>
      </c>
      <c r="M54" s="482"/>
      <c r="N54" s="440">
        <f>I54+29</f>
        <v>45641</v>
      </c>
      <c r="O54" s="440">
        <f>I54+33</f>
        <v>45645</v>
      </c>
      <c r="P54" s="440">
        <f>I54+36</f>
        <v>45648</v>
      </c>
    </row>
    <row r="55" spans="1:16" s="14" customFormat="1" ht="19.5" hidden="1" customHeight="1" thickBot="1">
      <c r="A55" s="2322" t="s">
        <v>7213</v>
      </c>
      <c r="B55" s="2322"/>
      <c r="C55" s="2239" t="s">
        <v>1994</v>
      </c>
      <c r="D55" s="2240" t="s">
        <v>4051</v>
      </c>
      <c r="E55" s="442">
        <v>45595</v>
      </c>
      <c r="F55" s="442">
        <f>E55+9</f>
        <v>45604</v>
      </c>
      <c r="G55" s="2241"/>
      <c r="H55" s="2241"/>
      <c r="I55" s="2241"/>
      <c r="J55" s="2241"/>
      <c r="K55" s="189"/>
      <c r="L55" s="2241"/>
      <c r="M55" s="189"/>
      <c r="N55" s="442"/>
      <c r="O55" s="442"/>
      <c r="P55" s="442"/>
    </row>
    <row r="56" spans="1:16" s="14" customFormat="1" ht="20.25" hidden="1" thickTop="1">
      <c r="A56" s="2322"/>
      <c r="B56" s="2322"/>
      <c r="C56" s="1910" t="s">
        <v>4687</v>
      </c>
      <c r="D56" s="2247" t="s">
        <v>7214</v>
      </c>
      <c r="E56" s="732">
        <v>45601</v>
      </c>
      <c r="F56" s="2257" t="s">
        <v>393</v>
      </c>
      <c r="G56" s="1517" t="s">
        <v>7318</v>
      </c>
      <c r="H56" s="2264" t="s">
        <v>7339</v>
      </c>
      <c r="I56" s="2264">
        <v>45619</v>
      </c>
      <c r="J56" s="2265">
        <f t="shared" ref="J56" si="18">I56+17</f>
        <v>45636</v>
      </c>
      <c r="K56" s="2249"/>
      <c r="L56" s="436">
        <f>I56+25</f>
        <v>45644</v>
      </c>
      <c r="M56" s="2249"/>
      <c r="N56" s="436">
        <f>I56+29</f>
        <v>45648</v>
      </c>
      <c r="O56" s="436">
        <f>I56+33</f>
        <v>45652</v>
      </c>
      <c r="P56" s="436">
        <f>I56+36</f>
        <v>45655</v>
      </c>
    </row>
    <row r="57" spans="1:16" s="14" customFormat="1" ht="20.25" hidden="1" thickBot="1">
      <c r="A57" s="2322" t="s">
        <v>7216</v>
      </c>
      <c r="B57" s="2322"/>
      <c r="C57" s="2239" t="s">
        <v>7197</v>
      </c>
      <c r="D57" s="2240" t="s">
        <v>1963</v>
      </c>
      <c r="E57" s="442">
        <v>45606</v>
      </c>
      <c r="F57" s="442">
        <f>E57+9</f>
        <v>45615</v>
      </c>
      <c r="G57" s="2241"/>
      <c r="H57" s="2241"/>
      <c r="I57" s="2241"/>
      <c r="J57" s="2241"/>
      <c r="K57" s="189"/>
      <c r="L57" s="2241"/>
      <c r="M57" s="189"/>
      <c r="N57" s="442"/>
      <c r="O57" s="442"/>
      <c r="P57" s="442"/>
    </row>
    <row r="58" spans="1:16" s="14" customFormat="1" ht="20.25" hidden="1" thickTop="1">
      <c r="A58" s="2322"/>
      <c r="B58" s="2322"/>
      <c r="C58" s="1910" t="s">
        <v>4694</v>
      </c>
      <c r="D58" s="2247" t="s">
        <v>7217</v>
      </c>
      <c r="E58" s="732">
        <v>45608</v>
      </c>
      <c r="F58" s="2257" t="s">
        <v>393</v>
      </c>
      <c r="G58" s="1517" t="s">
        <v>7320</v>
      </c>
      <c r="H58" s="2264" t="s">
        <v>7340</v>
      </c>
      <c r="I58" s="2264">
        <v>45626</v>
      </c>
      <c r="J58" s="2265">
        <f t="shared" ref="J58" si="19">I58+17</f>
        <v>45643</v>
      </c>
      <c r="K58" s="2249"/>
      <c r="L58" s="436">
        <f>I58+25</f>
        <v>45651</v>
      </c>
      <c r="M58" s="2249"/>
      <c r="N58" s="436">
        <f>I58+29</f>
        <v>45655</v>
      </c>
      <c r="O58" s="436">
        <f>I58+33</f>
        <v>45659</v>
      </c>
      <c r="P58" s="436">
        <f>I58+36</f>
        <v>45662</v>
      </c>
    </row>
    <row r="59" spans="1:16" s="14" customFormat="1" ht="20.25" hidden="1" thickBot="1">
      <c r="A59" s="2322" t="s">
        <v>7219</v>
      </c>
      <c r="B59" s="2322"/>
      <c r="C59" s="2239" t="s">
        <v>1921</v>
      </c>
      <c r="D59" s="2240" t="s">
        <v>4767</v>
      </c>
      <c r="E59" s="442">
        <v>45609</v>
      </c>
      <c r="F59" s="442">
        <f>E59+9</f>
        <v>45618</v>
      </c>
      <c r="G59" s="2241"/>
      <c r="H59" s="2241"/>
      <c r="I59" s="2241"/>
      <c r="J59" s="2241"/>
      <c r="K59" s="189"/>
      <c r="L59" s="2241"/>
      <c r="M59" s="189"/>
      <c r="N59" s="442"/>
      <c r="O59" s="442"/>
      <c r="P59" s="442"/>
    </row>
    <row r="60" spans="1:16" s="14" customFormat="1" ht="20.25" hidden="1" thickTop="1">
      <c r="A60" s="2322"/>
      <c r="B60" s="2322"/>
      <c r="C60" s="1910" t="s">
        <v>7221</v>
      </c>
      <c r="D60" s="2247" t="s">
        <v>7222</v>
      </c>
      <c r="E60" s="732">
        <v>45615</v>
      </c>
      <c r="F60" s="2257" t="s">
        <v>393</v>
      </c>
      <c r="G60" s="1517" t="s">
        <v>7322</v>
      </c>
      <c r="H60" s="2264" t="s">
        <v>7341</v>
      </c>
      <c r="I60" s="2264">
        <v>45633</v>
      </c>
      <c r="J60" s="2265">
        <f t="shared" ref="J60" si="20">I60+17</f>
        <v>45650</v>
      </c>
      <c r="K60" s="2249"/>
      <c r="L60" s="436">
        <f>I60+25</f>
        <v>45658</v>
      </c>
      <c r="M60" s="2249"/>
      <c r="N60" s="436">
        <f>I60+29</f>
        <v>45662</v>
      </c>
      <c r="O60" s="436">
        <f>I60+33</f>
        <v>45666</v>
      </c>
      <c r="P60" s="436">
        <f>I60+36</f>
        <v>45669</v>
      </c>
    </row>
    <row r="61" spans="1:16" s="14" customFormat="1" ht="20.25" hidden="1" thickBot="1">
      <c r="A61" s="2322" t="s">
        <v>7225</v>
      </c>
      <c r="B61" s="2322"/>
      <c r="C61" s="3003" t="s">
        <v>1968</v>
      </c>
      <c r="D61" s="2240" t="s">
        <v>1969</v>
      </c>
      <c r="E61" s="442">
        <v>45623</v>
      </c>
      <c r="F61" s="442">
        <f>E61+9</f>
        <v>45632</v>
      </c>
      <c r="G61" s="2241"/>
      <c r="H61" s="2241"/>
      <c r="I61" s="2241"/>
      <c r="J61" s="2241"/>
      <c r="K61" s="189"/>
      <c r="L61" s="2241"/>
      <c r="M61" s="189"/>
      <c r="N61" s="442"/>
      <c r="O61" s="442"/>
      <c r="P61" s="442"/>
    </row>
    <row r="62" spans="1:16" s="14" customFormat="1" ht="20.25" hidden="1" thickTop="1">
      <c r="A62" s="2322"/>
      <c r="B62" s="2322"/>
      <c r="C62" s="1910" t="s">
        <v>7226</v>
      </c>
      <c r="D62" s="2247" t="s">
        <v>7190</v>
      </c>
      <c r="E62" s="732">
        <v>45622</v>
      </c>
      <c r="F62" s="2257" t="s">
        <v>393</v>
      </c>
      <c r="G62" s="1517" t="s">
        <v>7342</v>
      </c>
      <c r="H62" s="2264" t="s">
        <v>7343</v>
      </c>
      <c r="I62" s="2264">
        <v>45640</v>
      </c>
      <c r="J62" s="2265">
        <f t="shared" ref="J62" si="21">I62+17</f>
        <v>45657</v>
      </c>
      <c r="K62" s="2249"/>
      <c r="L62" s="436">
        <f>I62+25</f>
        <v>45665</v>
      </c>
      <c r="M62" s="2249"/>
      <c r="N62" s="436">
        <f>I62+29</f>
        <v>45669</v>
      </c>
      <c r="O62" s="436">
        <f>I62+33</f>
        <v>45673</v>
      </c>
      <c r="P62" s="436">
        <f>I62+36</f>
        <v>45676</v>
      </c>
    </row>
    <row r="63" spans="1:16" s="14" customFormat="1" ht="20.25" hidden="1" thickBot="1">
      <c r="A63" s="2322" t="s">
        <v>5622</v>
      </c>
      <c r="B63" s="2322"/>
      <c r="C63" s="2239" t="s">
        <v>4781</v>
      </c>
      <c r="D63" s="2240" t="s">
        <v>4771</v>
      </c>
      <c r="E63" s="442">
        <v>45624</v>
      </c>
      <c r="F63" s="442">
        <f>E63+9</f>
        <v>45633</v>
      </c>
      <c r="G63" s="3071" t="s">
        <v>7344</v>
      </c>
      <c r="H63" s="2241"/>
      <c r="I63" s="2241"/>
      <c r="J63" s="2241"/>
      <c r="K63" s="189"/>
      <c r="L63" s="2241"/>
      <c r="M63" s="189"/>
      <c r="N63" s="442"/>
      <c r="O63" s="442"/>
      <c r="P63" s="442"/>
    </row>
    <row r="64" spans="1:16" s="14" customFormat="1" ht="20.25" hidden="1" thickTop="1">
      <c r="A64" s="2322"/>
      <c r="B64" s="2322"/>
      <c r="C64" s="1910" t="s">
        <v>4016</v>
      </c>
      <c r="D64" s="2247" t="s">
        <v>7228</v>
      </c>
      <c r="E64" s="732">
        <v>45629</v>
      </c>
      <c r="F64" s="2257" t="s">
        <v>393</v>
      </c>
      <c r="G64" s="1517" t="s">
        <v>7324</v>
      </c>
      <c r="H64" s="2264" t="s">
        <v>7345</v>
      </c>
      <c r="I64" s="2264">
        <v>45647</v>
      </c>
      <c r="J64" s="2265">
        <f t="shared" ref="J64" si="22">I64+17</f>
        <v>45664</v>
      </c>
      <c r="K64" s="2249"/>
      <c r="L64" s="436">
        <f>I64+25</f>
        <v>45672</v>
      </c>
      <c r="M64" s="2249"/>
      <c r="N64" s="436">
        <f>I64+29</f>
        <v>45676</v>
      </c>
      <c r="O64" s="436">
        <f>I64+33</f>
        <v>45680</v>
      </c>
      <c r="P64" s="436">
        <f>I64+36</f>
        <v>45683</v>
      </c>
    </row>
    <row r="65" spans="1:16" s="14" customFormat="1" ht="20.25" hidden="1" thickBot="1">
      <c r="A65" s="2322" t="s">
        <v>7230</v>
      </c>
      <c r="B65" s="2322"/>
      <c r="C65" s="3003" t="s">
        <v>1990</v>
      </c>
      <c r="D65" s="2240" t="s">
        <v>3997</v>
      </c>
      <c r="E65" s="442">
        <v>45634</v>
      </c>
      <c r="F65" s="442">
        <f>E65+9</f>
        <v>45643</v>
      </c>
      <c r="G65" s="3071" t="s">
        <v>7346</v>
      </c>
      <c r="H65" s="2241"/>
      <c r="I65" s="2241"/>
      <c r="J65" s="2241"/>
      <c r="K65" s="189"/>
      <c r="L65" s="2241"/>
      <c r="M65" s="189"/>
      <c r="N65" s="442"/>
      <c r="O65" s="442"/>
      <c r="P65" s="442"/>
    </row>
    <row r="66" spans="1:16" s="29" customFormat="1" ht="21" hidden="1" customHeight="1" thickTop="1">
      <c r="A66" s="2322"/>
      <c r="B66" s="2322"/>
      <c r="C66" s="1910" t="s">
        <v>6436</v>
      </c>
      <c r="D66" s="2247" t="s">
        <v>7231</v>
      </c>
      <c r="E66" s="732">
        <v>45636</v>
      </c>
      <c r="F66" s="2257" t="s">
        <v>393</v>
      </c>
      <c r="G66" s="1517" t="s">
        <v>7307</v>
      </c>
      <c r="H66" s="2264" t="s">
        <v>7347</v>
      </c>
      <c r="I66" s="2264">
        <v>45654</v>
      </c>
      <c r="J66" s="2265">
        <f t="shared" ref="J66" si="23">I66+17</f>
        <v>45671</v>
      </c>
      <c r="K66" s="2249"/>
      <c r="L66" s="436">
        <f>I66+25</f>
        <v>45679</v>
      </c>
      <c r="M66" s="2249"/>
      <c r="N66" s="436">
        <f>I66+29</f>
        <v>45683</v>
      </c>
      <c r="O66" s="436">
        <f>I66+33</f>
        <v>45687</v>
      </c>
      <c r="P66" s="436">
        <f>I66+36</f>
        <v>45690</v>
      </c>
    </row>
    <row r="67" spans="1:16" s="29" customFormat="1" ht="21" hidden="1" customHeight="1" thickBot="1">
      <c r="A67" s="2322"/>
      <c r="B67" s="2322"/>
      <c r="C67" s="2239" t="s">
        <v>1994</v>
      </c>
      <c r="D67" s="2240" t="s">
        <v>4000</v>
      </c>
      <c r="E67" s="442">
        <v>45638</v>
      </c>
      <c r="F67" s="442">
        <f>E67+9</f>
        <v>45647</v>
      </c>
      <c r="G67" s="2241"/>
      <c r="H67" s="2241"/>
      <c r="I67" s="2241"/>
      <c r="J67" s="2241"/>
      <c r="K67" s="189"/>
      <c r="L67" s="2241"/>
      <c r="M67" s="189"/>
      <c r="N67" s="442"/>
      <c r="O67" s="442"/>
      <c r="P67" s="442"/>
    </row>
    <row r="68" spans="1:16" s="29" customFormat="1" ht="21.75" hidden="1" customHeight="1" thickTop="1">
      <c r="A68" s="2322"/>
      <c r="B68" s="2322"/>
      <c r="C68" s="1910" t="s">
        <v>6345</v>
      </c>
      <c r="D68" s="2247" t="s">
        <v>7233</v>
      </c>
      <c r="E68" s="732">
        <v>45643</v>
      </c>
      <c r="F68" s="2257" t="s">
        <v>393</v>
      </c>
      <c r="G68" s="1517" t="s">
        <v>6423</v>
      </c>
      <c r="H68" s="2264" t="s">
        <v>7348</v>
      </c>
      <c r="I68" s="2264">
        <v>45661</v>
      </c>
      <c r="J68" s="2265">
        <f t="shared" ref="J68" si="24">I68+17</f>
        <v>45678</v>
      </c>
      <c r="K68" s="2249"/>
      <c r="L68" s="436">
        <f>I68+25</f>
        <v>45686</v>
      </c>
      <c r="M68" s="2249"/>
      <c r="N68" s="436">
        <f>I68+29</f>
        <v>45690</v>
      </c>
      <c r="O68" s="436">
        <f>I68+33</f>
        <v>45694</v>
      </c>
      <c r="P68" s="436">
        <f>I68+36</f>
        <v>45697</v>
      </c>
    </row>
    <row r="69" spans="1:16" s="29" customFormat="1" ht="21.75" hidden="1" customHeight="1" thickBot="1">
      <c r="A69" s="2322"/>
      <c r="B69" s="2322"/>
      <c r="C69" s="2239" t="s">
        <v>7197</v>
      </c>
      <c r="D69" s="2240" t="s">
        <v>4003</v>
      </c>
      <c r="E69" s="442">
        <v>45650</v>
      </c>
      <c r="F69" s="442">
        <f>E69+9</f>
        <v>45659</v>
      </c>
      <c r="G69" s="2241"/>
      <c r="H69" s="2241"/>
      <c r="I69" s="2241"/>
      <c r="J69" s="2241"/>
      <c r="K69" s="189"/>
      <c r="L69" s="2241"/>
      <c r="M69" s="189"/>
      <c r="N69" s="442"/>
      <c r="O69" s="442"/>
      <c r="P69" s="442"/>
    </row>
    <row r="70" spans="1:16" s="29" customFormat="1" ht="21.75" hidden="1" customHeight="1" thickTop="1">
      <c r="A70" s="2322"/>
      <c r="B70" s="2322"/>
      <c r="C70" s="1910" t="s">
        <v>3994</v>
      </c>
      <c r="D70" s="2247" t="s">
        <v>7235</v>
      </c>
      <c r="E70" s="732">
        <v>45650</v>
      </c>
      <c r="F70" s="2257" t="s">
        <v>393</v>
      </c>
      <c r="G70" s="1517" t="s">
        <v>7309</v>
      </c>
      <c r="H70" s="2264" t="s">
        <v>7349</v>
      </c>
      <c r="I70" s="2264">
        <v>45668</v>
      </c>
      <c r="J70" s="2265">
        <f t="shared" ref="J70" si="25">I70+17</f>
        <v>45685</v>
      </c>
      <c r="K70" s="2249"/>
      <c r="L70" s="436">
        <f>I70+25</f>
        <v>45693</v>
      </c>
      <c r="M70" s="2249"/>
      <c r="N70" s="436">
        <f>I70+29</f>
        <v>45697</v>
      </c>
      <c r="O70" s="436">
        <f>I70+33</f>
        <v>45701</v>
      </c>
      <c r="P70" s="436">
        <f>I70+36</f>
        <v>45704</v>
      </c>
    </row>
    <row r="71" spans="1:16" s="29" customFormat="1" ht="21.75" hidden="1" customHeight="1" thickBot="1">
      <c r="A71" s="2322"/>
      <c r="B71" s="2322"/>
      <c r="C71" s="2239" t="s">
        <v>1921</v>
      </c>
      <c r="D71" s="2240" t="s">
        <v>4005</v>
      </c>
      <c r="E71" s="442">
        <v>45656</v>
      </c>
      <c r="F71" s="442">
        <f>E71+9</f>
        <v>45665</v>
      </c>
      <c r="G71" s="2241"/>
      <c r="H71" s="2241"/>
      <c r="I71" s="2241"/>
      <c r="J71" s="2241"/>
      <c r="K71" s="189"/>
      <c r="L71" s="2241"/>
      <c r="M71" s="189"/>
      <c r="N71" s="442"/>
      <c r="O71" s="442"/>
      <c r="P71" s="442"/>
    </row>
    <row r="72" spans="1:16" s="29" customFormat="1" ht="21.75" hidden="1" customHeight="1" thickTop="1">
      <c r="A72" s="2322" t="s">
        <v>7237</v>
      </c>
      <c r="B72" s="2322"/>
      <c r="C72" s="2979" t="s">
        <v>3929</v>
      </c>
      <c r="D72" s="2254" t="s">
        <v>1986</v>
      </c>
      <c r="E72" s="436">
        <v>45658</v>
      </c>
      <c r="F72" s="2112" t="s">
        <v>393</v>
      </c>
      <c r="G72" s="1517" t="s">
        <v>7313</v>
      </c>
      <c r="H72" s="2264" t="s">
        <v>7239</v>
      </c>
      <c r="I72" s="2264">
        <v>45675</v>
      </c>
      <c r="J72" s="2265">
        <f t="shared" ref="J72" si="26">I72+17</f>
        <v>45692</v>
      </c>
      <c r="K72" s="2249"/>
      <c r="L72" s="436">
        <f>I72+25</f>
        <v>45700</v>
      </c>
      <c r="M72" s="2249"/>
      <c r="N72" s="436">
        <f>I72+29</f>
        <v>45704</v>
      </c>
      <c r="O72" s="436">
        <f>I72+33</f>
        <v>45708</v>
      </c>
      <c r="P72" s="436">
        <f>I72+36</f>
        <v>45711</v>
      </c>
    </row>
    <row r="73" spans="1:16" s="29" customFormat="1" ht="21.75" hidden="1" customHeight="1" thickBot="1">
      <c r="A73" s="2322"/>
      <c r="B73" s="2322"/>
      <c r="C73" s="2239"/>
      <c r="D73" s="2252"/>
      <c r="E73" s="442"/>
      <c r="F73" s="442"/>
      <c r="G73" s="2241"/>
      <c r="H73" s="2241"/>
      <c r="I73" s="2241"/>
      <c r="J73" s="2241"/>
      <c r="K73" s="189"/>
      <c r="L73" s="2241"/>
      <c r="M73" s="189"/>
      <c r="N73" s="442"/>
      <c r="O73" s="442"/>
      <c r="P73" s="442"/>
    </row>
    <row r="74" spans="1:16" s="29" customFormat="1" ht="21.75" hidden="1" customHeight="1" thickTop="1">
      <c r="A74" s="2322"/>
      <c r="B74" s="2322"/>
      <c r="C74" s="1910" t="s">
        <v>4781</v>
      </c>
      <c r="D74" s="2254" t="s">
        <v>1988</v>
      </c>
      <c r="E74" s="436">
        <v>45672</v>
      </c>
      <c r="F74" s="436">
        <f>E74+9</f>
        <v>45681</v>
      </c>
      <c r="G74" s="1517" t="s">
        <v>7310</v>
      </c>
      <c r="H74" s="2264" t="s">
        <v>7350</v>
      </c>
      <c r="I74" s="2264">
        <v>45682</v>
      </c>
      <c r="J74" s="2265">
        <f>I74+17</f>
        <v>45699</v>
      </c>
      <c r="K74" s="2249"/>
      <c r="L74" s="436">
        <f>I74+25</f>
        <v>45707</v>
      </c>
      <c r="M74" s="2249"/>
      <c r="N74" s="436">
        <f>I74+29</f>
        <v>45711</v>
      </c>
      <c r="O74" s="436">
        <f>I74+33</f>
        <v>45715</v>
      </c>
      <c r="P74" s="436">
        <f>I74+36</f>
        <v>45718</v>
      </c>
    </row>
    <row r="75" spans="1:16" s="29" customFormat="1" ht="21.75" hidden="1" customHeight="1" thickBot="1">
      <c r="A75" s="2322"/>
      <c r="B75" s="2322"/>
      <c r="C75" s="2239"/>
      <c r="D75" s="2252"/>
      <c r="E75" s="442"/>
      <c r="F75" s="442"/>
      <c r="G75" s="2241"/>
      <c r="H75" s="2241"/>
      <c r="I75" s="2241"/>
      <c r="J75" s="2241"/>
      <c r="K75" s="189"/>
      <c r="L75" s="2241"/>
      <c r="M75" s="189"/>
      <c r="N75" s="442"/>
      <c r="O75" s="442"/>
      <c r="P75" s="442"/>
    </row>
    <row r="76" spans="1:16" s="29" customFormat="1" ht="21.75" hidden="1" customHeight="1" thickTop="1">
      <c r="A76" s="2322"/>
      <c r="B76" s="2322"/>
      <c r="C76" s="1910" t="s">
        <v>1990</v>
      </c>
      <c r="D76" s="2254" t="s">
        <v>1991</v>
      </c>
      <c r="E76" s="436">
        <v>45677</v>
      </c>
      <c r="F76" s="436">
        <f>E76+9</f>
        <v>45686</v>
      </c>
      <c r="G76" s="1517" t="s">
        <v>7312</v>
      </c>
      <c r="H76" s="2264" t="s">
        <v>7241</v>
      </c>
      <c r="I76" s="2264">
        <v>45689</v>
      </c>
      <c r="J76" s="2265">
        <f>I76+17</f>
        <v>45706</v>
      </c>
      <c r="K76" s="2249"/>
      <c r="L76" s="436">
        <f>I76+25</f>
        <v>45714</v>
      </c>
      <c r="M76" s="2249"/>
      <c r="N76" s="436">
        <f>I76+29</f>
        <v>45718</v>
      </c>
      <c r="O76" s="436">
        <f>I76+33</f>
        <v>45722</v>
      </c>
      <c r="P76" s="436">
        <f>I76+36</f>
        <v>45725</v>
      </c>
    </row>
    <row r="77" spans="1:16" s="29" customFormat="1" ht="21.75" hidden="1" customHeight="1" thickBot="1">
      <c r="A77" s="2322"/>
      <c r="B77" s="2322"/>
      <c r="C77" s="2239"/>
      <c r="D77" s="2252"/>
      <c r="E77" s="442"/>
      <c r="F77" s="442"/>
      <c r="G77" s="2241"/>
      <c r="H77" s="2241"/>
      <c r="I77" s="2241"/>
      <c r="J77" s="2241"/>
      <c r="K77" s="189"/>
      <c r="L77" s="2241"/>
      <c r="M77" s="189"/>
      <c r="N77" s="442"/>
      <c r="O77" s="442"/>
      <c r="P77" s="442"/>
    </row>
    <row r="78" spans="1:16" s="29" customFormat="1" ht="21.75" hidden="1" customHeight="1" thickTop="1">
      <c r="A78" s="2322"/>
      <c r="B78" s="2322"/>
      <c r="C78" s="1910" t="s">
        <v>1994</v>
      </c>
      <c r="D78" s="2254" t="s">
        <v>1995</v>
      </c>
      <c r="E78" s="436">
        <v>45679</v>
      </c>
      <c r="F78" s="436">
        <f>E78+9</f>
        <v>45688</v>
      </c>
      <c r="G78" s="1517" t="s">
        <v>7315</v>
      </c>
      <c r="H78" s="2264" t="s">
        <v>7351</v>
      </c>
      <c r="I78" s="2264">
        <v>45696</v>
      </c>
      <c r="J78" s="2265">
        <f>I78+17</f>
        <v>45713</v>
      </c>
      <c r="K78" s="2249"/>
      <c r="L78" s="436">
        <f>I78+25</f>
        <v>45721</v>
      </c>
      <c r="M78" s="2249"/>
      <c r="N78" s="436">
        <f>I78+29</f>
        <v>45725</v>
      </c>
      <c r="O78" s="436">
        <f>I78+33</f>
        <v>45729</v>
      </c>
      <c r="P78" s="436">
        <f>I78+36</f>
        <v>45732</v>
      </c>
    </row>
    <row r="79" spans="1:16" s="29" customFormat="1" ht="21.75" hidden="1" customHeight="1" thickBot="1">
      <c r="A79" s="2322"/>
      <c r="B79" s="2322"/>
      <c r="C79" s="2239"/>
      <c r="D79" s="2252"/>
      <c r="E79" s="442"/>
      <c r="F79" s="442"/>
      <c r="G79" s="2241"/>
      <c r="H79" s="2241"/>
      <c r="I79" s="2241"/>
      <c r="J79" s="2241"/>
      <c r="K79" s="189"/>
      <c r="L79" s="2241"/>
      <c r="M79" s="189"/>
      <c r="N79" s="442"/>
      <c r="O79" s="442"/>
      <c r="P79" s="442"/>
    </row>
    <row r="80" spans="1:16" s="29" customFormat="1" ht="21.75" hidden="1" customHeight="1" thickTop="1">
      <c r="A80" s="2322" t="s">
        <v>7352</v>
      </c>
      <c r="B80" s="2322"/>
      <c r="C80" s="1517" t="s">
        <v>4811</v>
      </c>
      <c r="D80" s="2254" t="s">
        <v>1998</v>
      </c>
      <c r="E80" s="436">
        <v>45689</v>
      </c>
      <c r="F80" s="436">
        <f>E80+9</f>
        <v>45698</v>
      </c>
      <c r="G80" s="1978" t="s">
        <v>406</v>
      </c>
      <c r="H80" s="2264" t="s">
        <v>7353</v>
      </c>
      <c r="I80" s="3416">
        <v>45703</v>
      </c>
      <c r="J80" s="2278"/>
      <c r="K80" s="2249"/>
      <c r="L80" s="2249"/>
      <c r="M80" s="2249"/>
      <c r="N80" s="2249"/>
      <c r="O80" s="2249"/>
      <c r="P80" s="2249"/>
    </row>
    <row r="81" spans="1:16" s="29" customFormat="1" ht="21.75" hidden="1" customHeight="1" thickBot="1">
      <c r="A81" s="2322"/>
      <c r="B81" s="2322"/>
      <c r="C81" s="2239"/>
      <c r="D81" s="2252"/>
      <c r="E81" s="442"/>
      <c r="F81" s="442"/>
      <c r="G81" s="2241"/>
      <c r="H81" s="2241"/>
      <c r="I81" s="2241"/>
      <c r="J81" s="189"/>
      <c r="K81" s="189"/>
      <c r="L81" s="189"/>
      <c r="M81" s="189"/>
      <c r="N81" s="189"/>
      <c r="O81" s="189"/>
      <c r="P81" s="189"/>
    </row>
    <row r="82" spans="1:16" s="29" customFormat="1" ht="21.75" hidden="1" customHeight="1" thickTop="1">
      <c r="A82" s="2322" t="s">
        <v>7354</v>
      </c>
      <c r="B82" s="2322"/>
      <c r="C82" s="1517" t="s">
        <v>1941</v>
      </c>
      <c r="D82" s="2254" t="s">
        <v>1999</v>
      </c>
      <c r="E82" s="436">
        <v>45693</v>
      </c>
      <c r="F82" s="436">
        <f>E82+9</f>
        <v>45702</v>
      </c>
      <c r="G82" s="1978" t="s">
        <v>406</v>
      </c>
      <c r="H82" s="2264" t="s">
        <v>7355</v>
      </c>
      <c r="I82" s="3416">
        <v>45710</v>
      </c>
      <c r="J82" s="2278"/>
      <c r="K82" s="2249"/>
      <c r="L82" s="2249"/>
      <c r="M82" s="2249"/>
      <c r="N82" s="2249"/>
      <c r="O82" s="2249"/>
      <c r="P82" s="2249"/>
    </row>
    <row r="83" spans="1:16" s="29" customFormat="1" ht="21.75" hidden="1" customHeight="1" thickBot="1">
      <c r="A83" s="2322"/>
      <c r="B83" s="2322"/>
      <c r="C83" s="2239"/>
      <c r="D83" s="2252"/>
      <c r="E83" s="442"/>
      <c r="F83" s="442"/>
      <c r="G83" s="2241"/>
      <c r="H83" s="2241"/>
      <c r="I83" s="2241"/>
      <c r="J83" s="2241"/>
      <c r="K83" s="189"/>
      <c r="L83" s="2241"/>
      <c r="M83" s="189"/>
      <c r="N83" s="442"/>
      <c r="O83" s="442"/>
      <c r="P83" s="442"/>
    </row>
    <row r="84" spans="1:16" s="29" customFormat="1" ht="21.75" hidden="1" customHeight="1" thickTop="1">
      <c r="A84" s="2322" t="s">
        <v>7237</v>
      </c>
      <c r="B84" s="2322"/>
      <c r="C84" s="1517" t="s">
        <v>1793</v>
      </c>
      <c r="D84" s="2254" t="s">
        <v>3926</v>
      </c>
      <c r="E84" s="436">
        <v>45700</v>
      </c>
      <c r="F84" s="436">
        <f>E84+9</f>
        <v>45709</v>
      </c>
      <c r="G84" s="1517" t="s">
        <v>7318</v>
      </c>
      <c r="H84" s="2264" t="s">
        <v>7355</v>
      </c>
      <c r="I84" s="2264">
        <v>45717</v>
      </c>
      <c r="J84" s="2265">
        <f>I84+17</f>
        <v>45734</v>
      </c>
      <c r="K84" s="2249"/>
      <c r="L84" s="436">
        <f>I84+25</f>
        <v>45742</v>
      </c>
      <c r="M84" s="2249"/>
      <c r="N84" s="436">
        <f>I84+29</f>
        <v>45746</v>
      </c>
      <c r="O84" s="436">
        <f>I84+33</f>
        <v>45750</v>
      </c>
      <c r="P84" s="436">
        <f>I84+36</f>
        <v>45753</v>
      </c>
    </row>
    <row r="85" spans="1:16" s="29" customFormat="1" ht="21.75" hidden="1" customHeight="1" thickBot="1">
      <c r="A85" s="2322"/>
      <c r="B85" s="2322"/>
      <c r="C85" s="2239"/>
      <c r="D85" s="2252"/>
      <c r="E85" s="442"/>
      <c r="F85" s="442"/>
      <c r="G85" s="2241"/>
      <c r="H85" s="2241"/>
      <c r="I85" s="2241"/>
      <c r="J85" s="2241"/>
      <c r="K85" s="189"/>
      <c r="L85" s="2241"/>
      <c r="M85" s="189"/>
      <c r="N85" s="442"/>
      <c r="O85" s="442"/>
      <c r="P85" s="442"/>
    </row>
    <row r="86" spans="1:16" s="29" customFormat="1" ht="21.75" hidden="1" customHeight="1" thickTop="1">
      <c r="A86" s="2322" t="s">
        <v>7356</v>
      </c>
      <c r="B86" s="2322"/>
      <c r="C86" s="1517" t="s">
        <v>1990</v>
      </c>
      <c r="D86" s="2254" t="s">
        <v>4058</v>
      </c>
      <c r="E86" s="436">
        <v>45713</v>
      </c>
      <c r="F86" s="436">
        <f>E86+13</f>
        <v>45726</v>
      </c>
      <c r="G86" s="1517" t="s">
        <v>7320</v>
      </c>
      <c r="H86" s="2264" t="s">
        <v>7357</v>
      </c>
      <c r="I86" s="2264">
        <v>45724</v>
      </c>
      <c r="J86" s="2265">
        <f>I86+17</f>
        <v>45741</v>
      </c>
      <c r="K86" s="2249"/>
      <c r="L86" s="436">
        <f>I86+25</f>
        <v>45749</v>
      </c>
      <c r="M86" s="2249"/>
      <c r="N86" s="436">
        <f>I86+29</f>
        <v>45753</v>
      </c>
      <c r="O86" s="436">
        <f>I86+33</f>
        <v>45757</v>
      </c>
      <c r="P86" s="436">
        <f>I86+36</f>
        <v>45760</v>
      </c>
    </row>
    <row r="87" spans="1:16" s="29" customFormat="1" ht="21.75" hidden="1" customHeight="1" thickBot="1">
      <c r="A87" s="2322"/>
      <c r="B87" s="2322"/>
      <c r="C87" s="2983" t="s">
        <v>7251</v>
      </c>
      <c r="D87" s="2983" t="s">
        <v>7252</v>
      </c>
      <c r="E87" s="2984">
        <v>45710</v>
      </c>
      <c r="F87" s="2984">
        <v>45726</v>
      </c>
      <c r="G87" s="2241"/>
      <c r="H87" s="2241"/>
      <c r="I87" s="2241"/>
      <c r="J87" s="2241"/>
      <c r="K87" s="189"/>
      <c r="L87" s="2241"/>
      <c r="M87" s="189"/>
      <c r="N87" s="442"/>
      <c r="O87" s="442"/>
      <c r="P87" s="442"/>
    </row>
    <row r="88" spans="1:16" s="29" customFormat="1" ht="21" hidden="1" customHeight="1" thickTop="1">
      <c r="A88" s="2322" t="s">
        <v>7253</v>
      </c>
      <c r="B88" s="2322"/>
      <c r="C88" s="1517" t="s">
        <v>4781</v>
      </c>
      <c r="D88" s="2254" t="s">
        <v>4310</v>
      </c>
      <c r="E88" s="436">
        <v>45723</v>
      </c>
      <c r="F88" s="436">
        <f>E88+9</f>
        <v>45732</v>
      </c>
      <c r="G88" s="1517" t="s">
        <v>7322</v>
      </c>
      <c r="H88" s="2264" t="s">
        <v>7358</v>
      </c>
      <c r="I88" s="2264">
        <v>45731</v>
      </c>
      <c r="J88" s="2265">
        <f>I88+17</f>
        <v>45748</v>
      </c>
      <c r="K88" s="2249"/>
      <c r="L88" s="436">
        <f>I88+25</f>
        <v>45756</v>
      </c>
      <c r="M88" s="2249"/>
      <c r="N88" s="436">
        <f>I88+29</f>
        <v>45760</v>
      </c>
      <c r="O88" s="436">
        <f>I88+33</f>
        <v>45764</v>
      </c>
      <c r="P88" s="436">
        <f>I88+36</f>
        <v>45767</v>
      </c>
    </row>
    <row r="89" spans="1:16" s="29" customFormat="1" ht="21" hidden="1" customHeight="1" thickBot="1">
      <c r="A89" s="1933"/>
      <c r="B89" s="1933"/>
      <c r="C89" s="2239"/>
      <c r="D89" s="2252"/>
      <c r="E89" s="442"/>
      <c r="F89" s="442"/>
      <c r="G89" s="2241"/>
      <c r="H89" s="2241"/>
      <c r="I89" s="2241"/>
      <c r="J89" s="2241"/>
      <c r="K89" s="189"/>
      <c r="L89" s="2241"/>
      <c r="M89" s="189"/>
      <c r="N89" s="442"/>
      <c r="O89" s="442"/>
      <c r="P89" s="442"/>
    </row>
    <row r="90" spans="1:16" s="29" customFormat="1" ht="21" hidden="1" customHeight="1" thickTop="1">
      <c r="A90" s="1933"/>
      <c r="B90" s="1933"/>
      <c r="C90" s="1517" t="s">
        <v>7256</v>
      </c>
      <c r="D90" s="2254" t="s">
        <v>4312</v>
      </c>
      <c r="E90" s="436">
        <v>45732</v>
      </c>
      <c r="F90" s="436">
        <f>E90+9</f>
        <v>45741</v>
      </c>
      <c r="G90" s="1517" t="s">
        <v>7359</v>
      </c>
      <c r="H90" s="2264" t="s">
        <v>7360</v>
      </c>
      <c r="I90" s="2264">
        <v>45738</v>
      </c>
      <c r="J90" s="2265">
        <f>I90+17</f>
        <v>45755</v>
      </c>
      <c r="K90" s="2249"/>
      <c r="L90" s="436">
        <f>I90+25</f>
        <v>45763</v>
      </c>
      <c r="M90" s="2249"/>
      <c r="N90" s="436">
        <f>I90+29</f>
        <v>45767</v>
      </c>
      <c r="O90" s="436">
        <f>I90+33</f>
        <v>45771</v>
      </c>
      <c r="P90" s="436">
        <f>I90+36</f>
        <v>45774</v>
      </c>
    </row>
    <row r="91" spans="1:16" s="29" customFormat="1" ht="21" hidden="1" customHeight="1" thickBot="1">
      <c r="A91" s="1933"/>
      <c r="B91" s="1933"/>
      <c r="C91" s="2252"/>
      <c r="D91" s="2252"/>
      <c r="E91" s="442"/>
      <c r="F91" s="442"/>
      <c r="G91" s="2241"/>
      <c r="H91" s="2241"/>
      <c r="I91" s="2241"/>
      <c r="J91" s="2241"/>
      <c r="K91" s="189"/>
      <c r="L91" s="2241"/>
      <c r="M91" s="189"/>
      <c r="N91" s="442"/>
      <c r="O91" s="442"/>
      <c r="P91" s="442"/>
    </row>
    <row r="92" spans="1:16" s="29" customFormat="1" ht="21" hidden="1" customHeight="1" thickTop="1">
      <c r="A92" s="2322" t="s">
        <v>7261</v>
      </c>
      <c r="B92" s="2322"/>
      <c r="C92" s="1517" t="s">
        <v>3938</v>
      </c>
      <c r="D92" s="2254" t="s">
        <v>4015</v>
      </c>
      <c r="E92" s="436">
        <v>45732</v>
      </c>
      <c r="F92" s="436">
        <f>E92+14</f>
        <v>45746</v>
      </c>
      <c r="G92" s="1517" t="s">
        <v>7324</v>
      </c>
      <c r="H92" s="2264" t="s">
        <v>7361</v>
      </c>
      <c r="I92" s="2264">
        <v>45745</v>
      </c>
      <c r="J92" s="2265">
        <f>I92+17</f>
        <v>45762</v>
      </c>
      <c r="K92" s="2249"/>
      <c r="L92" s="436">
        <f>I92+25</f>
        <v>45770</v>
      </c>
      <c r="M92" s="2249"/>
      <c r="N92" s="436">
        <f>I92+29</f>
        <v>45774</v>
      </c>
      <c r="O92" s="436">
        <f>I92+33</f>
        <v>45778</v>
      </c>
      <c r="P92" s="436">
        <f>I92+36</f>
        <v>45781</v>
      </c>
    </row>
    <row r="93" spans="1:16" s="29" customFormat="1" ht="21" hidden="1" customHeight="1" thickBot="1">
      <c r="A93" s="1933"/>
      <c r="B93" s="1933"/>
      <c r="C93" s="2252"/>
      <c r="D93" s="2252"/>
      <c r="E93" s="442"/>
      <c r="F93" s="442"/>
      <c r="G93" s="2241"/>
      <c r="H93" s="2241"/>
      <c r="I93" s="2241"/>
      <c r="J93" s="2241"/>
      <c r="K93" s="189"/>
      <c r="L93" s="2241"/>
      <c r="M93" s="189"/>
      <c r="N93" s="442"/>
      <c r="O93" s="442"/>
      <c r="P93" s="442"/>
    </row>
    <row r="94" spans="1:16" s="29" customFormat="1" ht="21.75" hidden="1" customHeight="1" thickTop="1">
      <c r="A94" s="1933"/>
      <c r="B94" s="1933"/>
      <c r="C94" s="1517" t="s">
        <v>1941</v>
      </c>
      <c r="D94" s="2254" t="s">
        <v>4315</v>
      </c>
      <c r="E94" s="436">
        <v>45737</v>
      </c>
      <c r="F94" s="436">
        <f>E94+14</f>
        <v>45751</v>
      </c>
      <c r="G94" s="1517" t="s">
        <v>6405</v>
      </c>
      <c r="H94" s="2264" t="s">
        <v>7362</v>
      </c>
      <c r="I94" s="2264">
        <v>45752</v>
      </c>
      <c r="J94" s="2265">
        <f>I94+17</f>
        <v>45769</v>
      </c>
      <c r="K94" s="2249"/>
      <c r="L94" s="436">
        <f>I94+25</f>
        <v>45777</v>
      </c>
      <c r="M94" s="2249"/>
      <c r="N94" s="436">
        <f>I94+29</f>
        <v>45781</v>
      </c>
      <c r="O94" s="436">
        <f>I94+33</f>
        <v>45785</v>
      </c>
      <c r="P94" s="436">
        <f>I94+36</f>
        <v>45788</v>
      </c>
    </row>
    <row r="95" spans="1:16" s="29" customFormat="1" ht="21.75" hidden="1" customHeight="1" thickBot="1">
      <c r="A95" s="1933"/>
      <c r="B95" s="1933"/>
      <c r="C95" s="2252"/>
      <c r="D95" s="2252"/>
      <c r="E95" s="442"/>
      <c r="F95" s="442"/>
      <c r="G95" s="2241"/>
      <c r="H95" s="2241"/>
      <c r="I95" s="2241"/>
      <c r="J95" s="2241"/>
      <c r="K95" s="189"/>
      <c r="L95" s="2241"/>
      <c r="M95" s="189"/>
      <c r="N95" s="442"/>
      <c r="O95" s="442"/>
      <c r="P95" s="442"/>
    </row>
    <row r="96" spans="1:16" s="29" customFormat="1" ht="21.75" hidden="1" customHeight="1" thickTop="1">
      <c r="A96" s="1933"/>
      <c r="B96" s="1933"/>
      <c r="C96" s="1517" t="s">
        <v>1793</v>
      </c>
      <c r="D96" s="2254" t="s">
        <v>3928</v>
      </c>
      <c r="E96" s="436">
        <v>45750</v>
      </c>
      <c r="F96" s="436">
        <f>E96+14</f>
        <v>45764</v>
      </c>
      <c r="G96" s="1517" t="s">
        <v>6423</v>
      </c>
      <c r="H96" s="2264" t="s">
        <v>7363</v>
      </c>
      <c r="I96" s="2264">
        <v>45759</v>
      </c>
      <c r="J96" s="2265">
        <f>I96+17</f>
        <v>45776</v>
      </c>
      <c r="K96" s="2249"/>
      <c r="L96" s="436">
        <f>I96+25</f>
        <v>45784</v>
      </c>
      <c r="M96" s="2249"/>
      <c r="N96" s="436">
        <f>I96+29</f>
        <v>45788</v>
      </c>
      <c r="O96" s="436">
        <f>I96+33</f>
        <v>45792</v>
      </c>
      <c r="P96" s="436">
        <f>I96+36</f>
        <v>45795</v>
      </c>
    </row>
    <row r="97" spans="1:16" s="29" customFormat="1" ht="21.75" hidden="1" customHeight="1" thickBot="1">
      <c r="A97" s="1933"/>
      <c r="B97" s="1933"/>
      <c r="C97" s="2252"/>
      <c r="D97" s="2252"/>
      <c r="E97" s="442"/>
      <c r="F97" s="442"/>
      <c r="G97" s="2241"/>
      <c r="H97" s="2241"/>
      <c r="I97" s="2241"/>
      <c r="J97" s="2241"/>
      <c r="K97" s="189"/>
      <c r="L97" s="2241"/>
      <c r="M97" s="189"/>
      <c r="N97" s="442"/>
      <c r="O97" s="442"/>
      <c r="P97" s="442"/>
    </row>
    <row r="98" spans="1:16" s="29" customFormat="1" ht="21.75" hidden="1" customHeight="1" thickTop="1">
      <c r="A98" s="2322" t="s">
        <v>7267</v>
      </c>
      <c r="B98" s="2322"/>
      <c r="C98" s="1517" t="s">
        <v>3931</v>
      </c>
      <c r="D98" s="2254" t="s">
        <v>3932</v>
      </c>
      <c r="E98" s="436">
        <v>45757</v>
      </c>
      <c r="F98" s="436">
        <f>E98+10</f>
        <v>45767</v>
      </c>
      <c r="G98" s="1517" t="s">
        <v>7309</v>
      </c>
      <c r="H98" s="2264" t="s">
        <v>7364</v>
      </c>
      <c r="I98" s="2264">
        <v>45766</v>
      </c>
      <c r="J98" s="2265">
        <f>I98+17</f>
        <v>45783</v>
      </c>
      <c r="K98" s="2249"/>
      <c r="L98" s="436">
        <f>I98+25</f>
        <v>45791</v>
      </c>
      <c r="M98" s="2249"/>
      <c r="N98" s="436">
        <f>I98+29</f>
        <v>45795</v>
      </c>
      <c r="O98" s="436">
        <f>I98+33</f>
        <v>45799</v>
      </c>
      <c r="P98" s="436">
        <f>I98+36</f>
        <v>45802</v>
      </c>
    </row>
    <row r="99" spans="1:16" s="29" customFormat="1" ht="21.75" hidden="1" customHeight="1" thickBot="1">
      <c r="A99" s="1933"/>
      <c r="B99" s="1933"/>
      <c r="C99" s="2252"/>
      <c r="D99" s="2252"/>
      <c r="E99" s="442"/>
      <c r="F99" s="442"/>
      <c r="G99" s="2241"/>
      <c r="H99" s="2241"/>
      <c r="I99" s="2241"/>
      <c r="J99" s="2241"/>
      <c r="K99" s="189"/>
      <c r="L99" s="2241"/>
      <c r="M99" s="189"/>
      <c r="N99" s="442"/>
      <c r="O99" s="442"/>
      <c r="P99" s="442"/>
    </row>
    <row r="100" spans="1:16" s="29" customFormat="1" ht="21.75" hidden="1" customHeight="1" thickTop="1">
      <c r="A100" s="2322" t="s">
        <v>7225</v>
      </c>
      <c r="B100" s="2322"/>
      <c r="C100" s="1517" t="s">
        <v>7269</v>
      </c>
      <c r="D100" s="2254" t="s">
        <v>4020</v>
      </c>
      <c r="E100" s="436">
        <v>45764</v>
      </c>
      <c r="F100" s="436">
        <f>E100+10</f>
        <v>45774</v>
      </c>
      <c r="G100" s="1517" t="s">
        <v>7313</v>
      </c>
      <c r="H100" s="2264" t="s">
        <v>7365</v>
      </c>
      <c r="I100" s="2264">
        <v>45773</v>
      </c>
      <c r="J100" s="2265">
        <f>I100+17</f>
        <v>45790</v>
      </c>
      <c r="K100" s="2249"/>
      <c r="L100" s="436">
        <f>I100+25</f>
        <v>45798</v>
      </c>
      <c r="M100" s="2249"/>
      <c r="N100" s="436">
        <f>I100+29</f>
        <v>45802</v>
      </c>
      <c r="O100" s="436">
        <f>I100+33</f>
        <v>45806</v>
      </c>
      <c r="P100" s="436">
        <f>I100+36</f>
        <v>45809</v>
      </c>
    </row>
    <row r="101" spans="1:16" s="29" customFormat="1" ht="21.75" hidden="1" customHeight="1" thickBot="1">
      <c r="A101" s="2322"/>
      <c r="B101" s="2322"/>
      <c r="C101" s="2252"/>
      <c r="D101" s="2252"/>
      <c r="E101" s="442"/>
      <c r="F101" s="442"/>
      <c r="G101" s="2241"/>
      <c r="H101" s="2241"/>
      <c r="I101" s="2241"/>
      <c r="J101" s="2241"/>
      <c r="K101" s="189"/>
      <c r="L101" s="2241"/>
      <c r="M101" s="189"/>
      <c r="N101" s="442"/>
      <c r="O101" s="442"/>
      <c r="P101" s="442"/>
    </row>
    <row r="102" spans="1:16" s="29" customFormat="1" ht="21.75" hidden="1" customHeight="1" thickTop="1">
      <c r="A102" s="2322" t="s">
        <v>7271</v>
      </c>
      <c r="B102" s="2322"/>
      <c r="C102" s="1517" t="s">
        <v>4781</v>
      </c>
      <c r="D102" s="2254" t="s">
        <v>4022</v>
      </c>
      <c r="E102" s="436">
        <v>45772</v>
      </c>
      <c r="F102" s="436">
        <f>E102+12</f>
        <v>45784</v>
      </c>
      <c r="G102" s="1517" t="s">
        <v>7310</v>
      </c>
      <c r="H102" s="2264" t="s">
        <v>7273</v>
      </c>
      <c r="I102" s="2264">
        <v>45780</v>
      </c>
      <c r="J102" s="2265">
        <f>I102+17</f>
        <v>45797</v>
      </c>
      <c r="K102" s="2249"/>
      <c r="L102" s="436">
        <f>I102+25</f>
        <v>45805</v>
      </c>
      <c r="M102" s="2249"/>
      <c r="N102" s="436">
        <f>I102+29</f>
        <v>45809</v>
      </c>
      <c r="O102" s="436">
        <f>I102+33</f>
        <v>45813</v>
      </c>
      <c r="P102" s="436">
        <f>I102+36</f>
        <v>45816</v>
      </c>
    </row>
    <row r="103" spans="1:16" s="29" customFormat="1" ht="21.75" hidden="1" customHeight="1" thickBot="1">
      <c r="A103" s="2322"/>
      <c r="B103" s="2322"/>
      <c r="C103" s="2252"/>
      <c r="D103" s="2252"/>
      <c r="E103" s="442"/>
      <c r="F103" s="442"/>
      <c r="G103" s="2241"/>
      <c r="H103" s="2241"/>
      <c r="I103" s="2241"/>
      <c r="J103" s="2241"/>
      <c r="K103" s="189"/>
      <c r="L103" s="2241"/>
      <c r="M103" s="189"/>
      <c r="N103" s="442"/>
      <c r="O103" s="442"/>
      <c r="P103" s="442"/>
    </row>
    <row r="104" spans="1:16" s="29" customFormat="1" ht="21.75" hidden="1" customHeight="1" thickTop="1" thickBot="1">
      <c r="A104" s="2322" t="s">
        <v>7274</v>
      </c>
      <c r="B104" s="2322"/>
      <c r="C104" s="3596" t="s">
        <v>7275</v>
      </c>
      <c r="D104" s="3597" t="s">
        <v>7366</v>
      </c>
      <c r="E104" s="3598">
        <v>45779</v>
      </c>
      <c r="F104" s="3598">
        <f>E104+14</f>
        <v>45793</v>
      </c>
      <c r="G104" s="2007" t="s">
        <v>2727</v>
      </c>
      <c r="H104" s="2264" t="s">
        <v>7367</v>
      </c>
      <c r="I104" s="2264">
        <v>45787</v>
      </c>
      <c r="J104" s="2265">
        <f>I104+17</f>
        <v>45804</v>
      </c>
      <c r="K104" s="2249"/>
      <c r="L104" s="436">
        <f>I104+25</f>
        <v>45812</v>
      </c>
      <c r="M104" s="2249"/>
      <c r="N104" s="436">
        <f>I104+29</f>
        <v>45816</v>
      </c>
      <c r="O104" s="436">
        <f>I104+33</f>
        <v>45820</v>
      </c>
      <c r="P104" s="436">
        <f>I104+36</f>
        <v>45823</v>
      </c>
    </row>
    <row r="105" spans="1:16" s="29" customFormat="1" ht="21.75" hidden="1" customHeight="1" thickTop="1" thickBot="1">
      <c r="A105" s="2322"/>
      <c r="B105" s="2322"/>
      <c r="C105" s="1517" t="s">
        <v>4781</v>
      </c>
      <c r="D105" s="2254" t="s">
        <v>4022</v>
      </c>
      <c r="E105" s="436">
        <v>45772</v>
      </c>
      <c r="F105" s="436">
        <f>E105+12</f>
        <v>45784</v>
      </c>
      <c r="G105" s="2241"/>
      <c r="H105" s="2241"/>
      <c r="I105" s="2241"/>
      <c r="J105" s="2241"/>
      <c r="K105" s="189"/>
      <c r="L105" s="2241"/>
      <c r="M105" s="189"/>
      <c r="N105" s="442"/>
      <c r="O105" s="442"/>
      <c r="P105" s="442"/>
    </row>
    <row r="106" spans="1:16" s="29" customFormat="1" ht="21.75" customHeight="1" thickTop="1" thickBot="1">
      <c r="A106" s="2322"/>
      <c r="B106" s="2322"/>
      <c r="C106" s="3596" t="s">
        <v>3938</v>
      </c>
      <c r="D106" s="3597" t="s">
        <v>7279</v>
      </c>
      <c r="E106" s="3598">
        <v>45780</v>
      </c>
      <c r="F106" s="3598">
        <f>E106+15</f>
        <v>45795</v>
      </c>
      <c r="G106" s="1517" t="s">
        <v>7315</v>
      </c>
      <c r="H106" s="2264" t="s">
        <v>7282</v>
      </c>
      <c r="I106" s="2264">
        <v>45795</v>
      </c>
      <c r="J106" s="2265">
        <f>I106+17</f>
        <v>45812</v>
      </c>
      <c r="K106" s="2249"/>
      <c r="L106" s="436">
        <f>I106+25</f>
        <v>45820</v>
      </c>
      <c r="M106" s="2249"/>
      <c r="N106" s="436">
        <f>I106+29</f>
        <v>45824</v>
      </c>
      <c r="O106" s="436">
        <f>I106+33</f>
        <v>45828</v>
      </c>
      <c r="P106" s="436">
        <f>I106+36</f>
        <v>45831</v>
      </c>
    </row>
    <row r="107" spans="1:16" s="29" customFormat="1" ht="21.75" customHeight="1" thickTop="1" thickBot="1">
      <c r="A107" s="2322"/>
      <c r="B107" s="2322"/>
      <c r="C107" s="1517" t="s">
        <v>7275</v>
      </c>
      <c r="D107" s="2254" t="s">
        <v>7276</v>
      </c>
      <c r="E107" s="436">
        <v>45784</v>
      </c>
      <c r="F107" s="436">
        <f>E107+9</f>
        <v>45793</v>
      </c>
      <c r="G107" s="2241"/>
      <c r="H107" s="2241"/>
      <c r="I107" s="2241"/>
      <c r="J107" s="2241"/>
      <c r="K107" s="189"/>
      <c r="L107" s="2241"/>
      <c r="M107" s="189"/>
      <c r="N107" s="442"/>
      <c r="O107" s="442"/>
      <c r="P107" s="442"/>
    </row>
    <row r="108" spans="1:16" s="29" customFormat="1" ht="21.75" customHeight="1" thickTop="1">
      <c r="A108" s="2322"/>
      <c r="B108" s="2322"/>
      <c r="C108" s="3596" t="s">
        <v>1901</v>
      </c>
      <c r="D108" s="3597" t="s">
        <v>3941</v>
      </c>
      <c r="E108" s="3598">
        <v>45784</v>
      </c>
      <c r="F108" s="3598">
        <f>E108+14</f>
        <v>45798</v>
      </c>
      <c r="G108" s="2007" t="s">
        <v>406</v>
      </c>
      <c r="H108" s="2264" t="s">
        <v>7368</v>
      </c>
      <c r="I108" s="2249">
        <v>45801</v>
      </c>
      <c r="J108" s="2278"/>
      <c r="K108" s="2249"/>
      <c r="L108" s="2249"/>
      <c r="M108" s="2249"/>
      <c r="N108" s="2249"/>
      <c r="O108" s="2249"/>
      <c r="P108" s="2249"/>
    </row>
    <row r="109" spans="1:16" s="29" customFormat="1" ht="21.75" customHeight="1" thickBot="1">
      <c r="A109" s="2322"/>
      <c r="B109" s="2322"/>
      <c r="C109" s="2252"/>
      <c r="D109" s="2252"/>
      <c r="E109" s="442"/>
      <c r="F109" s="442"/>
      <c r="G109" s="2241"/>
      <c r="H109" s="2241"/>
      <c r="I109" s="2241"/>
      <c r="J109" s="2241"/>
      <c r="K109" s="189"/>
      <c r="L109" s="2241"/>
      <c r="M109" s="189"/>
      <c r="N109" s="442"/>
      <c r="O109" s="442"/>
      <c r="P109" s="442"/>
    </row>
    <row r="110" spans="1:16" s="29" customFormat="1" ht="21.75" customHeight="1" thickTop="1">
      <c r="A110" s="2322"/>
      <c r="B110" s="2322"/>
      <c r="C110" s="1910" t="s">
        <v>3938</v>
      </c>
      <c r="D110" s="2254" t="s">
        <v>7283</v>
      </c>
      <c r="E110" s="436">
        <v>45789</v>
      </c>
      <c r="F110" s="436">
        <f>E110+9</f>
        <v>45798</v>
      </c>
      <c r="G110" s="2025" t="s">
        <v>7369</v>
      </c>
      <c r="H110" s="2264" t="s">
        <v>7370</v>
      </c>
      <c r="I110" s="2264">
        <v>45813</v>
      </c>
      <c r="J110" s="2265">
        <f>I110+17</f>
        <v>45830</v>
      </c>
      <c r="K110" s="2249"/>
      <c r="L110" s="436">
        <f>I110+25</f>
        <v>45838</v>
      </c>
      <c r="M110" s="2249"/>
      <c r="N110" s="436">
        <f>I110+29</f>
        <v>45842</v>
      </c>
      <c r="O110" s="436">
        <f>I110+33</f>
        <v>45846</v>
      </c>
      <c r="P110" s="436">
        <f>I110+36</f>
        <v>45849</v>
      </c>
    </row>
    <row r="111" spans="1:16" s="29" customFormat="1" ht="21.75" customHeight="1" thickBot="1">
      <c r="A111" s="2322"/>
      <c r="B111" s="2322"/>
      <c r="C111" s="3599" t="s">
        <v>1921</v>
      </c>
      <c r="D111" s="3600" t="s">
        <v>3943</v>
      </c>
      <c r="E111" s="3601">
        <v>45799</v>
      </c>
      <c r="F111" s="3602">
        <f>E111+12</f>
        <v>45811</v>
      </c>
      <c r="G111" s="2339"/>
      <c r="H111" s="2241"/>
      <c r="I111" s="2241"/>
      <c r="J111" s="2241"/>
      <c r="K111" s="189"/>
      <c r="L111" s="2241"/>
      <c r="M111" s="189"/>
      <c r="N111" s="442"/>
      <c r="O111" s="442"/>
      <c r="P111" s="442"/>
    </row>
    <row r="112" spans="1:16" s="29" customFormat="1" ht="21.75" customHeight="1" thickTop="1">
      <c r="A112" s="2322"/>
      <c r="B112" s="2322"/>
      <c r="C112" s="1761" t="s">
        <v>3931</v>
      </c>
      <c r="D112" s="2258" t="s">
        <v>3945</v>
      </c>
      <c r="E112" s="440">
        <v>45803</v>
      </c>
      <c r="F112" s="440">
        <f>E112+14+6</f>
        <v>45823</v>
      </c>
      <c r="G112" s="2025" t="s">
        <v>7371</v>
      </c>
      <c r="H112" s="2264" t="s">
        <v>7372</v>
      </c>
      <c r="I112" s="2266">
        <v>45815</v>
      </c>
      <c r="J112" s="440">
        <f>I112+17</f>
        <v>45832</v>
      </c>
      <c r="K112" s="482"/>
      <c r="L112" s="440">
        <f>I112+25</f>
        <v>45840</v>
      </c>
      <c r="M112" s="482"/>
      <c r="N112" s="440">
        <f>I112+29</f>
        <v>45844</v>
      </c>
      <c r="O112" s="440">
        <f>I112+33</f>
        <v>45848</v>
      </c>
      <c r="P112" s="440">
        <f>I112+36</f>
        <v>45851</v>
      </c>
    </row>
    <row r="113" spans="1:16" s="29" customFormat="1" ht="21.75" customHeight="1" thickBot="1">
      <c r="A113" s="2322"/>
      <c r="B113" s="2322"/>
      <c r="C113" s="2252"/>
      <c r="D113" s="2252"/>
      <c r="E113" s="442"/>
      <c r="F113" s="442"/>
      <c r="G113" s="2241"/>
      <c r="H113" s="2241"/>
      <c r="I113" s="2241"/>
      <c r="J113" s="2241"/>
      <c r="K113" s="189"/>
      <c r="L113" s="2241"/>
      <c r="M113" s="189"/>
      <c r="N113" s="442"/>
      <c r="O113" s="442"/>
      <c r="P113" s="442"/>
    </row>
    <row r="114" spans="1:16" s="29" customFormat="1" ht="21.75" customHeight="1" thickTop="1">
      <c r="A114" s="2322"/>
      <c r="B114" s="2322"/>
      <c r="C114" s="1761" t="s">
        <v>1968</v>
      </c>
      <c r="D114" s="2258" t="s">
        <v>3948</v>
      </c>
      <c r="E114" s="440">
        <v>45812</v>
      </c>
      <c r="F114" s="440">
        <f>E114+15</f>
        <v>45827</v>
      </c>
      <c r="G114" s="1761" t="s">
        <v>7322</v>
      </c>
      <c r="H114" s="2264" t="s">
        <v>7373</v>
      </c>
      <c r="I114" s="2264">
        <v>45822</v>
      </c>
      <c r="J114" s="2265">
        <f>I114+17</f>
        <v>45839</v>
      </c>
      <c r="K114" s="2249"/>
      <c r="L114" s="436">
        <f>I114+25</f>
        <v>45847</v>
      </c>
      <c r="M114" s="2249"/>
      <c r="N114" s="436">
        <f>I114+29</f>
        <v>45851</v>
      </c>
      <c r="O114" s="436">
        <f>I114+33</f>
        <v>45855</v>
      </c>
      <c r="P114" s="436">
        <f>I114+36</f>
        <v>45858</v>
      </c>
    </row>
    <row r="115" spans="1:16" s="29" customFormat="1" ht="21.75" customHeight="1" thickBot="1">
      <c r="A115" s="2322"/>
      <c r="B115" s="2322"/>
      <c r="C115" s="2252"/>
      <c r="D115" s="2252"/>
      <c r="E115" s="442"/>
      <c r="F115" s="442"/>
      <c r="G115" s="2241"/>
      <c r="H115" s="2241"/>
      <c r="I115" s="2241"/>
      <c r="J115" s="2241"/>
      <c r="K115" s="189"/>
      <c r="L115" s="2241"/>
      <c r="M115" s="189"/>
      <c r="N115" s="442"/>
      <c r="O115" s="442"/>
      <c r="P115" s="442"/>
    </row>
    <row r="116" spans="1:16" s="29" customFormat="1" ht="21.75" customHeight="1" thickTop="1">
      <c r="A116" s="2322" t="s">
        <v>4814</v>
      </c>
      <c r="B116" s="2322"/>
      <c r="C116" s="1761" t="s">
        <v>559</v>
      </c>
      <c r="D116" s="2258" t="s">
        <v>3951</v>
      </c>
      <c r="E116" s="440">
        <v>45817</v>
      </c>
      <c r="F116" s="440">
        <f>E116+11</f>
        <v>45828</v>
      </c>
      <c r="G116" s="1517" t="s">
        <v>7359</v>
      </c>
      <c r="H116" s="2264" t="s">
        <v>7374</v>
      </c>
      <c r="I116" s="2264">
        <v>45829</v>
      </c>
      <c r="J116" s="2265">
        <f>I116+17</f>
        <v>45846</v>
      </c>
      <c r="K116" s="2249"/>
      <c r="L116" s="436">
        <f>I116+25</f>
        <v>45854</v>
      </c>
      <c r="M116" s="2249"/>
      <c r="N116" s="436">
        <f>I116+29</f>
        <v>45858</v>
      </c>
      <c r="O116" s="436">
        <f>I116+33</f>
        <v>45862</v>
      </c>
      <c r="P116" s="436">
        <f>I116+36</f>
        <v>45865</v>
      </c>
    </row>
    <row r="117" spans="1:16" s="29" customFormat="1" ht="21.75" customHeight="1" thickBot="1">
      <c r="A117" s="2322"/>
      <c r="B117" s="2322"/>
      <c r="C117" s="2252"/>
      <c r="D117" s="2252"/>
      <c r="E117" s="442"/>
      <c r="F117" s="442"/>
      <c r="G117" s="2241"/>
      <c r="H117" s="2241"/>
      <c r="I117" s="2241"/>
      <c r="J117" s="2241"/>
      <c r="K117" s="189"/>
      <c r="L117" s="2241"/>
      <c r="M117" s="189"/>
      <c r="N117" s="442"/>
      <c r="O117" s="442"/>
      <c r="P117" s="442"/>
    </row>
    <row r="118" spans="1:16" s="29" customFormat="1" ht="21.75" customHeight="1" thickTop="1">
      <c r="A118" s="2322"/>
      <c r="B118" s="2322"/>
      <c r="C118" s="1761" t="s">
        <v>1805</v>
      </c>
      <c r="D118" s="2258" t="s">
        <v>3954</v>
      </c>
      <c r="E118" s="440">
        <v>45825</v>
      </c>
      <c r="F118" s="440">
        <f>E118+14</f>
        <v>45839</v>
      </c>
      <c r="G118" s="1517" t="s">
        <v>7324</v>
      </c>
      <c r="H118" s="2264" t="s">
        <v>7375</v>
      </c>
      <c r="I118" s="2264">
        <v>45836</v>
      </c>
      <c r="J118" s="2265">
        <f>I118+17</f>
        <v>45853</v>
      </c>
      <c r="K118" s="2249"/>
      <c r="L118" s="436">
        <f>I118+25</f>
        <v>45861</v>
      </c>
      <c r="M118" s="2249"/>
      <c r="N118" s="436">
        <f>I118+29</f>
        <v>45865</v>
      </c>
      <c r="O118" s="436">
        <f>I118+33</f>
        <v>45869</v>
      </c>
      <c r="P118" s="436">
        <f>I118+36</f>
        <v>45872</v>
      </c>
    </row>
    <row r="119" spans="1:16" s="29" customFormat="1" ht="21.75" customHeight="1" thickBot="1">
      <c r="A119" s="2322"/>
      <c r="B119" s="2322"/>
      <c r="C119" s="2252"/>
      <c r="D119" s="2252"/>
      <c r="E119" s="442"/>
      <c r="F119" s="442"/>
      <c r="G119" s="2241"/>
      <c r="H119" s="2241"/>
      <c r="I119" s="2241"/>
      <c r="J119" s="2241"/>
      <c r="K119" s="189"/>
      <c r="L119" s="2241"/>
      <c r="M119" s="189"/>
      <c r="N119" s="442"/>
      <c r="O119" s="442"/>
      <c r="P119" s="442"/>
    </row>
    <row r="120" spans="1:16" s="29" customFormat="1" ht="21.75" customHeight="1" thickTop="1">
      <c r="A120" s="2322" t="s">
        <v>7290</v>
      </c>
      <c r="B120" s="2322"/>
      <c r="C120" s="2150" t="s">
        <v>3957</v>
      </c>
      <c r="D120" s="2258" t="s">
        <v>3958</v>
      </c>
      <c r="E120" s="482">
        <v>45827</v>
      </c>
      <c r="F120" s="482">
        <f>E120+14</f>
        <v>45841</v>
      </c>
      <c r="G120" s="1517" t="s">
        <v>6405</v>
      </c>
      <c r="H120" s="2264" t="s">
        <v>7376</v>
      </c>
      <c r="I120" s="2264">
        <v>45843</v>
      </c>
      <c r="J120" s="2265">
        <f>I120+17</f>
        <v>45860</v>
      </c>
      <c r="K120" s="2249"/>
      <c r="L120" s="436">
        <f>I120+25</f>
        <v>45868</v>
      </c>
      <c r="M120" s="2249"/>
      <c r="N120" s="436">
        <f>I120+29</f>
        <v>45872</v>
      </c>
      <c r="O120" s="436">
        <f>I120+33</f>
        <v>45876</v>
      </c>
      <c r="P120" s="436">
        <f>I120+36</f>
        <v>45879</v>
      </c>
    </row>
    <row r="121" spans="1:16" s="29" customFormat="1" ht="21.75" customHeight="1" thickBot="1">
      <c r="A121" s="2322"/>
      <c r="B121" s="2322"/>
      <c r="C121" s="2252"/>
      <c r="D121" s="2252"/>
      <c r="E121" s="442"/>
      <c r="F121" s="442"/>
      <c r="G121" s="2241"/>
      <c r="H121" s="2241"/>
      <c r="I121" s="2241"/>
      <c r="J121" s="2241"/>
      <c r="K121" s="189"/>
      <c r="L121" s="2241"/>
      <c r="M121" s="189"/>
      <c r="N121" s="442"/>
      <c r="O121" s="442"/>
      <c r="P121" s="442"/>
    </row>
    <row r="122" spans="1:16" s="29" customFormat="1" ht="21.75" customHeight="1" thickTop="1">
      <c r="A122" s="2322"/>
      <c r="B122" s="2322"/>
      <c r="C122" s="1761" t="s">
        <v>3938</v>
      </c>
      <c r="D122" s="2258" t="s">
        <v>3961</v>
      </c>
      <c r="E122" s="440">
        <v>45833</v>
      </c>
      <c r="F122" s="440">
        <f>E122+14</f>
        <v>45847</v>
      </c>
      <c r="G122" s="1517" t="s">
        <v>6423</v>
      </c>
      <c r="H122" s="2264" t="s">
        <v>7377</v>
      </c>
      <c r="I122" s="2264">
        <v>45850</v>
      </c>
      <c r="J122" s="2265">
        <f>I122+17</f>
        <v>45867</v>
      </c>
      <c r="K122" s="2249"/>
      <c r="L122" s="436">
        <f>I122+25</f>
        <v>45875</v>
      </c>
      <c r="M122" s="2249"/>
      <c r="N122" s="436">
        <f>I122+29</f>
        <v>45879</v>
      </c>
      <c r="O122" s="436">
        <f>I122+33</f>
        <v>45883</v>
      </c>
      <c r="P122" s="436">
        <f>I122+36</f>
        <v>45886</v>
      </c>
    </row>
    <row r="123" spans="1:16" s="29" customFormat="1" ht="21.75" customHeight="1" thickBot="1">
      <c r="A123" s="2322"/>
      <c r="B123" s="2322"/>
      <c r="C123" s="2252"/>
      <c r="D123" s="2252"/>
      <c r="E123" s="442"/>
      <c r="F123" s="442"/>
      <c r="G123" s="2241"/>
      <c r="H123" s="2241"/>
      <c r="I123" s="2241"/>
      <c r="J123" s="2241"/>
      <c r="K123" s="189"/>
      <c r="L123" s="2241"/>
      <c r="M123" s="189"/>
      <c r="N123" s="442"/>
      <c r="O123" s="442"/>
      <c r="P123" s="442"/>
    </row>
    <row r="124" spans="1:16" s="29" customFormat="1" ht="21.75" customHeight="1" thickTop="1">
      <c r="A124" s="2322"/>
      <c r="B124" s="2322"/>
      <c r="C124" s="1761" t="s">
        <v>1793</v>
      </c>
      <c r="D124" s="2258" t="s">
        <v>3963</v>
      </c>
      <c r="E124" s="440">
        <f>E122+7</f>
        <v>45840</v>
      </c>
      <c r="F124" s="440">
        <f>E124+14</f>
        <v>45854</v>
      </c>
      <c r="G124" s="1517" t="s">
        <v>7309</v>
      </c>
      <c r="H124" s="2264" t="s">
        <v>7378</v>
      </c>
      <c r="I124" s="2264">
        <v>45857</v>
      </c>
      <c r="J124" s="2265">
        <f>I124+17</f>
        <v>45874</v>
      </c>
      <c r="K124" s="2249"/>
      <c r="L124" s="436">
        <f>I124+25</f>
        <v>45882</v>
      </c>
      <c r="M124" s="2249"/>
      <c r="N124" s="436">
        <f>I124+29</f>
        <v>45886</v>
      </c>
      <c r="O124" s="436">
        <f>I124+33</f>
        <v>45890</v>
      </c>
      <c r="P124" s="436">
        <f>I124+36</f>
        <v>45893</v>
      </c>
    </row>
    <row r="125" spans="1:16" s="29" customFormat="1" ht="21.75" customHeight="1" thickBot="1">
      <c r="A125" s="2322"/>
      <c r="B125" s="2322"/>
      <c r="C125" s="2252"/>
      <c r="D125" s="2252"/>
      <c r="E125" s="442"/>
      <c r="F125" s="442"/>
      <c r="G125" s="2241"/>
      <c r="H125" s="2241"/>
      <c r="I125" s="2241"/>
      <c r="J125" s="2241"/>
      <c r="K125" s="189"/>
      <c r="L125" s="2241"/>
      <c r="M125" s="189"/>
      <c r="N125" s="442"/>
      <c r="O125" s="442"/>
      <c r="P125" s="442"/>
    </row>
    <row r="126" spans="1:16" s="29" customFormat="1" ht="21.75" customHeight="1" thickTop="1">
      <c r="A126" s="2322"/>
      <c r="B126" s="2322"/>
      <c r="C126" s="1761" t="s">
        <v>1901</v>
      </c>
      <c r="D126" s="2258" t="s">
        <v>3965</v>
      </c>
      <c r="E126" s="440">
        <f>E124+7</f>
        <v>45847</v>
      </c>
      <c r="F126" s="440">
        <f>E126+14</f>
        <v>45861</v>
      </c>
      <c r="G126" s="1517" t="s">
        <v>7313</v>
      </c>
      <c r="H126" s="2264" t="s">
        <v>7379</v>
      </c>
      <c r="I126" s="2264">
        <v>45864</v>
      </c>
      <c r="J126" s="2265">
        <f>I126+17</f>
        <v>45881</v>
      </c>
      <c r="K126" s="2249"/>
      <c r="L126" s="436">
        <f>I126+25</f>
        <v>45889</v>
      </c>
      <c r="M126" s="2249"/>
      <c r="N126" s="436">
        <f>I126+29</f>
        <v>45893</v>
      </c>
      <c r="O126" s="436">
        <f>I126+33</f>
        <v>45897</v>
      </c>
      <c r="P126" s="436">
        <f>I126+36</f>
        <v>45900</v>
      </c>
    </row>
    <row r="127" spans="1:16" s="29" customFormat="1" ht="21.75" customHeight="1" thickBot="1">
      <c r="A127" s="2322"/>
      <c r="B127" s="2322"/>
      <c r="C127" s="2252"/>
      <c r="D127" s="2252"/>
      <c r="E127" s="442"/>
      <c r="F127" s="442"/>
      <c r="G127" s="2241"/>
      <c r="H127" s="2241"/>
      <c r="I127" s="2241"/>
      <c r="J127" s="2241"/>
      <c r="K127" s="189"/>
      <c r="L127" s="2241"/>
      <c r="M127" s="189"/>
      <c r="N127" s="442"/>
      <c r="O127" s="442"/>
      <c r="P127" s="442"/>
    </row>
    <row r="128" spans="1:16" s="29" customFormat="1" ht="21.75" customHeight="1" thickTop="1">
      <c r="A128" s="2322"/>
      <c r="B128" s="2322"/>
      <c r="C128" s="1761" t="s">
        <v>3931</v>
      </c>
      <c r="D128" s="2258" t="s">
        <v>3967</v>
      </c>
      <c r="E128" s="440">
        <v>45854</v>
      </c>
      <c r="F128" s="440">
        <f>E128+14</f>
        <v>45868</v>
      </c>
      <c r="G128" s="1517" t="s">
        <v>7310</v>
      </c>
      <c r="H128" s="2264" t="s">
        <v>7380</v>
      </c>
      <c r="I128" s="2264">
        <v>45871</v>
      </c>
      <c r="J128" s="2265">
        <f>I128+17</f>
        <v>45888</v>
      </c>
      <c r="K128" s="2249"/>
      <c r="L128" s="436">
        <f>I128+25</f>
        <v>45896</v>
      </c>
      <c r="M128" s="2249"/>
      <c r="N128" s="436">
        <f>I128+29</f>
        <v>45900</v>
      </c>
      <c r="O128" s="436">
        <f>I128+33</f>
        <v>45904</v>
      </c>
      <c r="P128" s="436">
        <f>I128+36</f>
        <v>45907</v>
      </c>
    </row>
    <row r="129" spans="1:16" s="29" customFormat="1" ht="21.75" customHeight="1" thickBot="1">
      <c r="A129" s="2322"/>
      <c r="B129" s="2322"/>
      <c r="C129" s="2252"/>
      <c r="D129" s="2252"/>
      <c r="E129" s="442"/>
      <c r="F129" s="442"/>
      <c r="G129" s="2241"/>
      <c r="H129" s="2241"/>
      <c r="I129" s="2241"/>
      <c r="J129" s="2241"/>
      <c r="K129" s="189"/>
      <c r="L129" s="2241"/>
      <c r="M129" s="189"/>
      <c r="N129" s="442"/>
      <c r="O129" s="442"/>
      <c r="P129" s="442"/>
    </row>
    <row r="130" spans="1:16" s="29" customFormat="1" ht="21.75" customHeight="1" thickTop="1">
      <c r="A130" s="2322"/>
      <c r="B130" s="2322"/>
      <c r="C130" s="1761" t="s">
        <v>1968</v>
      </c>
      <c r="D130" s="2258" t="s">
        <v>3969</v>
      </c>
      <c r="E130" s="440">
        <f>E128+7</f>
        <v>45861</v>
      </c>
      <c r="F130" s="440">
        <f>E130+14</f>
        <v>45875</v>
      </c>
      <c r="G130" s="1517" t="s">
        <v>7381</v>
      </c>
      <c r="H130" s="2264" t="s">
        <v>7298</v>
      </c>
      <c r="I130" s="2264">
        <v>45878</v>
      </c>
      <c r="J130" s="2265">
        <f>I130+17</f>
        <v>45895</v>
      </c>
      <c r="K130" s="2249"/>
      <c r="L130" s="436">
        <f>I130+25</f>
        <v>45903</v>
      </c>
      <c r="M130" s="2249"/>
      <c r="N130" s="436">
        <f>I130+29</f>
        <v>45907</v>
      </c>
      <c r="O130" s="436">
        <f>I130+33</f>
        <v>45911</v>
      </c>
      <c r="P130" s="436">
        <f>I130+36</f>
        <v>45914</v>
      </c>
    </row>
    <row r="131" spans="1:16" s="29" customFormat="1" ht="21.75" customHeight="1" thickBot="1">
      <c r="A131" s="2322"/>
      <c r="B131" s="2322"/>
      <c r="C131" s="2252"/>
      <c r="D131" s="2252"/>
      <c r="E131" s="442"/>
      <c r="F131" s="442"/>
      <c r="G131" s="2241"/>
      <c r="H131" s="2241"/>
      <c r="I131" s="2241"/>
      <c r="J131" s="2241"/>
      <c r="K131" s="189"/>
      <c r="L131" s="2241"/>
      <c r="M131" s="189"/>
      <c r="N131" s="442"/>
      <c r="O131" s="442"/>
      <c r="P131" s="442"/>
    </row>
    <row r="132" spans="1:16" s="29" customFormat="1" ht="21.75" customHeight="1" thickTop="1">
      <c r="A132" s="2322" t="s">
        <v>7297</v>
      </c>
      <c r="B132" s="2322"/>
      <c r="C132" s="2150" t="s">
        <v>406</v>
      </c>
      <c r="D132" s="2258" t="s">
        <v>3972</v>
      </c>
      <c r="E132" s="482">
        <f>E130+7</f>
        <v>45868</v>
      </c>
      <c r="F132" s="482">
        <f>E132+14</f>
        <v>45882</v>
      </c>
      <c r="G132" s="1517" t="s">
        <v>7315</v>
      </c>
      <c r="H132" s="2264" t="s">
        <v>7382</v>
      </c>
      <c r="I132" s="2264">
        <v>45885</v>
      </c>
      <c r="J132" s="2265">
        <f>I132+17</f>
        <v>45902</v>
      </c>
      <c r="K132" s="2249"/>
      <c r="L132" s="436">
        <f>I132+25</f>
        <v>45910</v>
      </c>
      <c r="M132" s="2249"/>
      <c r="N132" s="436">
        <f>I132+29</f>
        <v>45914</v>
      </c>
      <c r="O132" s="436">
        <f>I132+33</f>
        <v>45918</v>
      </c>
      <c r="P132" s="436">
        <f>I132+36</f>
        <v>45921</v>
      </c>
    </row>
    <row r="133" spans="1:16" s="29" customFormat="1" ht="21.75" customHeight="1" thickBot="1">
      <c r="A133" s="2322"/>
      <c r="B133" s="2322"/>
      <c r="C133" s="3904" t="s">
        <v>4276</v>
      </c>
      <c r="D133" s="3904" t="s">
        <v>7299</v>
      </c>
      <c r="E133" s="3905">
        <v>45868</v>
      </c>
      <c r="F133" s="3905">
        <f>E133+11</f>
        <v>45879</v>
      </c>
      <c r="G133" s="2241"/>
      <c r="H133" s="2241"/>
      <c r="I133" s="2241"/>
      <c r="J133" s="2241"/>
      <c r="K133" s="189"/>
      <c r="L133" s="2241"/>
      <c r="M133" s="189"/>
      <c r="N133" s="442"/>
      <c r="O133" s="442"/>
      <c r="P133" s="442"/>
    </row>
    <row r="134" spans="1:16" s="29" customFormat="1" ht="21.75" customHeight="1" thickTop="1">
      <c r="A134" s="2322"/>
      <c r="B134" s="2322"/>
      <c r="C134" s="1761" t="s">
        <v>1927</v>
      </c>
      <c r="D134" s="2258" t="s">
        <v>3977</v>
      </c>
      <c r="E134" s="440">
        <f>E132+7</f>
        <v>45875</v>
      </c>
      <c r="F134" s="440">
        <f>E134+14</f>
        <v>45889</v>
      </c>
      <c r="G134" s="1517" t="s">
        <v>7369</v>
      </c>
      <c r="H134" s="2264" t="s">
        <v>7383</v>
      </c>
      <c r="I134" s="2264">
        <v>45892</v>
      </c>
      <c r="J134" s="2265">
        <f>I134+17</f>
        <v>45909</v>
      </c>
      <c r="K134" s="2249"/>
      <c r="L134" s="436">
        <f>I134+25</f>
        <v>45917</v>
      </c>
      <c r="M134" s="2249"/>
      <c r="N134" s="436">
        <f>I134+29</f>
        <v>45921</v>
      </c>
      <c r="O134" s="436">
        <f>I134+33</f>
        <v>45925</v>
      </c>
      <c r="P134" s="436">
        <f>I134+36</f>
        <v>45928</v>
      </c>
    </row>
    <row r="135" spans="1:16" s="29" customFormat="1" ht="21.75" customHeight="1" thickBot="1">
      <c r="A135" s="2322"/>
      <c r="B135" s="2322"/>
      <c r="C135" s="2252"/>
      <c r="D135" s="2252"/>
      <c r="E135" s="442"/>
      <c r="F135" s="442"/>
      <c r="G135" s="2241"/>
      <c r="H135" s="2241"/>
      <c r="I135" s="2241"/>
      <c r="J135" s="2241"/>
      <c r="K135" s="189"/>
      <c r="L135" s="2241"/>
      <c r="M135" s="189"/>
      <c r="N135" s="442"/>
      <c r="O135" s="442"/>
      <c r="P135" s="442"/>
    </row>
    <row r="136" spans="1:16" s="29" customFormat="1" ht="21.75" customHeight="1" thickTop="1">
      <c r="A136" s="2322"/>
      <c r="B136" s="2322"/>
      <c r="C136" s="1761" t="s">
        <v>3938</v>
      </c>
      <c r="D136" s="2258" t="s">
        <v>3980</v>
      </c>
      <c r="E136" s="440">
        <f>E134+7</f>
        <v>45882</v>
      </c>
      <c r="F136" s="440">
        <f>E136+14</f>
        <v>45896</v>
      </c>
      <c r="G136" s="1517" t="s">
        <v>7384</v>
      </c>
      <c r="H136" s="2264" t="s">
        <v>7385</v>
      </c>
      <c r="I136" s="2264">
        <v>45899</v>
      </c>
      <c r="J136" s="2265">
        <f>I136+17</f>
        <v>45916</v>
      </c>
      <c r="K136" s="2249"/>
      <c r="L136" s="436">
        <f>I136+25</f>
        <v>45924</v>
      </c>
      <c r="M136" s="2249"/>
      <c r="N136" s="436">
        <f>I136+29</f>
        <v>45928</v>
      </c>
      <c r="O136" s="436">
        <f>I136+33</f>
        <v>45932</v>
      </c>
      <c r="P136" s="436">
        <f>I136+36</f>
        <v>45935</v>
      </c>
    </row>
    <row r="137" spans="1:16" s="29" customFormat="1" ht="21.75" customHeight="1" thickBot="1">
      <c r="A137" s="2322"/>
      <c r="B137" s="2322"/>
      <c r="C137" s="2252"/>
      <c r="D137" s="2252"/>
      <c r="E137" s="442"/>
      <c r="F137" s="442"/>
      <c r="G137" s="2241"/>
      <c r="H137" s="2241"/>
      <c r="I137" s="2241"/>
      <c r="J137" s="2241"/>
      <c r="K137" s="189"/>
      <c r="L137" s="2241"/>
      <c r="M137" s="189"/>
      <c r="N137" s="442"/>
      <c r="O137" s="442"/>
      <c r="P137" s="442"/>
    </row>
    <row r="138" spans="1:16" s="29" customFormat="1" ht="19.5" thickTop="1">
      <c r="A138" s="1933"/>
      <c r="B138" s="1933"/>
      <c r="C138" s="1654" t="s">
        <v>611</v>
      </c>
      <c r="D138" s="3403"/>
      <c r="E138" s="3404"/>
      <c r="F138" s="3404"/>
      <c r="G138" s="3405"/>
      <c r="I138" s="59"/>
      <c r="J138" s="95"/>
      <c r="N138" s="95"/>
    </row>
    <row r="139" spans="1:16" s="29" customFormat="1" ht="18.75">
      <c r="A139" s="1933"/>
      <c r="B139" s="1933"/>
      <c r="C139" s="3428"/>
      <c r="E139" s="159"/>
      <c r="F139" s="159"/>
      <c r="G139" s="326"/>
      <c r="I139" s="59"/>
      <c r="J139" s="95"/>
      <c r="N139" s="95"/>
    </row>
    <row r="140" spans="1:16" s="29" customFormat="1" ht="15">
      <c r="A140" s="1933"/>
      <c r="B140" s="1933"/>
      <c r="C140" s="210" t="s">
        <v>0</v>
      </c>
      <c r="D140" s="137"/>
      <c r="E140" s="2185" t="s">
        <v>2062</v>
      </c>
      <c r="F140" s="201"/>
      <c r="G140" s="201" t="s">
        <v>36</v>
      </c>
      <c r="H140" s="201"/>
      <c r="I140" s="137"/>
      <c r="J140" s="137"/>
      <c r="K140" s="201" t="s">
        <v>61</v>
      </c>
      <c r="L140" s="201" t="str">
        <f>'HOW TO-&gt;'!$B$134</f>
        <v>6011 2413</v>
      </c>
      <c r="M140" s="201"/>
      <c r="N140" s="209"/>
      <c r="O140" s="160"/>
    </row>
    <row r="141" spans="1:16" s="29" customFormat="1" ht="15.75">
      <c r="A141" s="1933"/>
      <c r="B141" s="1933"/>
      <c r="C141" s="135" t="s">
        <v>1</v>
      </c>
      <c r="D141" s="137"/>
      <c r="E141" s="202" t="s">
        <v>612</v>
      </c>
      <c r="F141" s="201"/>
      <c r="G141" s="137" t="s">
        <v>613</v>
      </c>
      <c r="H141" s="137"/>
      <c r="I141" s="202" t="s">
        <v>39</v>
      </c>
      <c r="J141" s="137"/>
      <c r="K141" s="137" t="s">
        <v>63</v>
      </c>
      <c r="L141" s="137"/>
      <c r="M141" s="293" t="s">
        <v>64</v>
      </c>
      <c r="N141" s="209"/>
      <c r="O141" s="160"/>
      <c r="P141" s="37"/>
    </row>
    <row r="142" spans="1:16" s="29" customFormat="1" ht="15">
      <c r="A142" s="1933"/>
      <c r="B142" s="1933"/>
      <c r="C142" s="135"/>
      <c r="D142" s="137"/>
      <c r="E142" s="202"/>
      <c r="F142" s="209"/>
      <c r="G142" s="137"/>
      <c r="H142" s="137"/>
      <c r="I142" s="202"/>
      <c r="J142" s="137"/>
      <c r="K142" s="137" t="str">
        <f>'HOW TO-&gt;'!$A$136</f>
        <v>PERMIT</v>
      </c>
      <c r="L142" s="137"/>
      <c r="M142" s="3324" t="str">
        <f>'HOW TO-&gt;'!$C$136</f>
        <v>SG094-SinPermit@msc.com</v>
      </c>
      <c r="N142" s="209"/>
      <c r="O142" s="160"/>
      <c r="P142" s="5"/>
    </row>
    <row r="143" spans="1:16" customFormat="1">
      <c r="A143" s="1933"/>
      <c r="B143" s="1933"/>
      <c r="C143" s="213" t="str">
        <f>'HOW TO-&gt;'!$A$105</f>
        <v>ZANT CHONG</v>
      </c>
      <c r="D143" s="213" t="str">
        <f>'HOW TO-&gt;'!$B$105</f>
        <v>6011 2429</v>
      </c>
      <c r="E143" s="1615" t="str">
        <f>'HOW TO-&gt;'!$C$105</f>
        <v>zant.chong@msc.com</v>
      </c>
      <c r="F143" s="209"/>
      <c r="G143" s="213" t="str">
        <f>'HOW TO-&gt;'!$A$122</f>
        <v>ROBERT CHIA</v>
      </c>
      <c r="H143" s="213" t="str">
        <f>'HOW TO-&gt;'!$B$122</f>
        <v>6011 0564</v>
      </c>
      <c r="I143" s="1615" t="str">
        <f>'HOW TO-&gt;'!$C$122</f>
        <v>robert.chia@msc.com</v>
      </c>
      <c r="J143" s="209"/>
      <c r="K143" s="213" t="str">
        <f>'HOW TO-&gt;'!$A$137</f>
        <v>RAYNAR ANG</v>
      </c>
      <c r="L143" s="213" t="str">
        <f>'HOW TO-&gt;'!$B$137</f>
        <v>6011 2358</v>
      </c>
      <c r="M143" s="1615" t="str">
        <f>'HOW TO-&gt;'!$C$137</f>
        <v>raynar.ang@msc.com</v>
      </c>
      <c r="N143" s="209"/>
    </row>
    <row r="144" spans="1:16" customFormat="1">
      <c r="A144" s="1933"/>
      <c r="B144" s="1933"/>
      <c r="C144" s="213" t="str">
        <f>'HOW TO-&gt;'!$A$106</f>
        <v>PHOEBE HUANG</v>
      </c>
      <c r="D144" s="213" t="str">
        <f>'HOW TO-&gt;'!$B$106</f>
        <v>6011 0562</v>
      </c>
      <c r="E144" s="1615" t="str">
        <f>'HOW TO-&gt;'!$C$106</f>
        <v>phoebe.huang@msc.com</v>
      </c>
      <c r="F144" s="209"/>
      <c r="G144" s="213" t="str">
        <f>'HOW TO-&gt;'!$A$123</f>
        <v>S. Y. LIEW</v>
      </c>
      <c r="H144" s="213" t="str">
        <f>'HOW TO-&gt;'!$B$123</f>
        <v>6011 2348</v>
      </c>
      <c r="I144" s="1615" t="str">
        <f>'HOW TO-&gt;'!$C$123</f>
        <v>seoyi.liew@msc.com</v>
      </c>
      <c r="J144" s="209"/>
      <c r="K144" s="213" t="str">
        <f>'HOW TO-&gt;'!$A$138</f>
        <v>KAI SIANG</v>
      </c>
      <c r="L144" s="213" t="str">
        <f>'HOW TO-&gt;'!$B$138</f>
        <v>6011 2356</v>
      </c>
      <c r="M144" s="1615" t="str">
        <f>'HOW TO-&gt;'!$C$138</f>
        <v>kaisiang.lim@msc.com</v>
      </c>
      <c r="N144" s="209"/>
    </row>
    <row r="145" spans="1:14" customFormat="1">
      <c r="A145" s="1933"/>
      <c r="B145" s="1933"/>
      <c r="C145" s="213" t="str">
        <f>'HOW TO-&gt;'!$A$107</f>
        <v>SHERWIN LIM</v>
      </c>
      <c r="D145" s="213" t="str">
        <f>'HOW TO-&gt;'!$B$107</f>
        <v>6011 2395</v>
      </c>
      <c r="E145" s="1615" t="str">
        <f>'HOW TO-&gt;'!$C$107</f>
        <v>sherwin.lim@msc.com</v>
      </c>
      <c r="F145" s="209"/>
      <c r="G145" s="213" t="str">
        <f>'HOW TO-&gt;'!$A$124</f>
        <v>SHARON KOH</v>
      </c>
      <c r="H145" s="213" t="str">
        <f>'HOW TO-&gt;'!$B$124</f>
        <v>6011 2349</v>
      </c>
      <c r="I145" s="1615" t="str">
        <f>'HOW TO-&gt;'!$C$124</f>
        <v>sharon.koh@msc.com</v>
      </c>
      <c r="J145" s="209"/>
      <c r="K145" s="213" t="str">
        <f>'HOW TO-&gt;'!$A$139</f>
        <v>DEWI</v>
      </c>
      <c r="L145" s="213" t="str">
        <f>'HOW TO-&gt;'!$B$139</f>
        <v>6011 2354</v>
      </c>
      <c r="M145" s="1615" t="str">
        <f>'HOW TO-&gt;'!$C$139</f>
        <v>dewi.ratnah@msc.com</v>
      </c>
      <c r="N145" s="209"/>
    </row>
    <row r="146" spans="1:14" customFormat="1">
      <c r="A146" s="1933"/>
      <c r="B146" s="1933"/>
      <c r="C146" s="213" t="str">
        <f>'HOW TO-&gt;'!$A$108</f>
        <v>NATALIE LEW</v>
      </c>
      <c r="D146" s="213" t="str">
        <f>'HOW TO-&gt;'!$B$108</f>
        <v>6011 2399</v>
      </c>
      <c r="E146" s="1615" t="str">
        <f>'HOW TO-&gt;'!$C$108</f>
        <v>natalie.lew@msc.com</v>
      </c>
      <c r="F146" s="209"/>
      <c r="G146" s="213" t="str">
        <f>'HOW TO-&gt;'!$A$125</f>
        <v>ANGELIA LAU</v>
      </c>
      <c r="H146" s="213" t="str">
        <f>'HOW TO-&gt;'!$B$125</f>
        <v>6011 2346</v>
      </c>
      <c r="I146" s="1615" t="str">
        <f>'HOW TO-&gt;'!$C$125</f>
        <v>angelia.lau@msc.com</v>
      </c>
      <c r="J146" s="209"/>
      <c r="K146" s="213" t="str">
        <f>'HOW TO-&gt;'!$A$140</f>
        <v>YU TING</v>
      </c>
      <c r="L146" s="213" t="str">
        <f>'HOW TO-&gt;'!$B$140</f>
        <v>6011 2359</v>
      </c>
      <c r="M146" s="1615" t="str">
        <f>'HOW TO-&gt;'!$C$140</f>
        <v>yuting.luo@msc.com</v>
      </c>
      <c r="N146" s="209"/>
    </row>
    <row r="147" spans="1:14" customFormat="1">
      <c r="A147" s="1933"/>
      <c r="B147" s="1933"/>
      <c r="C147" s="213">
        <f>'HOW TO-&gt;'!$A$109</f>
        <v>0</v>
      </c>
      <c r="D147" s="213" t="str">
        <f>'HOW TO-&gt;'!$B$109</f>
        <v>6011 2352</v>
      </c>
      <c r="E147" s="1615">
        <f>'HOW TO-&gt;'!$C$109</f>
        <v>0</v>
      </c>
      <c r="F147" s="209"/>
      <c r="G147" s="213" t="str">
        <f>'HOW TO-&gt;'!$A$126</f>
        <v>NOOR AFNINDAH</v>
      </c>
      <c r="H147" s="213" t="str">
        <f>'HOW TO-&gt;'!$B$126</f>
        <v>6011 2347</v>
      </c>
      <c r="I147" s="1615" t="str">
        <f>'HOW TO-&gt;'!$C$126</f>
        <v>noor.afnindah@msc.com</v>
      </c>
      <c r="J147" s="209"/>
      <c r="K147" s="213" t="str">
        <f>'HOW TO-&gt;'!$A$141</f>
        <v>-</v>
      </c>
      <c r="L147" s="213" t="str">
        <f>'HOW TO-&gt;'!$B$141</f>
        <v>6011 0567</v>
      </c>
      <c r="M147" s="1615" t="str">
        <f>'HOW TO-&gt;'!$C$141</f>
        <v>-</v>
      </c>
      <c r="N147" s="209"/>
    </row>
    <row r="148" spans="1:14" customFormat="1">
      <c r="A148" s="1933"/>
      <c r="B148" s="1933"/>
      <c r="C148" s="213" t="str">
        <f>'HOW TO-&gt;'!$A$110</f>
        <v>LIM AI PHEN</v>
      </c>
      <c r="D148" s="213" t="str">
        <f>'HOW TO-&gt;'!$B$110</f>
        <v>6011 9646</v>
      </c>
      <c r="E148" s="1615" t="str">
        <f>'HOW TO-&gt;'!$C$110</f>
        <v>aiphen.lim@msc.com</v>
      </c>
      <c r="F148" s="209"/>
      <c r="G148" s="213" t="str">
        <f>'HOW TO-&gt;'!$A$127</f>
        <v>NG CHING WEI</v>
      </c>
      <c r="H148" s="213" t="str">
        <f>'HOW TO-&gt;'!$B$127</f>
        <v>6011 2404</v>
      </c>
      <c r="I148" s="1615" t="str">
        <f>'HOW TO-&gt;'!$C$127</f>
        <v>chingwei.ng@msc.com</v>
      </c>
      <c r="J148" s="209"/>
      <c r="K148" s="213" t="str">
        <f>'HOW TO-&gt;'!$A$142</f>
        <v>SHAN SHAN</v>
      </c>
      <c r="L148" s="213" t="str">
        <f>'HOW TO-&gt;'!$B$142</f>
        <v>6011 2353</v>
      </c>
      <c r="M148" s="1615" t="str">
        <f>'HOW TO-&gt;'!$C$142</f>
        <v>shanshan.chin@msc.com</v>
      </c>
      <c r="N148" s="209"/>
    </row>
    <row r="149" spans="1:14" customFormat="1">
      <c r="A149" s="1933"/>
      <c r="B149" s="1933"/>
      <c r="C149" s="213" t="str">
        <f>'HOW TO-&gt;'!$A$111</f>
        <v>DARIUS ONG</v>
      </c>
      <c r="D149" s="213" t="str">
        <f>'HOW TO-&gt;'!$B$111</f>
        <v>6011 2396</v>
      </c>
      <c r="E149" s="1615" t="str">
        <f>'HOW TO-&gt;'!$C$111</f>
        <v>darius.ong@msc.com</v>
      </c>
      <c r="F149" s="209"/>
      <c r="G149" s="213">
        <f>'HOW TO-&gt;'!$A$128</f>
        <v>0</v>
      </c>
      <c r="H149" s="213">
        <f>'HOW TO-&gt;'!$B$128</f>
        <v>0</v>
      </c>
      <c r="I149" s="1615">
        <f>'HOW TO-&gt;'!$C$128</f>
        <v>0</v>
      </c>
      <c r="J149" s="209"/>
      <c r="K149" s="213" t="str">
        <f>'HOW TO-&gt;'!$A$143</f>
        <v>EUNICE</v>
      </c>
      <c r="L149" s="213" t="str">
        <f>'HOW TO-&gt;'!$B$143</f>
        <v>6011 2355</v>
      </c>
      <c r="M149" s="1615" t="str">
        <f>'HOW TO-&gt;'!$C$143</f>
        <v>eunice.chan@msc.com</v>
      </c>
      <c r="N149" s="209"/>
    </row>
    <row r="150" spans="1:14" customFormat="1">
      <c r="A150" s="1933"/>
      <c r="B150" s="1933"/>
      <c r="C150" s="213" t="str">
        <f>'HOW TO-&gt;'!$A$112</f>
        <v>LAWRENCE ANG (CROSS-TRADE)</v>
      </c>
      <c r="D150" s="213" t="str">
        <f>'HOW TO-&gt;'!$B$112</f>
        <v>6011 2400</v>
      </c>
      <c r="E150" s="1615" t="str">
        <f>'HOW TO-&gt;'!$C$112</f>
        <v>lawrence.ang@msc.com</v>
      </c>
      <c r="F150" s="209"/>
      <c r="G150" s="213" t="str">
        <f>'HOW TO-&gt;'!$A$129</f>
        <v>.</v>
      </c>
      <c r="H150" s="213" t="str">
        <f>'HOW TO-&gt;'!$B$129</f>
        <v>.</v>
      </c>
      <c r="I150" s="1615" t="str">
        <f>'HOW TO-&gt;'!$C$129</f>
        <v>.</v>
      </c>
      <c r="J150" s="209"/>
      <c r="K150" s="213" t="str">
        <f>'HOW TO-&gt;'!$A$144</f>
        <v>HAZEL</v>
      </c>
      <c r="L150" s="213" t="str">
        <f>'HOW TO-&gt;'!$B$144</f>
        <v>6011 2435</v>
      </c>
      <c r="M150" s="1615" t="str">
        <f>'HOW TO-&gt;'!$C$144</f>
        <v>hazel.toh@msc.com</v>
      </c>
      <c r="N150" s="209"/>
    </row>
    <row r="151" spans="1:14" customFormat="1">
      <c r="A151" s="1933"/>
      <c r="B151" s="1933"/>
      <c r="C151" s="213" t="str">
        <f>'HOW TO-&gt;'!$A$113</f>
        <v>ASHTON YAN</v>
      </c>
      <c r="D151" s="213" t="str">
        <f>'HOW TO-&gt;'!$B$113</f>
        <v>6011 2398</v>
      </c>
      <c r="E151" s="1615" t="str">
        <f>'HOW TO-&gt;'!$C$113</f>
        <v>ashton.yan@msc.com</v>
      </c>
      <c r="F151" s="209"/>
      <c r="G151" s="213">
        <f>'HOW TO-&gt;'!$A$130</f>
        <v>0</v>
      </c>
      <c r="H151" s="213">
        <f>'HOW TO-&gt;'!$B$130</f>
        <v>0</v>
      </c>
      <c r="I151" s="1615">
        <f>'HOW TO-&gt;'!$C$130</f>
        <v>0</v>
      </c>
      <c r="J151" s="209"/>
      <c r="K151" s="213">
        <f>'HOW TO-&gt;'!$A$145</f>
        <v>0</v>
      </c>
      <c r="L151" s="213">
        <f>'HOW TO-&gt;'!$B$145</f>
        <v>0</v>
      </c>
      <c r="M151" s="1615">
        <f>'HOW TO-&gt;'!$C$145</f>
        <v>0</v>
      </c>
      <c r="N151" s="209"/>
    </row>
    <row r="152" spans="1:14">
      <c r="C152" s="213" t="str">
        <f>'HOW TO-&gt;'!$A$114</f>
        <v>LUIS LIM</v>
      </c>
      <c r="D152" s="213" t="str">
        <f>'HOW TO-&gt;'!$B$114</f>
        <v>6011 7900</v>
      </c>
      <c r="E152" s="1615" t="str">
        <f>'HOW TO-&gt;'!$C$114</f>
        <v>luis.lim@msc.com</v>
      </c>
      <c r="F152" s="209"/>
      <c r="G152" s="209"/>
      <c r="H152" s="214"/>
      <c r="I152" s="293"/>
      <c r="J152" s="209"/>
      <c r="K152" s="213">
        <f>'HOW TO-&gt;'!$A$146</f>
        <v>0</v>
      </c>
      <c r="L152" s="213">
        <f>'HOW TO-&gt;'!$B$146</f>
        <v>0</v>
      </c>
      <c r="M152" s="1615">
        <f>'HOW TO-&gt;'!$C$146</f>
        <v>0</v>
      </c>
      <c r="N152" s="209"/>
    </row>
    <row r="153" spans="1:14">
      <c r="C153" s="213" t="str">
        <f>'HOW TO-&gt;'!$A$115</f>
        <v>CHARMAINE LIM</v>
      </c>
      <c r="D153" s="213" t="str">
        <f>'HOW TO-&gt;'!$B$115</f>
        <v>6011 0561</v>
      </c>
      <c r="E153" s="1615" t="str">
        <f>'HOW TO-&gt;'!$C$115</f>
        <v>charmaine.lim@msc.com</v>
      </c>
      <c r="F153" s="209"/>
      <c r="G153" s="209"/>
      <c r="H153" s="214"/>
      <c r="I153" s="214"/>
      <c r="J153" s="293"/>
      <c r="K153" s="213"/>
      <c r="L153" s="213"/>
      <c r="M153" s="1615"/>
      <c r="N153" s="209"/>
    </row>
    <row r="154" spans="1:14">
      <c r="C154" s="213">
        <f>'HOW TO-&gt;'!$A$116</f>
        <v>0</v>
      </c>
      <c r="D154" s="213">
        <f>'HOW TO-&gt;'!$B$116</f>
        <v>0</v>
      </c>
      <c r="E154" s="1615">
        <f>'HOW TO-&gt;'!$C$116</f>
        <v>0</v>
      </c>
      <c r="F154" s="209"/>
      <c r="G154" s="209"/>
      <c r="H154" s="209"/>
      <c r="I154" s="209"/>
      <c r="J154" s="209"/>
      <c r="K154" s="209"/>
      <c r="L154" s="209"/>
      <c r="M154" s="209"/>
      <c r="N154" s="209"/>
    </row>
    <row r="155" spans="1:14">
      <c r="C155" s="213" t="str">
        <f>'HOW TO-&gt;'!$A$117</f>
        <v xml:space="preserve">MAIN LINE  </v>
      </c>
      <c r="D155" s="213" t="str">
        <f>'HOW TO-&gt;'!$B$117</f>
        <v>6011 2424</v>
      </c>
      <c r="E155" s="1615">
        <f>'HOW TO-&gt;'!$C$117</f>
        <v>0</v>
      </c>
      <c r="F155" s="209"/>
      <c r="G155" s="209"/>
      <c r="H155" s="209"/>
      <c r="I155" s="209"/>
      <c r="J155" s="209"/>
      <c r="K155" s="209"/>
      <c r="L155" s="209"/>
      <c r="M155" s="209"/>
      <c r="N155" s="209"/>
    </row>
    <row r="156" spans="1:14">
      <c r="C156" s="213">
        <f>'HOW TO-&gt;'!$A$118</f>
        <v>0</v>
      </c>
      <c r="D156" s="213">
        <f>'HOW TO-&gt;'!$B$118</f>
        <v>0</v>
      </c>
      <c r="E156" s="1615">
        <f>'HOW TO-&gt;'!$C$118</f>
        <v>0</v>
      </c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1:14"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</row>
  </sheetData>
  <customSheetViews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5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6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8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1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15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17"/>
      <headerFooter>
        <oddFooter>&amp;L&amp;1#&amp;"Calibri"&amp;10 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41" display="custsvc@msca.com.sg" xr:uid="{3C821660-7A6E-4277-A051-E591B183C064}"/>
    <hyperlink ref="M141" display="sinexp@msca.com.sg" xr:uid="{F95EAA0C-D048-4E98-BA68-B9928835B2A0}"/>
    <hyperlink ref="E140" r:id="rId21" xr:uid="{830384F3-0363-4465-8CB7-2E8950401011}"/>
    <hyperlink ref="E141" display="mktg-dept@msca.com.sg" xr:uid="{33C6DDB2-9F33-4D73-8D36-442AB3F72D4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43"/>
  <sheetViews>
    <sheetView zoomScale="70" zoomScaleNormal="70" workbookViewId="0">
      <pane ySplit="91" topLeftCell="A196" activePane="bottomLeft" state="frozen"/>
      <selection pane="bottomLeft" activeCell="C90" sqref="C90:L214"/>
    </sheetView>
  </sheetViews>
  <sheetFormatPr defaultColWidth="9.42578125" defaultRowHeight="12.75"/>
  <cols>
    <col min="1" max="1" width="14.42578125" style="347" customWidth="1"/>
    <col min="2" max="2" width="1.42578125" style="347" customWidth="1"/>
    <col min="3" max="3" width="30.7109375" style="5" customWidth="1"/>
    <col min="4" max="4" width="14" style="5" customWidth="1"/>
    <col min="5" max="5" width="16.42578125" style="5" customWidth="1"/>
    <col min="6" max="6" width="17.42578125" style="5" customWidth="1"/>
    <col min="7" max="7" width="30.85546875" style="5" customWidth="1"/>
    <col min="8" max="8" width="12.5703125" style="5" customWidth="1"/>
    <col min="9" max="16" width="18.85546875" style="5" customWidth="1"/>
    <col min="17" max="17" width="20.5703125" style="5" customWidth="1"/>
    <col min="18" max="16384" width="9.42578125" style="5"/>
  </cols>
  <sheetData>
    <row r="1" spans="1:16">
      <c r="A1" s="2310"/>
      <c r="B1" s="2978"/>
    </row>
    <row r="2" spans="1:16" s="6" customFormat="1" ht="33">
      <c r="A2" s="346"/>
      <c r="B2" s="346"/>
      <c r="C2" s="145" t="s">
        <v>95</v>
      </c>
      <c r="D2" s="45"/>
      <c r="F2" s="1517"/>
      <c r="P2" s="39"/>
    </row>
    <row r="3" spans="1:16" s="6" customFormat="1" ht="23.25" customHeight="1">
      <c r="A3" s="346"/>
      <c r="B3" s="346"/>
      <c r="C3" s="188"/>
      <c r="D3" s="45"/>
      <c r="P3" s="39"/>
    </row>
    <row r="4" spans="1:16" ht="22.5" customHeight="1">
      <c r="C4" s="802"/>
      <c r="D4" s="46"/>
      <c r="E4" s="190" t="s">
        <v>7386</v>
      </c>
      <c r="H4" s="46"/>
      <c r="I4" s="46"/>
      <c r="J4" s="46"/>
      <c r="K4" s="46"/>
      <c r="L4" s="37"/>
      <c r="M4" s="37"/>
      <c r="N4" s="37"/>
    </row>
    <row r="5" spans="1:16" ht="22.5" customHeight="1">
      <c r="C5" s="802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6" s="14" customFormat="1" ht="32.25" hidden="1" customHeight="1">
      <c r="A6" s="2309"/>
      <c r="B6" s="2309"/>
      <c r="C6" s="802"/>
      <c r="D6" s="146"/>
      <c r="E6" s="96" t="s">
        <v>98</v>
      </c>
      <c r="F6" s="96" t="s">
        <v>3894</v>
      </c>
      <c r="G6" s="147" t="s">
        <v>7387</v>
      </c>
      <c r="H6" s="147" t="s">
        <v>2004</v>
      </c>
      <c r="I6" s="86" t="s">
        <v>4631</v>
      </c>
      <c r="J6" s="86" t="s">
        <v>1259</v>
      </c>
      <c r="K6" s="86" t="s">
        <v>660</v>
      </c>
      <c r="L6" s="148" t="s">
        <v>758</v>
      </c>
      <c r="M6" s="86" t="s">
        <v>1111</v>
      </c>
      <c r="N6" s="86" t="s">
        <v>7388</v>
      </c>
      <c r="O6" s="86" t="s">
        <v>1668</v>
      </c>
      <c r="P6" s="86" t="s">
        <v>941</v>
      </c>
    </row>
    <row r="7" spans="1:16" s="14" customFormat="1" ht="32.25" hidden="1" customHeight="1" thickBot="1">
      <c r="A7" s="348" t="s">
        <v>1712</v>
      </c>
      <c r="B7" s="348"/>
      <c r="C7" s="638" t="s">
        <v>871</v>
      </c>
      <c r="D7" s="149"/>
      <c r="E7" s="150" t="s">
        <v>108</v>
      </c>
      <c r="F7" s="90" t="s">
        <v>3041</v>
      </c>
      <c r="G7" s="151"/>
      <c r="H7" s="151"/>
      <c r="I7" s="90"/>
      <c r="J7" s="90" t="s">
        <v>2907</v>
      </c>
      <c r="K7" s="90" t="s">
        <v>2780</v>
      </c>
      <c r="L7" s="90" t="s">
        <v>3118</v>
      </c>
      <c r="M7" s="90" t="s">
        <v>3785</v>
      </c>
      <c r="N7" s="90" t="s">
        <v>4039</v>
      </c>
      <c r="O7" s="90" t="s">
        <v>3119</v>
      </c>
      <c r="P7" s="90" t="s">
        <v>2737</v>
      </c>
    </row>
    <row r="8" spans="1:16" s="14" customFormat="1" ht="16.5" hidden="1" customHeight="1" thickTop="1" thickBot="1">
      <c r="A8" s="2309"/>
      <c r="B8" s="2309"/>
      <c r="C8" s="639" t="s">
        <v>6345</v>
      </c>
      <c r="D8" s="499" t="s">
        <v>7389</v>
      </c>
      <c r="E8" s="455">
        <v>44953</v>
      </c>
      <c r="F8" s="157">
        <v>44968</v>
      </c>
      <c r="G8" s="153" t="s">
        <v>7390</v>
      </c>
      <c r="H8" s="153" t="s">
        <v>7391</v>
      </c>
      <c r="I8" s="153">
        <v>44975</v>
      </c>
      <c r="J8" s="162">
        <f>I8+16</f>
        <v>44991</v>
      </c>
      <c r="K8" s="453">
        <f>I8+18</f>
        <v>44993</v>
      </c>
      <c r="L8" s="453">
        <f>I8+26</f>
        <v>45001</v>
      </c>
      <c r="M8" s="453">
        <f>I8+28</f>
        <v>45003</v>
      </c>
      <c r="N8" s="453">
        <f>I8+31</f>
        <v>45006</v>
      </c>
      <c r="O8" s="453">
        <f>I8+34</f>
        <v>45009</v>
      </c>
      <c r="P8" s="453">
        <f>I8+36</f>
        <v>45011</v>
      </c>
    </row>
    <row r="9" spans="1:16" s="14" customFormat="1" ht="16.5" hidden="1" customHeight="1" thickTop="1" thickBot="1">
      <c r="A9" s="2309"/>
      <c r="B9" s="2309"/>
      <c r="C9" s="639"/>
      <c r="D9" s="499"/>
      <c r="E9" s="455"/>
      <c r="F9" s="157"/>
      <c r="G9" s="634"/>
      <c r="H9" s="157"/>
      <c r="I9" s="157"/>
      <c r="J9" s="455"/>
      <c r="K9" s="455"/>
      <c r="L9" s="455"/>
      <c r="M9" s="455"/>
      <c r="N9" s="455"/>
      <c r="O9" s="455"/>
      <c r="P9" s="455"/>
    </row>
    <row r="10" spans="1:16" s="14" customFormat="1" ht="16.5" hidden="1" customHeight="1" thickTop="1">
      <c r="A10" s="2309"/>
      <c r="B10" s="2309"/>
      <c r="C10" s="854" t="s">
        <v>2706</v>
      </c>
      <c r="D10" s="560" t="s">
        <v>7392</v>
      </c>
      <c r="E10" s="94">
        <v>44963</v>
      </c>
      <c r="F10" s="561">
        <v>44978</v>
      </c>
      <c r="G10" s="153" t="s">
        <v>7369</v>
      </c>
      <c r="H10" s="153" t="s">
        <v>7393</v>
      </c>
      <c r="I10" s="153">
        <v>44982</v>
      </c>
      <c r="J10" s="162">
        <f>I10+16</f>
        <v>44998</v>
      </c>
      <c r="K10" s="453">
        <f>I10+18</f>
        <v>45000</v>
      </c>
      <c r="L10" s="453">
        <f>I10+26</f>
        <v>45008</v>
      </c>
      <c r="M10" s="453">
        <f>I10+28</f>
        <v>45010</v>
      </c>
      <c r="N10" s="453">
        <f>I10+31</f>
        <v>45013</v>
      </c>
      <c r="O10" s="453">
        <f>I10+34</f>
        <v>45016</v>
      </c>
      <c r="P10" s="453">
        <f>I10+36</f>
        <v>45018</v>
      </c>
    </row>
    <row r="11" spans="1:16" s="14" customFormat="1" ht="16.5" hidden="1" customHeight="1" thickBot="1">
      <c r="A11" s="2309"/>
      <c r="B11" s="2309"/>
      <c r="C11" s="499"/>
      <c r="D11" s="499"/>
      <c r="E11" s="455"/>
      <c r="F11" s="157"/>
      <c r="G11" s="634"/>
      <c r="H11" s="157"/>
      <c r="I11" s="157"/>
      <c r="J11" s="455"/>
      <c r="K11" s="455"/>
      <c r="L11" s="455"/>
      <c r="M11" s="455"/>
      <c r="N11" s="455"/>
      <c r="O11" s="455"/>
      <c r="P11" s="455"/>
    </row>
    <row r="12" spans="1:16" s="14" customFormat="1" ht="16.5" hidden="1" customHeight="1" thickTop="1">
      <c r="A12" s="348" t="s">
        <v>7394</v>
      </c>
      <c r="B12" s="348"/>
      <c r="C12" s="560" t="s">
        <v>2190</v>
      </c>
      <c r="D12" s="560" t="s">
        <v>7395</v>
      </c>
      <c r="E12" s="94">
        <v>44970</v>
      </c>
      <c r="F12" s="957" t="s">
        <v>5552</v>
      </c>
      <c r="G12" s="153" t="s">
        <v>7396</v>
      </c>
      <c r="H12" s="153" t="s">
        <v>7397</v>
      </c>
      <c r="I12" s="153">
        <v>44989</v>
      </c>
      <c r="J12" s="162">
        <f>I12+16</f>
        <v>45005</v>
      </c>
      <c r="K12" s="453">
        <f>I12+18</f>
        <v>45007</v>
      </c>
      <c r="L12" s="453">
        <f>I12+26</f>
        <v>45015</v>
      </c>
      <c r="M12" s="453">
        <f>I12+28</f>
        <v>45017</v>
      </c>
      <c r="N12" s="453">
        <f>I12+31</f>
        <v>45020</v>
      </c>
      <c r="O12" s="453">
        <f>I12+34</f>
        <v>45023</v>
      </c>
      <c r="P12" s="453">
        <f>I12+36</f>
        <v>45025</v>
      </c>
    </row>
    <row r="13" spans="1:16" s="14" customFormat="1" ht="16.5" hidden="1" customHeight="1" thickBot="1">
      <c r="A13" s="348"/>
      <c r="B13" s="348"/>
      <c r="C13" s="639"/>
      <c r="D13" s="499"/>
      <c r="E13" s="455"/>
      <c r="F13" s="157"/>
      <c r="G13" s="634"/>
      <c r="H13" s="157"/>
      <c r="I13" s="157"/>
      <c r="J13" s="455"/>
      <c r="K13" s="455"/>
      <c r="L13" s="455"/>
      <c r="M13" s="455"/>
      <c r="N13" s="455"/>
      <c r="O13" s="455"/>
      <c r="P13" s="455"/>
    </row>
    <row r="14" spans="1:16" s="14" customFormat="1" ht="16.5" hidden="1" customHeight="1" thickTop="1">
      <c r="A14" s="348"/>
      <c r="B14" s="348"/>
      <c r="C14" s="560" t="s">
        <v>6352</v>
      </c>
      <c r="D14" s="560" t="s">
        <v>7398</v>
      </c>
      <c r="E14" s="94">
        <v>44973</v>
      </c>
      <c r="F14" s="561">
        <v>44989</v>
      </c>
      <c r="G14" s="153" t="s">
        <v>7399</v>
      </c>
      <c r="H14" s="153" t="s">
        <v>7400</v>
      </c>
      <c r="I14" s="153">
        <v>44996</v>
      </c>
      <c r="J14" s="162">
        <f>I14+16</f>
        <v>45012</v>
      </c>
      <c r="K14" s="453">
        <f>I14+18</f>
        <v>45014</v>
      </c>
      <c r="L14" s="453">
        <f>I14+26</f>
        <v>45022</v>
      </c>
      <c r="M14" s="453">
        <f>I14+28</f>
        <v>45024</v>
      </c>
      <c r="N14" s="453">
        <f>I14+31</f>
        <v>45027</v>
      </c>
      <c r="O14" s="453">
        <f>I14+34</f>
        <v>45030</v>
      </c>
      <c r="P14" s="453">
        <f>I14+36</f>
        <v>45032</v>
      </c>
    </row>
    <row r="15" spans="1:16" hidden="1"/>
    <row r="16" spans="1:16" s="14" customFormat="1" ht="16.5" hidden="1" customHeight="1" thickTop="1">
      <c r="A16" s="734"/>
      <c r="B16" s="734"/>
      <c r="C16" s="1389" t="s">
        <v>3009</v>
      </c>
      <c r="D16" s="1390" t="s">
        <v>7401</v>
      </c>
      <c r="E16" s="1390">
        <v>44985</v>
      </c>
      <c r="F16" s="1523" t="s">
        <v>393</v>
      </c>
      <c r="G16" s="153" t="s">
        <v>7402</v>
      </c>
      <c r="H16" s="153" t="s">
        <v>7403</v>
      </c>
      <c r="I16" s="153">
        <v>45003</v>
      </c>
      <c r="J16" s="162">
        <f>I16+16</f>
        <v>45019</v>
      </c>
      <c r="K16" s="453">
        <f>I16+18</f>
        <v>45021</v>
      </c>
      <c r="L16" s="453">
        <f>I16+26</f>
        <v>45029</v>
      </c>
      <c r="M16" s="453">
        <f>I16+28</f>
        <v>45031</v>
      </c>
      <c r="N16" s="453">
        <f>I16+31</f>
        <v>45034</v>
      </c>
      <c r="O16" s="453">
        <f>I16+34</f>
        <v>45037</v>
      </c>
      <c r="P16" s="453">
        <f>I16+36</f>
        <v>45039</v>
      </c>
    </row>
    <row r="17" spans="1:16" s="14" customFormat="1" ht="16.5" hidden="1" customHeight="1" thickBot="1">
      <c r="A17" s="734"/>
      <c r="B17" s="734"/>
      <c r="C17" s="499" t="s">
        <v>6355</v>
      </c>
      <c r="D17" s="175" t="s">
        <v>7404</v>
      </c>
      <c r="E17" s="175">
        <v>44988</v>
      </c>
      <c r="F17" s="157">
        <v>44996</v>
      </c>
      <c r="G17" s="634"/>
      <c r="H17" s="157"/>
      <c r="I17" s="157"/>
      <c r="J17" s="455"/>
      <c r="K17" s="455"/>
      <c r="L17" s="455"/>
      <c r="M17" s="455"/>
      <c r="N17" s="455"/>
      <c r="O17" s="455"/>
      <c r="P17" s="455"/>
    </row>
    <row r="18" spans="1:16" s="14" customFormat="1" ht="16.5" hidden="1" customHeight="1" thickTop="1" thickBot="1">
      <c r="A18" s="734"/>
      <c r="B18" s="734"/>
      <c r="C18" s="560" t="s">
        <v>4669</v>
      </c>
      <c r="D18" s="560" t="s">
        <v>7405</v>
      </c>
      <c r="E18" s="455">
        <v>44992</v>
      </c>
      <c r="F18" s="173">
        <v>45003</v>
      </c>
      <c r="G18" s="153" t="s">
        <v>2706</v>
      </c>
      <c r="H18" s="153" t="s">
        <v>7406</v>
      </c>
      <c r="I18" s="153">
        <v>45010</v>
      </c>
      <c r="J18" s="162">
        <f>I18+16</f>
        <v>45026</v>
      </c>
      <c r="K18" s="453">
        <f>I18+18</f>
        <v>45028</v>
      </c>
      <c r="L18" s="453">
        <f>I18+26</f>
        <v>45036</v>
      </c>
      <c r="M18" s="453">
        <f>I18+28</f>
        <v>45038</v>
      </c>
      <c r="N18" s="453">
        <f>I18+31</f>
        <v>45041</v>
      </c>
      <c r="O18" s="453">
        <f>I18+34</f>
        <v>45044</v>
      </c>
      <c r="P18" s="453">
        <f>I18+36</f>
        <v>45046</v>
      </c>
    </row>
    <row r="19" spans="1:16" s="14" customFormat="1" ht="16.5" hidden="1" customHeight="1" thickTop="1" thickBot="1">
      <c r="A19" s="734"/>
      <c r="B19" s="734"/>
      <c r="C19" s="637"/>
      <c r="D19" s="499"/>
      <c r="E19" s="455"/>
      <c r="F19" s="455"/>
      <c r="G19" s="634"/>
      <c r="H19" s="157"/>
      <c r="I19" s="157"/>
      <c r="J19" s="455"/>
      <c r="K19" s="455"/>
      <c r="L19" s="455"/>
      <c r="M19" s="455"/>
      <c r="N19" s="455"/>
      <c r="O19" s="455"/>
      <c r="P19" s="455"/>
    </row>
    <row r="20" spans="1:16" s="14" customFormat="1" ht="16.5" hidden="1" customHeight="1" thickTop="1">
      <c r="A20" s="734"/>
      <c r="B20" s="734"/>
      <c r="C20" s="560" t="s">
        <v>6360</v>
      </c>
      <c r="D20" s="560" t="s">
        <v>7407</v>
      </c>
      <c r="E20" s="94">
        <v>45001</v>
      </c>
      <c r="F20" s="561">
        <v>45010</v>
      </c>
      <c r="G20" s="153" t="s">
        <v>7408</v>
      </c>
      <c r="H20" s="153" t="s">
        <v>7409</v>
      </c>
      <c r="I20" s="153">
        <v>45017</v>
      </c>
      <c r="J20" s="162">
        <f>I20+16</f>
        <v>45033</v>
      </c>
      <c r="K20" s="453">
        <f>I20+18</f>
        <v>45035</v>
      </c>
      <c r="L20" s="453">
        <f>I20+26</f>
        <v>45043</v>
      </c>
      <c r="M20" s="453">
        <f>I20+28</f>
        <v>45045</v>
      </c>
      <c r="N20" s="453">
        <f>I20+31</f>
        <v>45048</v>
      </c>
      <c r="O20" s="453">
        <f>I20+34</f>
        <v>45051</v>
      </c>
      <c r="P20" s="453">
        <f>I20+36</f>
        <v>45053</v>
      </c>
    </row>
    <row r="21" spans="1:16" s="14" customFormat="1" ht="16.5" hidden="1" customHeight="1" thickBot="1">
      <c r="A21" s="734"/>
      <c r="B21" s="734"/>
      <c r="C21" s="637"/>
      <c r="D21" s="499"/>
      <c r="E21" s="455"/>
      <c r="F21" s="157"/>
      <c r="G21" s="634"/>
      <c r="H21" s="157"/>
      <c r="I21" s="157"/>
      <c r="J21" s="455"/>
      <c r="K21" s="455"/>
      <c r="L21" s="455"/>
      <c r="M21" s="455"/>
      <c r="N21" s="455"/>
      <c r="O21" s="455"/>
      <c r="P21" s="455"/>
    </row>
    <row r="22" spans="1:16" s="14" customFormat="1" ht="16.5" hidden="1" customHeight="1" thickTop="1">
      <c r="A22" s="734"/>
      <c r="B22" s="734"/>
      <c r="C22" s="560" t="s">
        <v>3990</v>
      </c>
      <c r="D22" s="560" t="s">
        <v>7410</v>
      </c>
      <c r="E22" s="94">
        <v>45007</v>
      </c>
      <c r="F22" s="173">
        <v>45017</v>
      </c>
      <c r="G22" s="153" t="s">
        <v>7411</v>
      </c>
      <c r="H22" s="153" t="s">
        <v>7412</v>
      </c>
      <c r="I22" s="153">
        <v>45024</v>
      </c>
      <c r="J22" s="162">
        <f>I22+16</f>
        <v>45040</v>
      </c>
      <c r="K22" s="453">
        <f>I22+18</f>
        <v>45042</v>
      </c>
      <c r="L22" s="453">
        <f>I22+26</f>
        <v>45050</v>
      </c>
      <c r="M22" s="453">
        <f>I22+28</f>
        <v>45052</v>
      </c>
      <c r="N22" s="453">
        <f>I22+31</f>
        <v>45055</v>
      </c>
      <c r="O22" s="453">
        <f>I22+34</f>
        <v>45058</v>
      </c>
      <c r="P22" s="453">
        <f>I22+36</f>
        <v>45060</v>
      </c>
    </row>
    <row r="23" spans="1:16" s="14" customFormat="1" ht="16.5" hidden="1" customHeight="1" thickBot="1">
      <c r="A23" s="734"/>
      <c r="B23" s="734"/>
      <c r="C23" s="637"/>
      <c r="D23" s="499"/>
      <c r="E23" s="455"/>
      <c r="F23" s="455"/>
      <c r="G23" s="634"/>
      <c r="H23" s="157"/>
      <c r="I23" s="157"/>
      <c r="J23" s="455"/>
      <c r="K23" s="455"/>
      <c r="L23" s="455"/>
      <c r="M23" s="455"/>
      <c r="N23" s="455"/>
      <c r="O23" s="455"/>
      <c r="P23" s="455"/>
    </row>
    <row r="24" spans="1:16" s="14" customFormat="1" ht="16.5" hidden="1" customHeight="1" thickTop="1">
      <c r="A24" s="734"/>
      <c r="B24" s="734"/>
      <c r="C24" s="560" t="s">
        <v>6365</v>
      </c>
      <c r="D24" s="560" t="s">
        <v>7413</v>
      </c>
      <c r="E24" s="94">
        <v>45018</v>
      </c>
      <c r="F24" s="957" t="s">
        <v>393</v>
      </c>
      <c r="G24" s="153" t="s">
        <v>6360</v>
      </c>
      <c r="H24" s="153" t="s">
        <v>7414</v>
      </c>
      <c r="I24" s="153">
        <v>45031</v>
      </c>
      <c r="J24" s="162">
        <f>I24+16</f>
        <v>45047</v>
      </c>
      <c r="K24" s="453">
        <f>I24+18</f>
        <v>45049</v>
      </c>
      <c r="L24" s="453">
        <f>I24+26</f>
        <v>45057</v>
      </c>
      <c r="M24" s="453">
        <f>I24+28</f>
        <v>45059</v>
      </c>
      <c r="N24" s="453">
        <f>I24+31</f>
        <v>45062</v>
      </c>
      <c r="O24" s="453">
        <f>I24+34</f>
        <v>45065</v>
      </c>
      <c r="P24" s="453">
        <f>I24+36</f>
        <v>45067</v>
      </c>
    </row>
    <row r="25" spans="1:16" s="14" customFormat="1" ht="16.5" hidden="1" customHeight="1" thickBot="1">
      <c r="A25" s="734"/>
      <c r="B25" s="734"/>
      <c r="C25" s="637" t="s">
        <v>2988</v>
      </c>
      <c r="D25" s="499" t="s">
        <v>7415</v>
      </c>
      <c r="E25" s="455">
        <v>45015</v>
      </c>
      <c r="F25" s="455">
        <v>45028</v>
      </c>
      <c r="G25" s="634"/>
      <c r="H25" s="157"/>
      <c r="I25" s="157"/>
      <c r="J25" s="455"/>
      <c r="K25" s="455"/>
      <c r="L25" s="455"/>
      <c r="M25" s="455"/>
      <c r="N25" s="455"/>
      <c r="O25" s="455"/>
      <c r="P25" s="455"/>
    </row>
    <row r="26" spans="1:16" s="14" customFormat="1" ht="16.5" hidden="1" customHeight="1" thickTop="1">
      <c r="A26" s="734"/>
      <c r="B26" s="734"/>
      <c r="C26" s="560" t="s">
        <v>6395</v>
      </c>
      <c r="D26" s="560" t="s">
        <v>7416</v>
      </c>
      <c r="E26" s="94">
        <v>45022</v>
      </c>
      <c r="F26" s="173">
        <v>45031</v>
      </c>
      <c r="G26" s="153" t="s">
        <v>7318</v>
      </c>
      <c r="H26" s="153" t="s">
        <v>7417</v>
      </c>
      <c r="I26" s="153">
        <v>45038</v>
      </c>
      <c r="J26" s="162">
        <f>I26+16</f>
        <v>45054</v>
      </c>
      <c r="K26" s="453">
        <f>I26+18</f>
        <v>45056</v>
      </c>
      <c r="L26" s="453">
        <f>I26+26</f>
        <v>45064</v>
      </c>
      <c r="M26" s="453">
        <f>I26+28</f>
        <v>45066</v>
      </c>
      <c r="N26" s="453">
        <f>I26+31</f>
        <v>45069</v>
      </c>
      <c r="O26" s="453">
        <f>I26+34</f>
        <v>45072</v>
      </c>
      <c r="P26" s="453">
        <f>I26+36</f>
        <v>45074</v>
      </c>
    </row>
    <row r="27" spans="1:16" s="14" customFormat="1" ht="16.5" hidden="1" customHeight="1" thickBot="1">
      <c r="A27" s="734"/>
      <c r="B27" s="734"/>
      <c r="C27" s="637"/>
      <c r="D27" s="499"/>
      <c r="E27" s="455"/>
      <c r="F27" s="455"/>
      <c r="G27" s="634"/>
      <c r="H27" s="157"/>
      <c r="I27" s="157"/>
      <c r="J27" s="455"/>
      <c r="K27" s="455"/>
      <c r="L27" s="455"/>
      <c r="M27" s="455"/>
      <c r="N27" s="455"/>
      <c r="O27" s="455"/>
      <c r="P27" s="455"/>
    </row>
    <row r="28" spans="1:16" s="14" customFormat="1" ht="16.5" hidden="1" customHeight="1" thickTop="1">
      <c r="A28" s="734"/>
      <c r="B28" s="734"/>
      <c r="C28" s="560" t="s">
        <v>4694</v>
      </c>
      <c r="D28" s="560" t="s">
        <v>7418</v>
      </c>
      <c r="E28" s="94">
        <v>45026</v>
      </c>
      <c r="F28" s="561">
        <v>45037</v>
      </c>
      <c r="G28" s="153" t="s">
        <v>7419</v>
      </c>
      <c r="H28" s="153" t="s">
        <v>7420</v>
      </c>
      <c r="I28" s="153">
        <v>45045</v>
      </c>
      <c r="J28" s="162">
        <f>I28+16</f>
        <v>45061</v>
      </c>
      <c r="K28" s="453">
        <f>I28+18</f>
        <v>45063</v>
      </c>
      <c r="L28" s="453">
        <f>I28+26</f>
        <v>45071</v>
      </c>
      <c r="M28" s="453">
        <f>I28+28</f>
        <v>45073</v>
      </c>
      <c r="N28" s="453">
        <f>I28+31</f>
        <v>45076</v>
      </c>
      <c r="O28" s="453">
        <f>I28+34</f>
        <v>45079</v>
      </c>
      <c r="P28" s="453">
        <f>I28+36</f>
        <v>45081</v>
      </c>
    </row>
    <row r="29" spans="1:16" s="14" customFormat="1" ht="16.5" hidden="1" customHeight="1" thickBot="1">
      <c r="A29" s="734"/>
      <c r="B29" s="734"/>
      <c r="C29" s="637"/>
      <c r="D29" s="499"/>
      <c r="E29" s="455"/>
      <c r="F29" s="157"/>
      <c r="G29" s="634"/>
      <c r="H29" s="157"/>
      <c r="I29" s="157"/>
      <c r="J29" s="455"/>
      <c r="K29" s="455"/>
      <c r="L29" s="455"/>
      <c r="M29" s="455"/>
      <c r="N29" s="455"/>
      <c r="O29" s="455"/>
      <c r="P29" s="455"/>
    </row>
    <row r="30" spans="1:16" s="14" customFormat="1" ht="16.5" hidden="1" customHeight="1" thickTop="1">
      <c r="A30" s="734"/>
      <c r="B30" s="734"/>
      <c r="C30" s="560" t="s">
        <v>2927</v>
      </c>
      <c r="D30" s="560" t="s">
        <v>7421</v>
      </c>
      <c r="E30" s="94">
        <v>45037</v>
      </c>
      <c r="F30" s="173">
        <v>45048</v>
      </c>
      <c r="G30" s="153" t="s">
        <v>7390</v>
      </c>
      <c r="H30" s="153" t="s">
        <v>7422</v>
      </c>
      <c r="I30" s="153">
        <v>45052</v>
      </c>
      <c r="J30" s="162">
        <f>I30+16</f>
        <v>45068</v>
      </c>
      <c r="K30" s="453">
        <f>I30+18</f>
        <v>45070</v>
      </c>
      <c r="L30" s="453">
        <f>I30+26</f>
        <v>45078</v>
      </c>
      <c r="M30" s="453">
        <f>I30+28</f>
        <v>45080</v>
      </c>
      <c r="N30" s="453">
        <f>I30+31</f>
        <v>45083</v>
      </c>
      <c r="O30" s="453">
        <f>I30+34</f>
        <v>45086</v>
      </c>
      <c r="P30" s="453">
        <f>I30+36</f>
        <v>45088</v>
      </c>
    </row>
    <row r="31" spans="1:16" hidden="1"/>
    <row r="32" spans="1:16" s="14" customFormat="1" ht="16.5" hidden="1" customHeight="1" thickTop="1">
      <c r="A32" s="734"/>
      <c r="B32" s="734"/>
      <c r="C32" s="560" t="s">
        <v>6405</v>
      </c>
      <c r="D32" s="560" t="s">
        <v>7423</v>
      </c>
      <c r="E32" s="94">
        <v>45041</v>
      </c>
      <c r="F32" s="1549" t="s">
        <v>393</v>
      </c>
      <c r="G32" s="153" t="s">
        <v>7369</v>
      </c>
      <c r="H32" s="153" t="s">
        <v>7424</v>
      </c>
      <c r="I32" s="153">
        <v>45059</v>
      </c>
      <c r="J32" s="162">
        <f>I32+16</f>
        <v>45075</v>
      </c>
      <c r="K32" s="453">
        <f>I32+18</f>
        <v>45077</v>
      </c>
      <c r="L32" s="453">
        <f>I32+26</f>
        <v>45085</v>
      </c>
      <c r="M32" s="453">
        <f>I32+28</f>
        <v>45087</v>
      </c>
      <c r="N32" s="453">
        <f>I32+31</f>
        <v>45090</v>
      </c>
      <c r="O32" s="453">
        <f>I32+34</f>
        <v>45093</v>
      </c>
      <c r="P32" s="453">
        <f>I32+36</f>
        <v>45095</v>
      </c>
    </row>
    <row r="33" spans="1:16" s="14" customFormat="1" ht="16.5" hidden="1" customHeight="1" thickBot="1">
      <c r="A33" s="734"/>
      <c r="B33" s="734"/>
      <c r="C33" s="637" t="s">
        <v>3904</v>
      </c>
      <c r="D33" s="499" t="s">
        <v>7425</v>
      </c>
      <c r="E33" s="455">
        <v>45042</v>
      </c>
      <c r="F33" s="455">
        <f>E33+11</f>
        <v>45053</v>
      </c>
      <c r="G33" s="634"/>
      <c r="H33" s="157"/>
      <c r="I33" s="157"/>
      <c r="J33" s="455"/>
      <c r="K33" s="455"/>
      <c r="L33" s="455"/>
      <c r="M33" s="455"/>
      <c r="N33" s="455"/>
      <c r="O33" s="455"/>
      <c r="P33" s="455"/>
    </row>
    <row r="34" spans="1:16" s="14" customFormat="1" ht="16.5" hidden="1" customHeight="1" thickTop="1">
      <c r="A34" s="734"/>
      <c r="B34" s="734"/>
      <c r="C34" s="560" t="s">
        <v>6345</v>
      </c>
      <c r="D34" s="560" t="s">
        <v>7426</v>
      </c>
      <c r="E34" s="94">
        <v>45051</v>
      </c>
      <c r="F34" s="173">
        <v>45058</v>
      </c>
      <c r="G34" s="153" t="s">
        <v>7427</v>
      </c>
      <c r="H34" s="153" t="s">
        <v>7428</v>
      </c>
      <c r="I34" s="153">
        <v>45066</v>
      </c>
      <c r="J34" s="162">
        <f>I34+16</f>
        <v>45082</v>
      </c>
      <c r="K34" s="453">
        <f>I34+18</f>
        <v>45084</v>
      </c>
      <c r="L34" s="453">
        <f>I34+26</f>
        <v>45092</v>
      </c>
      <c r="M34" s="453">
        <f>I34+28</f>
        <v>45094</v>
      </c>
      <c r="N34" s="453">
        <f>I34+31</f>
        <v>45097</v>
      </c>
      <c r="O34" s="453">
        <f>I34+34</f>
        <v>45100</v>
      </c>
      <c r="P34" s="453">
        <f>I34+36</f>
        <v>45102</v>
      </c>
    </row>
    <row r="35" spans="1:16" s="14" customFormat="1" ht="16.5" hidden="1" customHeight="1" thickBot="1">
      <c r="A35" s="734"/>
      <c r="B35" s="734"/>
      <c r="C35" s="637"/>
      <c r="D35" s="499"/>
      <c r="E35" s="455"/>
      <c r="F35" s="455"/>
      <c r="G35" s="634"/>
      <c r="H35" s="157"/>
      <c r="I35" s="157"/>
      <c r="J35" s="455"/>
      <c r="K35" s="455"/>
      <c r="L35" s="455"/>
      <c r="M35" s="455"/>
      <c r="N35" s="455"/>
      <c r="O35" s="455"/>
      <c r="P35" s="455"/>
    </row>
    <row r="36" spans="1:16" s="14" customFormat="1" ht="16.5" hidden="1" customHeight="1" thickTop="1">
      <c r="A36" s="734"/>
      <c r="B36" s="734"/>
      <c r="C36" s="1389" t="s">
        <v>2716</v>
      </c>
      <c r="D36" s="1389" t="s">
        <v>7391</v>
      </c>
      <c r="E36" s="1390">
        <v>45060</v>
      </c>
      <c r="F36" s="1619">
        <v>45070</v>
      </c>
      <c r="G36" s="153" t="s">
        <v>7399</v>
      </c>
      <c r="H36" s="153" t="s">
        <v>7429</v>
      </c>
      <c r="I36" s="153">
        <v>45073</v>
      </c>
      <c r="J36" s="162">
        <f>I36+16</f>
        <v>45089</v>
      </c>
      <c r="K36" s="453">
        <f>I36+18</f>
        <v>45091</v>
      </c>
      <c r="L36" s="453">
        <f>I36+26</f>
        <v>45099</v>
      </c>
      <c r="M36" s="453">
        <f>I36+28</f>
        <v>45101</v>
      </c>
      <c r="N36" s="453">
        <f>I36+31</f>
        <v>45104</v>
      </c>
      <c r="O36" s="453">
        <f>I36+34</f>
        <v>45107</v>
      </c>
      <c r="P36" s="453">
        <f>I36+36</f>
        <v>45109</v>
      </c>
    </row>
    <row r="37" spans="1:16" s="14" customFormat="1" ht="16.5" hidden="1" customHeight="1" thickBot="1">
      <c r="A37" s="734"/>
      <c r="B37" s="734"/>
      <c r="C37" s="637" t="s">
        <v>3009</v>
      </c>
      <c r="D37" s="499" t="s">
        <v>7430</v>
      </c>
      <c r="E37" s="455">
        <v>45062</v>
      </c>
      <c r="F37" s="157">
        <v>45072</v>
      </c>
      <c r="G37" s="634"/>
      <c r="H37" s="157"/>
      <c r="I37" s="157"/>
      <c r="J37" s="455"/>
      <c r="K37" s="455"/>
      <c r="L37" s="455"/>
      <c r="M37" s="455"/>
      <c r="N37" s="455"/>
      <c r="O37" s="455"/>
      <c r="P37" s="455"/>
    </row>
    <row r="38" spans="1:16" s="14" customFormat="1" ht="16.5" hidden="1" customHeight="1" thickTop="1">
      <c r="A38" s="734"/>
      <c r="B38" s="734"/>
      <c r="C38" s="560" t="s">
        <v>3994</v>
      </c>
      <c r="D38" s="560" t="s">
        <v>7431</v>
      </c>
      <c r="E38" s="94">
        <v>45063</v>
      </c>
      <c r="F38" s="173">
        <v>45072</v>
      </c>
      <c r="G38" s="153" t="s">
        <v>7432</v>
      </c>
      <c r="H38" s="153" t="s">
        <v>7433</v>
      </c>
      <c r="I38" s="153">
        <v>45080</v>
      </c>
      <c r="J38" s="162">
        <f>I38+16</f>
        <v>45096</v>
      </c>
      <c r="K38" s="453">
        <f>I38+18</f>
        <v>45098</v>
      </c>
      <c r="L38" s="453">
        <f>I38+26</f>
        <v>45106</v>
      </c>
      <c r="M38" s="453">
        <f>I38+28</f>
        <v>45108</v>
      </c>
      <c r="N38" s="453">
        <f>I38+31</f>
        <v>45111</v>
      </c>
      <c r="O38" s="453">
        <f>I38+34</f>
        <v>45114</v>
      </c>
      <c r="P38" s="453">
        <f>I38+36</f>
        <v>45116</v>
      </c>
    </row>
    <row r="39" spans="1:16" s="14" customFormat="1" ht="16.5" hidden="1" customHeight="1" thickBot="1">
      <c r="A39" s="734"/>
      <c r="B39" s="734"/>
      <c r="C39" s="637"/>
      <c r="D39" s="499"/>
      <c r="E39" s="455"/>
      <c r="F39" s="455"/>
      <c r="G39" s="634"/>
      <c r="H39" s="157"/>
      <c r="I39" s="157"/>
      <c r="J39" s="455"/>
      <c r="K39" s="455"/>
      <c r="L39" s="455"/>
      <c r="M39" s="455"/>
      <c r="N39" s="455"/>
      <c r="O39" s="455"/>
      <c r="P39" s="455"/>
    </row>
    <row r="40" spans="1:16" s="14" customFormat="1" ht="16.5" hidden="1" customHeight="1" thickTop="1">
      <c r="A40" s="734"/>
      <c r="B40" s="734"/>
      <c r="C40" s="560" t="s">
        <v>6352</v>
      </c>
      <c r="D40" s="560" t="s">
        <v>7397</v>
      </c>
      <c r="E40" s="94">
        <v>45069</v>
      </c>
      <c r="F40" s="561">
        <v>45079</v>
      </c>
      <c r="G40" s="153" t="s">
        <v>2706</v>
      </c>
      <c r="H40" s="153" t="s">
        <v>7434</v>
      </c>
      <c r="I40" s="153">
        <v>45087</v>
      </c>
      <c r="J40" s="162">
        <f>I40+16</f>
        <v>45103</v>
      </c>
      <c r="K40" s="453">
        <f>I40+18</f>
        <v>45105</v>
      </c>
      <c r="L40" s="453">
        <f>I40+26</f>
        <v>45113</v>
      </c>
      <c r="M40" s="453">
        <f>I40+28</f>
        <v>45115</v>
      </c>
      <c r="N40" s="453">
        <f>I40+31</f>
        <v>45118</v>
      </c>
      <c r="O40" s="453">
        <f>I40+34</f>
        <v>45121</v>
      </c>
      <c r="P40" s="453">
        <f>I40+36</f>
        <v>45123</v>
      </c>
    </row>
    <row r="41" spans="1:16" s="14" customFormat="1" ht="16.5" hidden="1" customHeight="1" thickBot="1">
      <c r="A41" s="734"/>
      <c r="B41" s="734"/>
      <c r="C41" s="637"/>
      <c r="D41" s="499"/>
      <c r="E41" s="455"/>
      <c r="F41" s="157"/>
      <c r="G41" s="634"/>
      <c r="H41" s="157"/>
      <c r="I41" s="157"/>
      <c r="J41" s="455"/>
      <c r="K41" s="455"/>
      <c r="L41" s="455"/>
      <c r="M41" s="455"/>
      <c r="N41" s="455"/>
      <c r="O41" s="455"/>
      <c r="P41" s="455"/>
    </row>
    <row r="42" spans="1:16" s="14" customFormat="1" ht="16.5" hidden="1" customHeight="1" thickTop="1">
      <c r="A42" s="734"/>
      <c r="B42" s="734"/>
      <c r="C42" s="560" t="s">
        <v>6355</v>
      </c>
      <c r="D42" s="560" t="s">
        <v>7435</v>
      </c>
      <c r="E42" s="94">
        <v>45079</v>
      </c>
      <c r="F42" s="561">
        <v>45088</v>
      </c>
      <c r="G42" s="153" t="s">
        <v>7408</v>
      </c>
      <c r="H42" s="153" t="s">
        <v>7436</v>
      </c>
      <c r="I42" s="153">
        <v>45094</v>
      </c>
      <c r="J42" s="162">
        <f>I42+16</f>
        <v>45110</v>
      </c>
      <c r="K42" s="453">
        <f>I42+18</f>
        <v>45112</v>
      </c>
      <c r="L42" s="453">
        <f>I42+26</f>
        <v>45120</v>
      </c>
      <c r="M42" s="453">
        <f>I42+28</f>
        <v>45122</v>
      </c>
      <c r="N42" s="453">
        <f>I42+31</f>
        <v>45125</v>
      </c>
      <c r="O42" s="453">
        <f>I42+34</f>
        <v>45128</v>
      </c>
      <c r="P42" s="453">
        <f>I42+36</f>
        <v>45130</v>
      </c>
    </row>
    <row r="43" spans="1:16" s="14" customFormat="1" ht="16.5" hidden="1" customHeight="1" thickBot="1">
      <c r="A43" s="734"/>
      <c r="B43" s="734"/>
      <c r="C43" s="637"/>
      <c r="D43" s="499"/>
      <c r="E43" s="455"/>
      <c r="F43" s="455"/>
      <c r="G43" s="634"/>
      <c r="H43" s="157"/>
      <c r="I43" s="157"/>
      <c r="J43" s="455"/>
      <c r="K43" s="455"/>
      <c r="L43" s="455"/>
      <c r="M43" s="455"/>
      <c r="N43" s="455"/>
      <c r="O43" s="455"/>
      <c r="P43" s="455"/>
    </row>
    <row r="44" spans="1:16" s="14" customFormat="1" ht="16.5" hidden="1" customHeight="1" thickTop="1">
      <c r="A44" s="734"/>
      <c r="B44" s="734"/>
      <c r="C44" s="560" t="s">
        <v>4669</v>
      </c>
      <c r="D44" s="560" t="s">
        <v>7437</v>
      </c>
      <c r="E44" s="94">
        <v>45086</v>
      </c>
      <c r="F44" s="561">
        <v>45093</v>
      </c>
      <c r="G44" s="153" t="s">
        <v>7411</v>
      </c>
      <c r="H44" s="153" t="s">
        <v>7438</v>
      </c>
      <c r="I44" s="153">
        <v>45101</v>
      </c>
      <c r="J44" s="162">
        <f t="shared" ref="J44" si="0">I44+16</f>
        <v>45117</v>
      </c>
      <c r="K44" s="453">
        <f t="shared" ref="K44" si="1">I44+18</f>
        <v>45119</v>
      </c>
      <c r="L44" s="453">
        <f t="shared" ref="L44" si="2">I44+26</f>
        <v>45127</v>
      </c>
      <c r="M44" s="453">
        <f t="shared" ref="M44" si="3">I44+28</f>
        <v>45129</v>
      </c>
      <c r="N44" s="453">
        <f t="shared" ref="N44" si="4">I44+31</f>
        <v>45132</v>
      </c>
      <c r="O44" s="453">
        <f t="shared" ref="O44" si="5">I44+34</f>
        <v>45135</v>
      </c>
      <c r="P44" s="453">
        <f t="shared" ref="P44" si="6">I44+36</f>
        <v>45137</v>
      </c>
    </row>
    <row r="45" spans="1:16" s="14" customFormat="1" ht="16.5" hidden="1" customHeight="1" thickBot="1">
      <c r="A45" s="734"/>
      <c r="B45" s="734"/>
      <c r="C45" s="637"/>
      <c r="D45" s="499"/>
      <c r="E45" s="455"/>
      <c r="F45" s="157"/>
      <c r="G45" s="634"/>
      <c r="H45" s="157"/>
      <c r="I45" s="157"/>
      <c r="J45" s="455"/>
      <c r="K45" s="455"/>
      <c r="L45" s="455"/>
      <c r="M45" s="455"/>
      <c r="N45" s="455"/>
      <c r="O45" s="455"/>
      <c r="P45" s="455"/>
    </row>
    <row r="46" spans="1:16" s="14" customFormat="1" ht="16.5" hidden="1" customHeight="1" thickTop="1">
      <c r="A46" s="734"/>
      <c r="B46" s="734"/>
      <c r="C46" s="560" t="s">
        <v>6420</v>
      </c>
      <c r="D46" s="1598" t="s">
        <v>7406</v>
      </c>
      <c r="E46" s="94">
        <v>45094</v>
      </c>
      <c r="F46" s="561">
        <v>45102</v>
      </c>
      <c r="G46" s="153" t="s">
        <v>6360</v>
      </c>
      <c r="H46" s="153" t="s">
        <v>7439</v>
      </c>
      <c r="I46" s="153">
        <v>45108</v>
      </c>
      <c r="J46" s="162">
        <f t="shared" ref="J46" si="7">I46+16</f>
        <v>45124</v>
      </c>
      <c r="K46" s="453">
        <f t="shared" ref="K46" si="8">I46+18</f>
        <v>45126</v>
      </c>
      <c r="L46" s="453">
        <f t="shared" ref="L46" si="9">I46+26</f>
        <v>45134</v>
      </c>
      <c r="M46" s="453">
        <f t="shared" ref="M46" si="10">I46+28</f>
        <v>45136</v>
      </c>
      <c r="N46" s="453">
        <f t="shared" ref="N46" si="11">I46+31</f>
        <v>45139</v>
      </c>
      <c r="O46" s="453">
        <f t="shared" ref="O46" si="12">I46+34</f>
        <v>45142</v>
      </c>
      <c r="P46" s="453">
        <f t="shared" ref="P46" si="13">I46+36</f>
        <v>45144</v>
      </c>
    </row>
    <row r="47" spans="1:16" hidden="1"/>
    <row r="48" spans="1:16" s="14" customFormat="1" ht="16.5" hidden="1" customHeight="1" thickTop="1">
      <c r="A48" s="734"/>
      <c r="B48" s="734"/>
      <c r="C48" s="560" t="s">
        <v>6423</v>
      </c>
      <c r="D48" s="560" t="s">
        <v>7409</v>
      </c>
      <c r="E48" s="94">
        <v>45100</v>
      </c>
      <c r="F48" s="561">
        <v>45107</v>
      </c>
      <c r="G48" s="153" t="s">
        <v>7440</v>
      </c>
      <c r="H48" s="153" t="s">
        <v>7441</v>
      </c>
      <c r="I48" s="153">
        <v>45115</v>
      </c>
      <c r="J48" s="162">
        <f t="shared" ref="J48" si="14">I48+16</f>
        <v>45131</v>
      </c>
      <c r="K48" s="453">
        <f t="shared" ref="K48" si="15">I48+18</f>
        <v>45133</v>
      </c>
      <c r="L48" s="453">
        <f t="shared" ref="L48" si="16">I48+26</f>
        <v>45141</v>
      </c>
      <c r="M48" s="453">
        <f t="shared" ref="M48" si="17">I48+28</f>
        <v>45143</v>
      </c>
      <c r="N48" s="453">
        <f t="shared" ref="N48" si="18">I48+31</f>
        <v>45146</v>
      </c>
      <c r="O48" s="453">
        <f t="shared" ref="O48" si="19">I48+34</f>
        <v>45149</v>
      </c>
      <c r="P48" s="453">
        <f t="shared" ref="P48" si="20">I48+36</f>
        <v>45151</v>
      </c>
    </row>
    <row r="49" spans="1:16" s="14" customFormat="1" ht="16.5" hidden="1" customHeight="1" thickBot="1">
      <c r="A49" s="734"/>
      <c r="B49" s="734"/>
      <c r="C49" s="637"/>
      <c r="D49" s="499"/>
      <c r="E49" s="455"/>
      <c r="F49" s="157"/>
      <c r="G49" s="634"/>
      <c r="H49" s="157"/>
      <c r="I49" s="157"/>
      <c r="J49" s="455"/>
      <c r="K49" s="455"/>
      <c r="L49" s="455"/>
      <c r="M49" s="455"/>
      <c r="N49" s="455"/>
      <c r="O49" s="455"/>
      <c r="P49" s="455"/>
    </row>
    <row r="50" spans="1:16" s="14" customFormat="1" ht="16.5" hidden="1" customHeight="1" thickTop="1">
      <c r="A50" s="734"/>
      <c r="B50" s="734"/>
      <c r="C50" s="560" t="s">
        <v>6453</v>
      </c>
      <c r="D50" s="560" t="s">
        <v>7442</v>
      </c>
      <c r="E50" s="94">
        <v>45106</v>
      </c>
      <c r="F50" s="173">
        <v>45114</v>
      </c>
      <c r="G50" s="153" t="s">
        <v>7419</v>
      </c>
      <c r="H50" s="153" t="s">
        <v>7443</v>
      </c>
      <c r="I50" s="153">
        <v>45122</v>
      </c>
      <c r="J50" s="162">
        <f t="shared" ref="J50" si="21">I50+16</f>
        <v>45138</v>
      </c>
      <c r="K50" s="453">
        <f t="shared" ref="K50" si="22">I50+18</f>
        <v>45140</v>
      </c>
      <c r="L50" s="453">
        <f t="shared" ref="L50" si="23">I50+26</f>
        <v>45148</v>
      </c>
      <c r="M50" s="453">
        <f t="shared" ref="M50" si="24">I50+28</f>
        <v>45150</v>
      </c>
      <c r="N50" s="453">
        <f t="shared" ref="N50" si="25">I50+31</f>
        <v>45153</v>
      </c>
      <c r="O50" s="453">
        <f t="shared" ref="O50" si="26">I50+34</f>
        <v>45156</v>
      </c>
      <c r="P50" s="453">
        <f t="shared" ref="P50" si="27">I50+36</f>
        <v>45158</v>
      </c>
    </row>
    <row r="51" spans="1:16" s="14" customFormat="1" ht="16.5" hidden="1" customHeight="1" thickBot="1">
      <c r="A51" s="734"/>
      <c r="B51" s="734"/>
      <c r="C51" s="637"/>
      <c r="D51" s="499"/>
      <c r="E51" s="455"/>
      <c r="F51" s="455"/>
      <c r="G51" s="634"/>
      <c r="H51" s="157"/>
      <c r="I51" s="157"/>
      <c r="J51" s="455"/>
      <c r="K51" s="455"/>
      <c r="L51" s="455"/>
      <c r="M51" s="455"/>
      <c r="N51" s="455"/>
      <c r="O51" s="455"/>
      <c r="P51" s="455"/>
    </row>
    <row r="52" spans="1:16" s="14" customFormat="1" ht="16.5" hidden="1" customHeight="1" thickTop="1">
      <c r="A52" s="734"/>
      <c r="B52" s="734"/>
      <c r="C52" s="560" t="s">
        <v>6395</v>
      </c>
      <c r="D52" s="560" t="s">
        <v>7444</v>
      </c>
      <c r="E52" s="94">
        <v>45115</v>
      </c>
      <c r="F52" s="561">
        <v>45121</v>
      </c>
      <c r="G52" s="153" t="s">
        <v>7390</v>
      </c>
      <c r="H52" s="153" t="s">
        <v>7445</v>
      </c>
      <c r="I52" s="153">
        <v>45129</v>
      </c>
      <c r="J52" s="162">
        <f>I52+16</f>
        <v>45145</v>
      </c>
      <c r="K52" s="453">
        <f>I52+18</f>
        <v>45147</v>
      </c>
      <c r="L52" s="453">
        <f>I52+26</f>
        <v>45155</v>
      </c>
      <c r="M52" s="453">
        <f>I52+28</f>
        <v>45157</v>
      </c>
      <c r="N52" s="453">
        <f>I52+31</f>
        <v>45160</v>
      </c>
      <c r="O52" s="453">
        <f>I52+34</f>
        <v>45163</v>
      </c>
      <c r="P52" s="453">
        <f>I52+36</f>
        <v>45165</v>
      </c>
    </row>
    <row r="53" spans="1:16" s="14" customFormat="1" ht="16.5" hidden="1" customHeight="1" thickBot="1">
      <c r="A53" s="734"/>
      <c r="B53" s="734"/>
      <c r="C53" s="637"/>
      <c r="D53" s="499"/>
      <c r="E53" s="455"/>
      <c r="F53" s="157"/>
      <c r="G53" s="634"/>
      <c r="H53" s="157"/>
      <c r="I53" s="157"/>
      <c r="J53" s="455"/>
      <c r="K53" s="455"/>
      <c r="L53" s="455"/>
      <c r="M53" s="455"/>
      <c r="N53" s="455"/>
      <c r="O53" s="455"/>
      <c r="P53" s="455"/>
    </row>
    <row r="54" spans="1:16" s="14" customFormat="1" ht="16.5" hidden="1" customHeight="1" thickTop="1">
      <c r="A54" s="734"/>
      <c r="B54" s="734"/>
      <c r="C54" s="560" t="s">
        <v>4694</v>
      </c>
      <c r="D54" s="560" t="s">
        <v>7417</v>
      </c>
      <c r="E54" s="94">
        <v>45119</v>
      </c>
      <c r="F54" s="173">
        <v>45128</v>
      </c>
      <c r="G54" s="153" t="s">
        <v>7369</v>
      </c>
      <c r="H54" s="153" t="s">
        <v>7446</v>
      </c>
      <c r="I54" s="153">
        <v>45136</v>
      </c>
      <c r="J54" s="162">
        <f>I54+16</f>
        <v>45152</v>
      </c>
      <c r="K54" s="453">
        <f>I54+18</f>
        <v>45154</v>
      </c>
      <c r="L54" s="453">
        <f>I54+26</f>
        <v>45162</v>
      </c>
      <c r="M54" s="453">
        <f>I54+28</f>
        <v>45164</v>
      </c>
      <c r="N54" s="453">
        <f>I54+31</f>
        <v>45167</v>
      </c>
      <c r="O54" s="453">
        <f>I54+34</f>
        <v>45170</v>
      </c>
      <c r="P54" s="453">
        <f>I54+36</f>
        <v>45172</v>
      </c>
    </row>
    <row r="55" spans="1:16" s="14" customFormat="1" ht="16.5" hidden="1" customHeight="1" thickBot="1">
      <c r="A55" s="734"/>
      <c r="B55" s="734"/>
      <c r="C55" s="637"/>
      <c r="D55" s="499"/>
      <c r="E55" s="455"/>
      <c r="F55" s="455"/>
      <c r="G55" s="634"/>
      <c r="H55" s="157"/>
      <c r="I55" s="157"/>
      <c r="J55" s="455"/>
      <c r="K55" s="455"/>
      <c r="L55" s="455"/>
      <c r="M55" s="455"/>
      <c r="N55" s="455"/>
      <c r="O55" s="455"/>
      <c r="P55" s="455"/>
    </row>
    <row r="56" spans="1:16" s="14" customFormat="1" ht="16.5" hidden="1" customHeight="1" thickTop="1">
      <c r="A56" s="734"/>
      <c r="B56" s="734"/>
      <c r="C56" s="560" t="s">
        <v>3990</v>
      </c>
      <c r="D56" s="560" t="s">
        <v>7420</v>
      </c>
      <c r="E56" s="94">
        <v>45125</v>
      </c>
      <c r="F56" s="561">
        <v>45135</v>
      </c>
      <c r="G56" s="153" t="s">
        <v>7427</v>
      </c>
      <c r="H56" s="153" t="s">
        <v>7447</v>
      </c>
      <c r="I56" s="153">
        <v>45143</v>
      </c>
      <c r="J56" s="162">
        <f>I56+16</f>
        <v>45159</v>
      </c>
      <c r="K56" s="453">
        <f>I56+18</f>
        <v>45161</v>
      </c>
      <c r="L56" s="453">
        <f>I56+26</f>
        <v>45169</v>
      </c>
      <c r="M56" s="453">
        <f>I56+28</f>
        <v>45171</v>
      </c>
      <c r="N56" s="453">
        <f>I56+31</f>
        <v>45174</v>
      </c>
      <c r="O56" s="453">
        <f>I56+34</f>
        <v>45177</v>
      </c>
      <c r="P56" s="453">
        <f>I56+36</f>
        <v>45179</v>
      </c>
    </row>
    <row r="57" spans="1:16" s="14" customFormat="1" ht="16.5" hidden="1" customHeight="1" thickBot="1">
      <c r="A57" s="734"/>
      <c r="B57" s="734"/>
      <c r="C57" s="637" t="s">
        <v>3002</v>
      </c>
      <c r="D57" s="499" t="s">
        <v>3003</v>
      </c>
      <c r="E57" s="455">
        <v>45128</v>
      </c>
      <c r="F57" s="157">
        <v>45138</v>
      </c>
      <c r="G57" s="634"/>
      <c r="H57" s="157"/>
      <c r="I57" s="157"/>
      <c r="J57" s="455"/>
      <c r="K57" s="455"/>
      <c r="L57" s="455"/>
      <c r="M57" s="455"/>
      <c r="N57" s="455"/>
      <c r="O57" s="455"/>
      <c r="P57" s="455"/>
    </row>
    <row r="58" spans="1:16" s="14" customFormat="1" ht="16.5" hidden="1" customHeight="1" thickTop="1">
      <c r="A58" s="734"/>
      <c r="B58" s="734"/>
      <c r="C58" s="560" t="s">
        <v>3904</v>
      </c>
      <c r="D58" s="560" t="s">
        <v>7422</v>
      </c>
      <c r="E58" s="94">
        <v>45137</v>
      </c>
      <c r="F58" s="561">
        <v>45144</v>
      </c>
      <c r="G58" s="153" t="s">
        <v>7399</v>
      </c>
      <c r="H58" s="153" t="s">
        <v>7448</v>
      </c>
      <c r="I58" s="153">
        <v>45150</v>
      </c>
      <c r="J58" s="162">
        <f>I58+16</f>
        <v>45166</v>
      </c>
      <c r="K58" s="453">
        <f>I58+18</f>
        <v>45168</v>
      </c>
      <c r="L58" s="453">
        <f>I58+26</f>
        <v>45176</v>
      </c>
      <c r="M58" s="453">
        <f>I58+28</f>
        <v>45178</v>
      </c>
      <c r="N58" s="453">
        <f>I58+31</f>
        <v>45181</v>
      </c>
      <c r="O58" s="453">
        <f>I58+34</f>
        <v>45184</v>
      </c>
      <c r="P58" s="453">
        <f>I58+36</f>
        <v>45186</v>
      </c>
    </row>
    <row r="59" spans="1:16" s="14" customFormat="1" ht="16.5" hidden="1" customHeight="1" thickBot="1">
      <c r="A59" s="734"/>
      <c r="B59" s="734"/>
      <c r="C59" s="637"/>
      <c r="D59" s="499"/>
      <c r="E59" s="455"/>
      <c r="F59" s="157"/>
      <c r="G59" s="634"/>
      <c r="H59" s="157"/>
      <c r="I59" s="157"/>
      <c r="J59" s="455"/>
      <c r="K59" s="455"/>
      <c r="L59" s="455"/>
      <c r="M59" s="455"/>
      <c r="N59" s="455"/>
      <c r="O59" s="455"/>
      <c r="P59" s="455"/>
    </row>
    <row r="60" spans="1:16" s="14" customFormat="1" ht="16.5" hidden="1" customHeight="1" thickTop="1">
      <c r="A60" s="734"/>
      <c r="B60" s="734"/>
      <c r="C60" s="560" t="s">
        <v>6436</v>
      </c>
      <c r="D60" s="560" t="s">
        <v>7449</v>
      </c>
      <c r="E60" s="94">
        <v>45139</v>
      </c>
      <c r="F60" s="561">
        <v>45149</v>
      </c>
      <c r="G60" s="153" t="s">
        <v>7450</v>
      </c>
      <c r="H60" s="153" t="s">
        <v>7451</v>
      </c>
      <c r="I60" s="153">
        <v>45157</v>
      </c>
      <c r="J60" s="162">
        <f>I60+16</f>
        <v>45173</v>
      </c>
      <c r="K60" s="453">
        <f>I60+18</f>
        <v>45175</v>
      </c>
      <c r="L60" s="453">
        <f>I60+26</f>
        <v>45183</v>
      </c>
      <c r="M60" s="453">
        <f>I60+28</f>
        <v>45185</v>
      </c>
      <c r="N60" s="453">
        <f>I60+31</f>
        <v>45188</v>
      </c>
      <c r="O60" s="453">
        <f>I60+34</f>
        <v>45191</v>
      </c>
      <c r="P60" s="453">
        <f>I60+36</f>
        <v>45193</v>
      </c>
    </row>
    <row r="61" spans="1:16" s="14" customFormat="1" ht="16.5" hidden="1" customHeight="1" thickBot="1">
      <c r="A61" s="734"/>
      <c r="B61" s="734"/>
      <c r="C61" s="637"/>
      <c r="D61" s="499"/>
      <c r="E61" s="455"/>
      <c r="F61" s="157"/>
      <c r="G61" s="634"/>
      <c r="H61" s="157"/>
      <c r="I61" s="157"/>
      <c r="J61" s="455"/>
      <c r="K61" s="455"/>
      <c r="L61" s="455"/>
      <c r="M61" s="455"/>
      <c r="N61" s="455"/>
      <c r="O61" s="455"/>
      <c r="P61" s="455"/>
    </row>
    <row r="62" spans="1:16" s="14" customFormat="1" ht="16.5" hidden="1" customHeight="1" thickTop="1">
      <c r="A62" s="734"/>
      <c r="B62" s="734"/>
      <c r="C62" s="706" t="s">
        <v>3009</v>
      </c>
      <c r="D62" s="560" t="s">
        <v>3010</v>
      </c>
      <c r="E62" s="94">
        <v>45148</v>
      </c>
      <c r="F62" s="561">
        <v>45158</v>
      </c>
      <c r="G62" s="153" t="s">
        <v>2706</v>
      </c>
      <c r="H62" s="153" t="s">
        <v>7217</v>
      </c>
      <c r="I62" s="153">
        <v>45164</v>
      </c>
      <c r="J62" s="162">
        <f>I62+16</f>
        <v>45180</v>
      </c>
      <c r="K62" s="453">
        <f>I62+18</f>
        <v>45182</v>
      </c>
      <c r="L62" s="453">
        <f>I62+26</f>
        <v>45190</v>
      </c>
      <c r="M62" s="453">
        <f>I62+28</f>
        <v>45192</v>
      </c>
      <c r="N62" s="453">
        <f>I62+31</f>
        <v>45195</v>
      </c>
      <c r="O62" s="453">
        <f>I62+34</f>
        <v>45198</v>
      </c>
      <c r="P62" s="453">
        <f>I62+36</f>
        <v>45200</v>
      </c>
    </row>
    <row r="63" spans="1:16" hidden="1"/>
    <row r="64" spans="1:16" s="14" customFormat="1" ht="16.5" hidden="1" customHeight="1" thickTop="1">
      <c r="A64" s="2309"/>
      <c r="B64" s="2309"/>
      <c r="C64" s="560"/>
      <c r="D64" s="560"/>
      <c r="E64" s="94"/>
      <c r="F64" s="561"/>
      <c r="G64" s="153" t="s">
        <v>7408</v>
      </c>
      <c r="H64" s="153" t="s">
        <v>7452</v>
      </c>
      <c r="I64" s="153">
        <v>45171</v>
      </c>
      <c r="J64" s="162">
        <f>I64+16</f>
        <v>45187</v>
      </c>
      <c r="K64" s="453">
        <f>I64+18</f>
        <v>45189</v>
      </c>
      <c r="L64" s="453">
        <f>I64+26</f>
        <v>45197</v>
      </c>
      <c r="M64" s="453">
        <f>I64+28</f>
        <v>45199</v>
      </c>
      <c r="N64" s="453">
        <f>I64+31</f>
        <v>45202</v>
      </c>
      <c r="O64" s="453">
        <f>I64+34</f>
        <v>45205</v>
      </c>
      <c r="P64" s="453">
        <f>I64+36</f>
        <v>45207</v>
      </c>
    </row>
    <row r="65" spans="1:17" s="14" customFormat="1" ht="16.5" hidden="1" customHeight="1" thickBot="1">
      <c r="A65" s="2309"/>
      <c r="B65" s="2309"/>
      <c r="C65" s="876" t="s">
        <v>3994</v>
      </c>
      <c r="D65" s="499" t="s">
        <v>7453</v>
      </c>
      <c r="E65" s="455">
        <v>45157</v>
      </c>
      <c r="F65" s="157">
        <v>45167</v>
      </c>
      <c r="G65" s="634"/>
      <c r="H65" s="157"/>
      <c r="I65" s="157"/>
      <c r="J65" s="455"/>
      <c r="K65" s="455"/>
      <c r="L65" s="455"/>
      <c r="M65" s="455"/>
      <c r="N65" s="455"/>
      <c r="O65" s="455"/>
      <c r="P65" s="455"/>
    </row>
    <row r="66" spans="1:17" s="14" customFormat="1" ht="16.5" hidden="1" customHeight="1" thickTop="1">
      <c r="A66" s="2309"/>
      <c r="B66" s="2309"/>
      <c r="C66" s="560" t="s">
        <v>6352</v>
      </c>
      <c r="D66" s="560" t="s">
        <v>7454</v>
      </c>
      <c r="E66" s="94">
        <v>45161</v>
      </c>
      <c r="F66" s="173">
        <v>45170</v>
      </c>
      <c r="G66" s="153" t="s">
        <v>7411</v>
      </c>
      <c r="H66" s="153" t="s">
        <v>7455</v>
      </c>
      <c r="I66" s="153">
        <v>45178</v>
      </c>
      <c r="J66" s="162">
        <f>I66+16</f>
        <v>45194</v>
      </c>
      <c r="K66" s="453">
        <f>I66+18</f>
        <v>45196</v>
      </c>
      <c r="L66" s="453">
        <f>I66+26</f>
        <v>45204</v>
      </c>
      <c r="M66" s="453">
        <f>I66+28</f>
        <v>45206</v>
      </c>
      <c r="N66" s="453">
        <f>I66+31</f>
        <v>45209</v>
      </c>
      <c r="O66" s="453">
        <f>I66+34</f>
        <v>45212</v>
      </c>
      <c r="P66" s="453">
        <f>I66+36</f>
        <v>45214</v>
      </c>
    </row>
    <row r="67" spans="1:17" s="14" customFormat="1" ht="16.5" hidden="1" customHeight="1" thickBot="1">
      <c r="A67" s="2309"/>
      <c r="B67" s="2309"/>
      <c r="C67" s="637"/>
      <c r="D67" s="499"/>
      <c r="E67" s="455"/>
      <c r="F67" s="455"/>
      <c r="G67" s="634"/>
      <c r="H67" s="157"/>
      <c r="I67" s="157"/>
      <c r="J67" s="455"/>
      <c r="K67" s="455"/>
      <c r="L67" s="455"/>
      <c r="M67" s="455"/>
      <c r="N67" s="455"/>
      <c r="O67" s="455"/>
      <c r="P67" s="455"/>
    </row>
    <row r="68" spans="1:17" s="14" customFormat="1" ht="16.5" hidden="1" customHeight="1" thickTop="1">
      <c r="A68" s="2309"/>
      <c r="B68" s="2309"/>
      <c r="C68" s="560" t="s">
        <v>6474</v>
      </c>
      <c r="D68" s="560" t="s">
        <v>7456</v>
      </c>
      <c r="E68" s="94">
        <v>45171</v>
      </c>
      <c r="F68" s="561">
        <v>45179</v>
      </c>
      <c r="G68" s="153" t="s">
        <v>6360</v>
      </c>
      <c r="H68" s="153" t="s">
        <v>4670</v>
      </c>
      <c r="I68" s="153">
        <v>45185</v>
      </c>
      <c r="J68" s="162">
        <f>I68+16</f>
        <v>45201</v>
      </c>
      <c r="K68" s="453">
        <f>I68+18</f>
        <v>45203</v>
      </c>
      <c r="L68" s="453">
        <f>I68+26</f>
        <v>45211</v>
      </c>
      <c r="M68" s="453">
        <f>I68+28</f>
        <v>45213</v>
      </c>
      <c r="N68" s="453">
        <f>I68+31</f>
        <v>45216</v>
      </c>
      <c r="O68" s="453">
        <f>I68+34</f>
        <v>45219</v>
      </c>
      <c r="P68" s="453">
        <f>I68+36</f>
        <v>45221</v>
      </c>
    </row>
    <row r="69" spans="1:17" s="14" customFormat="1" ht="16.5" hidden="1" customHeight="1" thickBot="1">
      <c r="A69" s="2309"/>
      <c r="B69" s="2309"/>
      <c r="C69" s="637"/>
      <c r="D69" s="499"/>
      <c r="E69" s="455"/>
      <c r="F69" s="157"/>
      <c r="G69" s="634"/>
      <c r="H69" s="157"/>
      <c r="I69" s="157"/>
      <c r="J69" s="455"/>
      <c r="K69" s="455"/>
      <c r="L69" s="455"/>
      <c r="M69" s="455"/>
      <c r="N69" s="455"/>
      <c r="O69" s="455"/>
      <c r="P69" s="455"/>
    </row>
    <row r="70" spans="1:17" s="14" customFormat="1" ht="16.5" hidden="1" customHeight="1" thickTop="1">
      <c r="A70" s="2309"/>
      <c r="B70" s="2309"/>
      <c r="C70" s="560" t="s">
        <v>4669</v>
      </c>
      <c r="D70" s="560" t="s">
        <v>7436</v>
      </c>
      <c r="E70" s="94">
        <v>45177</v>
      </c>
      <c r="F70" s="173">
        <v>45186</v>
      </c>
      <c r="G70" s="153" t="s">
        <v>7440</v>
      </c>
      <c r="H70" s="153" t="s">
        <v>7457</v>
      </c>
      <c r="I70" s="153">
        <v>45192</v>
      </c>
      <c r="J70" s="162">
        <f>I70+16</f>
        <v>45208</v>
      </c>
      <c r="K70" s="453">
        <f>I70+18</f>
        <v>45210</v>
      </c>
      <c r="L70" s="453">
        <f>I70+26</f>
        <v>45218</v>
      </c>
      <c r="M70" s="453">
        <f>I70+28</f>
        <v>45220</v>
      </c>
      <c r="N70" s="453">
        <f>I70+31</f>
        <v>45223</v>
      </c>
      <c r="O70" s="453">
        <f>I70+34</f>
        <v>45226</v>
      </c>
      <c r="P70" s="453">
        <f>I70+36</f>
        <v>45228</v>
      </c>
    </row>
    <row r="71" spans="1:17" s="14" customFormat="1" ht="16.5" hidden="1" customHeight="1" thickBot="1">
      <c r="A71" s="2309"/>
      <c r="B71" s="2309"/>
      <c r="C71" s="637"/>
      <c r="D71" s="499"/>
      <c r="E71" s="455"/>
      <c r="F71" s="455"/>
      <c r="G71" s="634"/>
      <c r="H71" s="157"/>
      <c r="I71" s="157"/>
      <c r="J71" s="455"/>
      <c r="K71" s="455"/>
      <c r="L71" s="455"/>
      <c r="M71" s="455"/>
      <c r="N71" s="455"/>
      <c r="O71" s="455"/>
      <c r="P71" s="455"/>
    </row>
    <row r="72" spans="1:17" s="14" customFormat="1" ht="16.5" hidden="1" customHeight="1" thickTop="1">
      <c r="A72" s="2309"/>
      <c r="B72" s="2309"/>
      <c r="C72" s="560" t="s">
        <v>6420</v>
      </c>
      <c r="D72" s="560" t="s">
        <v>7438</v>
      </c>
      <c r="E72" s="94">
        <v>45184</v>
      </c>
      <c r="F72" s="561">
        <v>45193</v>
      </c>
      <c r="G72" s="153" t="s">
        <v>7419</v>
      </c>
      <c r="H72" s="153" t="s">
        <v>7458</v>
      </c>
      <c r="I72" s="153">
        <v>45199</v>
      </c>
      <c r="J72" s="162">
        <f>I72+16</f>
        <v>45215</v>
      </c>
      <c r="K72" s="453">
        <f>I72+18</f>
        <v>45217</v>
      </c>
      <c r="L72" s="453">
        <f>I72+26</f>
        <v>45225</v>
      </c>
      <c r="M72" s="453">
        <f>I72+28</f>
        <v>45227</v>
      </c>
      <c r="N72" s="453">
        <f>I72+31</f>
        <v>45230</v>
      </c>
      <c r="O72" s="453">
        <f>I72+34</f>
        <v>45233</v>
      </c>
      <c r="P72" s="453">
        <f>I72+36</f>
        <v>45235</v>
      </c>
    </row>
    <row r="73" spans="1:17" s="14" customFormat="1" ht="16.5" hidden="1" customHeight="1" thickBot="1">
      <c r="A73" s="2309"/>
      <c r="B73" s="2309"/>
      <c r="C73" s="637"/>
      <c r="D73" s="499"/>
      <c r="E73" s="455"/>
      <c r="F73" s="157"/>
      <c r="G73" s="634"/>
      <c r="H73" s="157"/>
      <c r="I73" s="157"/>
      <c r="J73" s="455"/>
      <c r="K73" s="455"/>
      <c r="L73" s="455"/>
      <c r="M73" s="455"/>
      <c r="N73" s="455"/>
      <c r="O73" s="455"/>
      <c r="P73" s="455"/>
    </row>
    <row r="74" spans="1:17" s="14" customFormat="1" ht="16.5" hidden="1" customHeight="1" thickTop="1">
      <c r="A74" s="2309"/>
      <c r="B74" s="2309"/>
      <c r="C74" s="560" t="s">
        <v>6423</v>
      </c>
      <c r="D74" s="560" t="s">
        <v>7439</v>
      </c>
      <c r="E74" s="94">
        <v>45188</v>
      </c>
      <c r="F74" s="173">
        <v>45198</v>
      </c>
      <c r="G74" s="153" t="s">
        <v>7390</v>
      </c>
      <c r="H74" s="153" t="s">
        <v>7459</v>
      </c>
      <c r="I74" s="153">
        <v>45206</v>
      </c>
      <c r="J74" s="162">
        <f>I74+16</f>
        <v>45222</v>
      </c>
      <c r="K74" s="453">
        <f>I74+18</f>
        <v>45224</v>
      </c>
      <c r="L74" s="453">
        <f>I74+26</f>
        <v>45232</v>
      </c>
      <c r="M74" s="453">
        <f>I74+28</f>
        <v>45234</v>
      </c>
      <c r="N74" s="453">
        <f>I74+31</f>
        <v>45237</v>
      </c>
      <c r="O74" s="453">
        <f>I74+34</f>
        <v>45240</v>
      </c>
      <c r="P74" s="453">
        <f>I74+36</f>
        <v>45242</v>
      </c>
    </row>
    <row r="75" spans="1:17" s="14" customFormat="1" ht="16.5" hidden="1" customHeight="1" thickBot="1">
      <c r="A75" s="2309"/>
      <c r="B75" s="2309"/>
      <c r="C75" s="637"/>
      <c r="D75" s="499"/>
      <c r="E75" s="455"/>
      <c r="F75" s="455"/>
      <c r="G75" s="634"/>
      <c r="H75" s="157"/>
      <c r="I75" s="157"/>
      <c r="J75" s="455"/>
      <c r="K75" s="455"/>
      <c r="L75" s="455"/>
      <c r="M75" s="455"/>
      <c r="N75" s="455"/>
      <c r="O75" s="455"/>
      <c r="P75" s="455"/>
    </row>
    <row r="76" spans="1:17" s="14" customFormat="1" ht="16.5" hidden="1" customHeight="1" thickTop="1">
      <c r="A76" s="348" t="s">
        <v>7460</v>
      </c>
      <c r="B76" s="348"/>
      <c r="C76" s="560" t="s">
        <v>2927</v>
      </c>
      <c r="D76" s="560" t="s">
        <v>7461</v>
      </c>
      <c r="E76" s="94">
        <v>45199</v>
      </c>
      <c r="F76" s="561">
        <v>45210</v>
      </c>
      <c r="G76" s="153" t="s">
        <v>7462</v>
      </c>
      <c r="H76" s="153" t="s">
        <v>7463</v>
      </c>
      <c r="I76" s="153">
        <v>45213</v>
      </c>
      <c r="J76" s="162">
        <f>I76+16</f>
        <v>45229</v>
      </c>
      <c r="K76" s="453">
        <f>I76+18</f>
        <v>45231</v>
      </c>
      <c r="L76" s="453">
        <f>I76+26</f>
        <v>45239</v>
      </c>
      <c r="M76" s="453">
        <f>I76+28</f>
        <v>45241</v>
      </c>
      <c r="N76" s="453">
        <f>I76+31</f>
        <v>45244</v>
      </c>
      <c r="O76" s="453">
        <f>I76+34</f>
        <v>45247</v>
      </c>
      <c r="P76" s="453">
        <f>I76+36</f>
        <v>45249</v>
      </c>
    </row>
    <row r="77" spans="1:17" s="14" customFormat="1" ht="16.5" hidden="1" customHeight="1" thickBot="1">
      <c r="A77" s="2309"/>
      <c r="B77" s="2309"/>
      <c r="C77" s="637"/>
      <c r="D77" s="499"/>
      <c r="E77" s="455"/>
      <c r="F77" s="157"/>
      <c r="G77" s="634"/>
      <c r="H77" s="157"/>
      <c r="I77" s="157"/>
      <c r="J77" s="455"/>
      <c r="K77" s="455"/>
      <c r="L77" s="455"/>
      <c r="M77" s="455"/>
      <c r="N77" s="455"/>
      <c r="O77" s="455"/>
      <c r="P77" s="455"/>
    </row>
    <row r="78" spans="1:17" s="14" customFormat="1" ht="16.5" hidden="1" customHeight="1" thickTop="1">
      <c r="A78" s="348" t="s">
        <v>6395</v>
      </c>
      <c r="B78" s="348"/>
      <c r="C78" s="560" t="s">
        <v>2999</v>
      </c>
      <c r="D78" s="560" t="s">
        <v>4638</v>
      </c>
      <c r="E78" s="94">
        <v>45204</v>
      </c>
      <c r="F78" s="173">
        <v>45215</v>
      </c>
      <c r="G78" s="153" t="s">
        <v>7427</v>
      </c>
      <c r="H78" s="153" t="s">
        <v>7464</v>
      </c>
      <c r="I78" s="153">
        <v>45220</v>
      </c>
      <c r="J78" s="162">
        <f>I78+16</f>
        <v>45236</v>
      </c>
      <c r="K78" s="453">
        <f>I78+18</f>
        <v>45238</v>
      </c>
      <c r="L78" s="453">
        <f>I78+26</f>
        <v>45246</v>
      </c>
      <c r="M78" s="453">
        <f>I78+28</f>
        <v>45248</v>
      </c>
      <c r="N78" s="453">
        <f>I78+31</f>
        <v>45251</v>
      </c>
      <c r="O78" s="453">
        <f>I78+34</f>
        <v>45254</v>
      </c>
      <c r="P78" s="453">
        <f>I78+36</f>
        <v>45256</v>
      </c>
    </row>
    <row r="79" spans="1:17" hidden="1"/>
    <row r="80" spans="1:17" s="14" customFormat="1" ht="16.5" hidden="1" customHeight="1" thickTop="1">
      <c r="A80" s="2309"/>
      <c r="B80" s="2309"/>
      <c r="C80" s="560" t="s">
        <v>4694</v>
      </c>
      <c r="D80" s="560" t="s">
        <v>7445</v>
      </c>
      <c r="E80" s="94">
        <v>45211</v>
      </c>
      <c r="F80" s="561">
        <v>45221</v>
      </c>
      <c r="G80" s="153" t="s">
        <v>7399</v>
      </c>
      <c r="H80" s="153" t="s">
        <v>7465</v>
      </c>
      <c r="I80" s="153">
        <v>45227</v>
      </c>
      <c r="J80" s="162">
        <f>I80+16</f>
        <v>45243</v>
      </c>
      <c r="K80" s="453">
        <f>I80+18</f>
        <v>45245</v>
      </c>
      <c r="L80" s="453">
        <f>I80+26</f>
        <v>45253</v>
      </c>
      <c r="M80" s="453">
        <f>I80+28</f>
        <v>45255</v>
      </c>
      <c r="N80" s="453">
        <f>I80+31</f>
        <v>45258</v>
      </c>
      <c r="O80" s="453">
        <f>I80+34</f>
        <v>45261</v>
      </c>
      <c r="P80" s="453">
        <f>I80+36</f>
        <v>45263</v>
      </c>
      <c r="Q80" s="29"/>
    </row>
    <row r="81" spans="1:17" s="14" customFormat="1" ht="16.5" hidden="1" customHeight="1" thickBot="1">
      <c r="A81" s="2309"/>
      <c r="B81" s="2309"/>
      <c r="C81" s="637"/>
      <c r="D81" s="499"/>
      <c r="E81" s="455"/>
      <c r="F81" s="157"/>
      <c r="G81" s="634"/>
      <c r="H81" s="157"/>
      <c r="I81" s="157"/>
      <c r="J81" s="455"/>
      <c r="K81" s="455"/>
      <c r="L81" s="455"/>
      <c r="M81" s="455"/>
      <c r="N81" s="455"/>
      <c r="O81" s="455"/>
      <c r="P81" s="455"/>
      <c r="Q81" s="29"/>
    </row>
    <row r="82" spans="1:17" s="14" customFormat="1" ht="16.5" hidden="1" customHeight="1" thickTop="1">
      <c r="A82" s="2309"/>
      <c r="B82" s="2309"/>
      <c r="C82" s="560" t="s">
        <v>162</v>
      </c>
      <c r="D82" s="560" t="s">
        <v>4645</v>
      </c>
      <c r="E82" s="94">
        <v>45221</v>
      </c>
      <c r="F82" s="173">
        <v>45229</v>
      </c>
      <c r="G82" s="153" t="s">
        <v>7402</v>
      </c>
      <c r="H82" s="153" t="s">
        <v>4695</v>
      </c>
      <c r="I82" s="153">
        <v>45234</v>
      </c>
      <c r="J82" s="162">
        <f>I82+16</f>
        <v>45250</v>
      </c>
      <c r="K82" s="453">
        <f>I82+18</f>
        <v>45252</v>
      </c>
      <c r="L82" s="453">
        <f>I82+26</f>
        <v>45260</v>
      </c>
      <c r="M82" s="453">
        <f>I82+28</f>
        <v>45262</v>
      </c>
      <c r="N82" s="453">
        <f>I82+31</f>
        <v>45265</v>
      </c>
      <c r="O82" s="453">
        <f>I82+34</f>
        <v>45268</v>
      </c>
      <c r="P82" s="453">
        <f>I82+36</f>
        <v>45270</v>
      </c>
      <c r="Q82" s="29"/>
    </row>
    <row r="83" spans="1:17" s="14" customFormat="1" ht="16.5" hidden="1" customHeight="1" thickBot="1">
      <c r="A83" s="2309"/>
      <c r="B83" s="2309"/>
      <c r="C83" s="637"/>
      <c r="D83" s="499"/>
      <c r="E83" s="455"/>
      <c r="F83" s="455"/>
      <c r="G83" s="634"/>
      <c r="H83" s="157"/>
      <c r="I83" s="157"/>
      <c r="J83" s="455"/>
      <c r="K83" s="455"/>
      <c r="L83" s="455"/>
      <c r="M83" s="455"/>
      <c r="N83" s="455"/>
      <c r="O83" s="455"/>
      <c r="P83" s="455"/>
      <c r="Q83" s="29"/>
    </row>
    <row r="84" spans="1:17" s="14" customFormat="1" ht="16.5" hidden="1" customHeight="1" thickTop="1">
      <c r="A84" s="2309"/>
      <c r="B84" s="2309"/>
      <c r="C84" s="560" t="s">
        <v>2016</v>
      </c>
      <c r="D84" s="560" t="s">
        <v>4649</v>
      </c>
      <c r="E84" s="94">
        <v>45225</v>
      </c>
      <c r="F84" s="173">
        <v>45236</v>
      </c>
      <c r="G84" s="1517" t="s">
        <v>2706</v>
      </c>
      <c r="H84" s="153" t="s">
        <v>3991</v>
      </c>
      <c r="I84" s="153">
        <v>45241</v>
      </c>
      <c r="J84" s="162">
        <f>I84+16</f>
        <v>45257</v>
      </c>
      <c r="K84" s="453">
        <f>I84+18</f>
        <v>45259</v>
      </c>
      <c r="L84" s="453">
        <f>I84+26</f>
        <v>45267</v>
      </c>
      <c r="M84" s="453">
        <f>I84+28</f>
        <v>45269</v>
      </c>
      <c r="N84" s="453">
        <f>I84+31</f>
        <v>45272</v>
      </c>
      <c r="O84" s="453">
        <f>I84+34</f>
        <v>45275</v>
      </c>
      <c r="P84" s="453">
        <f>I84+36</f>
        <v>45277</v>
      </c>
      <c r="Q84" s="29"/>
    </row>
    <row r="85" spans="1:17" s="14" customFormat="1" ht="16.5" hidden="1" customHeight="1" thickBot="1">
      <c r="A85" s="2309"/>
      <c r="B85" s="2309"/>
      <c r="C85" s="637"/>
      <c r="D85" s="499"/>
      <c r="E85" s="455"/>
      <c r="F85" s="157"/>
      <c r="G85" s="634"/>
      <c r="H85" s="157"/>
      <c r="I85" s="157"/>
      <c r="J85" s="455"/>
      <c r="K85" s="455"/>
      <c r="L85" s="455"/>
      <c r="M85" s="455"/>
      <c r="N85" s="455"/>
      <c r="O85" s="455"/>
      <c r="P85" s="455"/>
      <c r="Q85" s="29"/>
    </row>
    <row r="86" spans="1:17" s="14" customFormat="1" ht="16.5" hidden="1" customHeight="1" thickTop="1">
      <c r="A86" s="348"/>
      <c r="B86" s="348"/>
      <c r="C86" s="560" t="s">
        <v>3009</v>
      </c>
      <c r="D86" s="560" t="s">
        <v>4652</v>
      </c>
      <c r="E86" s="94">
        <v>45232</v>
      </c>
      <c r="F86" s="1712">
        <v>45243</v>
      </c>
      <c r="G86" s="1517" t="s">
        <v>7408</v>
      </c>
      <c r="H86" s="153" t="s">
        <v>3905</v>
      </c>
      <c r="I86" s="1713">
        <v>45248</v>
      </c>
      <c r="J86" s="162">
        <f>I86+16</f>
        <v>45264</v>
      </c>
      <c r="K86" s="453">
        <f>I86+18</f>
        <v>45266</v>
      </c>
      <c r="L86" s="453">
        <f>I86+26</f>
        <v>45274</v>
      </c>
      <c r="M86" s="453">
        <f>I86+28</f>
        <v>45276</v>
      </c>
      <c r="N86" s="453">
        <f>I86+31</f>
        <v>45279</v>
      </c>
      <c r="O86" s="453">
        <f>I86+34</f>
        <v>45282</v>
      </c>
      <c r="P86" s="453">
        <f>I86+36</f>
        <v>45284</v>
      </c>
      <c r="Q86" s="29"/>
    </row>
    <row r="87" spans="1:17" s="14" customFormat="1" ht="16.5" hidden="1" customHeight="1" thickBot="1">
      <c r="A87" s="348"/>
      <c r="B87" s="348"/>
      <c r="C87" s="637"/>
      <c r="D87" s="499"/>
      <c r="E87" s="455"/>
      <c r="F87" s="157"/>
      <c r="G87" s="634"/>
      <c r="H87" s="157"/>
      <c r="I87" s="157"/>
      <c r="J87" s="455"/>
      <c r="K87" s="455"/>
      <c r="L87" s="455"/>
      <c r="M87" s="455"/>
      <c r="N87" s="455"/>
      <c r="O87" s="455"/>
      <c r="P87" s="455"/>
      <c r="Q87" s="29"/>
    </row>
    <row r="88" spans="1:17" s="14" customFormat="1" ht="16.5" hidden="1" customHeight="1" thickTop="1">
      <c r="A88" s="348" t="s">
        <v>6436</v>
      </c>
      <c r="B88" s="348"/>
      <c r="C88" s="560" t="s">
        <v>7466</v>
      </c>
      <c r="D88" s="560" t="s">
        <v>4655</v>
      </c>
      <c r="E88" s="94">
        <v>45239</v>
      </c>
      <c r="F88" s="1712">
        <v>45250</v>
      </c>
      <c r="G88" s="153" t="s">
        <v>7411</v>
      </c>
      <c r="H88" s="153" t="s">
        <v>7467</v>
      </c>
      <c r="I88" s="153">
        <v>45255</v>
      </c>
      <c r="J88" s="162">
        <f>I88+16</f>
        <v>45271</v>
      </c>
      <c r="K88" s="453">
        <f>I88+18</f>
        <v>45273</v>
      </c>
      <c r="L88" s="453">
        <f>I88+26</f>
        <v>45281</v>
      </c>
      <c r="M88" s="453">
        <f>I88+28</f>
        <v>45283</v>
      </c>
      <c r="N88" s="453">
        <f>I88+31</f>
        <v>45286</v>
      </c>
      <c r="O88" s="453">
        <f>I88+34</f>
        <v>45289</v>
      </c>
      <c r="P88" s="453">
        <f>I88+36</f>
        <v>45291</v>
      </c>
      <c r="Q88" s="29"/>
    </row>
    <row r="89" spans="1:17" s="14" customFormat="1" ht="16.5" hidden="1" customHeight="1" thickBot="1">
      <c r="A89" s="348"/>
      <c r="B89" s="348"/>
      <c r="C89" s="637"/>
      <c r="D89" s="499"/>
      <c r="E89" s="455"/>
      <c r="F89" s="157"/>
      <c r="G89" s="634"/>
      <c r="H89" s="157"/>
      <c r="I89" s="157"/>
      <c r="J89" s="455"/>
      <c r="K89" s="455"/>
      <c r="L89" s="455"/>
      <c r="M89" s="455"/>
      <c r="N89" s="455"/>
      <c r="O89" s="455"/>
      <c r="P89" s="455"/>
      <c r="Q89" s="29"/>
    </row>
    <row r="90" spans="1:17" s="14" customFormat="1" ht="30">
      <c r="A90" s="2267"/>
      <c r="B90" s="2267"/>
      <c r="C90" s="802"/>
      <c r="D90" s="218"/>
      <c r="E90" s="96" t="s">
        <v>98</v>
      </c>
      <c r="F90" s="96" t="s">
        <v>3894</v>
      </c>
      <c r="G90" s="147" t="s">
        <v>7387</v>
      </c>
      <c r="H90" s="147" t="s">
        <v>2004</v>
      </c>
      <c r="I90" s="96" t="s">
        <v>4359</v>
      </c>
      <c r="J90" s="96" t="s">
        <v>1259</v>
      </c>
      <c r="K90" s="96" t="s">
        <v>660</v>
      </c>
      <c r="L90" s="2272" t="s">
        <v>758</v>
      </c>
      <c r="M90" s="96" t="s">
        <v>1111</v>
      </c>
      <c r="N90" s="96" t="s">
        <v>1478</v>
      </c>
      <c r="O90" s="96" t="s">
        <v>1668</v>
      </c>
      <c r="P90" s="96" t="s">
        <v>1560</v>
      </c>
      <c r="Q90" s="2296" t="s">
        <v>7304</v>
      </c>
    </row>
    <row r="91" spans="1:17" s="14" customFormat="1" ht="21" thickBot="1">
      <c r="A91" s="2267"/>
      <c r="B91" s="2267"/>
      <c r="C91" s="2483" t="s">
        <v>7152</v>
      </c>
      <c r="D91" s="97"/>
      <c r="E91" s="150"/>
      <c r="F91" s="98" t="s">
        <v>7153</v>
      </c>
      <c r="G91" s="151"/>
      <c r="H91" s="151"/>
      <c r="I91" s="98"/>
      <c r="J91" s="98" t="s">
        <v>2907</v>
      </c>
      <c r="K91" s="98" t="s">
        <v>7468</v>
      </c>
      <c r="L91" s="98" t="s">
        <v>7469</v>
      </c>
      <c r="M91" s="98" t="s">
        <v>7470</v>
      </c>
      <c r="N91" s="98" t="s">
        <v>7471</v>
      </c>
      <c r="O91" s="98" t="s">
        <v>7472</v>
      </c>
      <c r="P91" s="98" t="s">
        <v>7473</v>
      </c>
      <c r="Q91" s="30"/>
    </row>
    <row r="92" spans="1:17" s="14" customFormat="1" ht="20.25" hidden="1" thickTop="1">
      <c r="A92" s="734"/>
      <c r="B92" s="734"/>
      <c r="C92" s="1517" t="s">
        <v>6345</v>
      </c>
      <c r="D92" s="919" t="s">
        <v>7154</v>
      </c>
      <c r="E92" s="275">
        <v>45447</v>
      </c>
      <c r="F92" s="2257" t="s">
        <v>393</v>
      </c>
      <c r="G92" s="1517" t="s">
        <v>7462</v>
      </c>
      <c r="H92" s="2264" t="s">
        <v>7306</v>
      </c>
      <c r="I92" s="2264">
        <v>45467</v>
      </c>
      <c r="J92" s="2278"/>
      <c r="K92" s="436">
        <f>I92+20</f>
        <v>45487</v>
      </c>
      <c r="L92" s="436">
        <f>I92+27</f>
        <v>45494</v>
      </c>
      <c r="M92" s="436">
        <f>I92+33</f>
        <v>45500</v>
      </c>
      <c r="N92" s="436">
        <f>I92+36</f>
        <v>45503</v>
      </c>
      <c r="O92" s="436">
        <f>I92+40</f>
        <v>45507</v>
      </c>
      <c r="P92" s="436">
        <f>I92+43</f>
        <v>45510</v>
      </c>
    </row>
    <row r="93" spans="1:17" s="14" customFormat="1" ht="20.25" hidden="1" thickBot="1">
      <c r="A93" s="734"/>
      <c r="B93" s="734"/>
      <c r="C93" s="2239" t="s">
        <v>1793</v>
      </c>
      <c r="D93" s="2240" t="s">
        <v>4044</v>
      </c>
      <c r="E93" s="442">
        <v>45455</v>
      </c>
      <c r="F93" s="2241">
        <v>45464</v>
      </c>
      <c r="G93" s="2279"/>
      <c r="H93" s="2241"/>
      <c r="I93" s="2241"/>
      <c r="J93" s="189"/>
      <c r="K93" s="442"/>
      <c r="L93" s="442"/>
      <c r="M93" s="442"/>
      <c r="N93" s="442"/>
      <c r="O93" s="442"/>
      <c r="P93" s="442"/>
    </row>
    <row r="94" spans="1:17" s="14" customFormat="1" ht="21" hidden="1" thickTop="1" thickBot="1">
      <c r="A94" s="734"/>
      <c r="B94" s="734"/>
      <c r="C94" s="1517" t="s">
        <v>1867</v>
      </c>
      <c r="D94" s="919" t="s">
        <v>4736</v>
      </c>
      <c r="E94" s="442">
        <v>45462</v>
      </c>
      <c r="F94" s="442">
        <v>45475</v>
      </c>
      <c r="G94" s="1517" t="s">
        <v>7427</v>
      </c>
      <c r="H94" s="2264" t="s">
        <v>7474</v>
      </c>
      <c r="I94" s="2264">
        <v>45475</v>
      </c>
      <c r="J94" s="2278"/>
      <c r="K94" s="436">
        <f>I94+20</f>
        <v>45495</v>
      </c>
      <c r="L94" s="436">
        <f>I94+27</f>
        <v>45502</v>
      </c>
      <c r="M94" s="436">
        <f>I94+33</f>
        <v>45508</v>
      </c>
      <c r="N94" s="436">
        <f>I94+36</f>
        <v>45511</v>
      </c>
      <c r="O94" s="436">
        <f>I94+40</f>
        <v>45515</v>
      </c>
      <c r="P94" s="436">
        <f>I94+43</f>
        <v>45518</v>
      </c>
    </row>
    <row r="95" spans="1:17" s="14" customFormat="1" ht="21" hidden="1" thickTop="1" thickBot="1">
      <c r="A95" s="734"/>
      <c r="B95" s="734"/>
      <c r="C95" s="2239"/>
      <c r="D95" s="2240"/>
      <c r="E95" s="442"/>
      <c r="F95" s="2241"/>
      <c r="G95" s="2279"/>
      <c r="H95" s="2241"/>
      <c r="I95" s="2241"/>
      <c r="J95" s="189"/>
      <c r="K95" s="442"/>
      <c r="L95" s="442"/>
      <c r="M95" s="442"/>
      <c r="N95" s="442"/>
      <c r="O95" s="442"/>
      <c r="P95" s="442"/>
    </row>
    <row r="96" spans="1:17" s="14" customFormat="1" ht="20.25" hidden="1" thickTop="1">
      <c r="A96" s="734"/>
      <c r="B96" s="734"/>
      <c r="C96" s="2262" t="s">
        <v>3994</v>
      </c>
      <c r="D96" s="919" t="s">
        <v>7158</v>
      </c>
      <c r="E96" s="275">
        <v>45461</v>
      </c>
      <c r="F96" s="2237" t="s">
        <v>393</v>
      </c>
      <c r="G96" s="1517" t="s">
        <v>7399</v>
      </c>
      <c r="H96" s="2264" t="s">
        <v>7165</v>
      </c>
      <c r="I96" s="2264">
        <v>45484</v>
      </c>
      <c r="J96" s="2278"/>
      <c r="K96" s="436">
        <f>I96+20</f>
        <v>45504</v>
      </c>
      <c r="L96" s="436">
        <f>I96+27</f>
        <v>45511</v>
      </c>
      <c r="M96" s="436">
        <f>I96+33</f>
        <v>45517</v>
      </c>
      <c r="N96" s="436">
        <f>I96+36</f>
        <v>45520</v>
      </c>
      <c r="O96" s="436">
        <f>I96+40</f>
        <v>45524</v>
      </c>
      <c r="P96" s="436">
        <f>I96+43</f>
        <v>45527</v>
      </c>
    </row>
    <row r="97" spans="1:16" s="14" customFormat="1" ht="19.5" hidden="1">
      <c r="A97" s="734"/>
      <c r="B97" s="734"/>
      <c r="C97" s="2263" t="s">
        <v>6491</v>
      </c>
      <c r="D97" s="922" t="s">
        <v>7161</v>
      </c>
      <c r="E97" s="275">
        <v>45464</v>
      </c>
      <c r="F97" s="2246" t="s">
        <v>393</v>
      </c>
      <c r="G97" s="27"/>
      <c r="H97" s="2266"/>
      <c r="I97" s="2266"/>
      <c r="J97" s="482"/>
      <c r="K97" s="440"/>
      <c r="L97" s="440"/>
      <c r="M97" s="440"/>
      <c r="N97" s="440"/>
      <c r="O97" s="440"/>
      <c r="P97" s="440"/>
    </row>
    <row r="98" spans="1:16" s="14" customFormat="1" ht="20.25" hidden="1" thickBot="1">
      <c r="A98" s="734"/>
      <c r="B98" s="734"/>
      <c r="C98" s="2239" t="s">
        <v>1893</v>
      </c>
      <c r="D98" s="2252" t="s">
        <v>4049</v>
      </c>
      <c r="E98" s="442">
        <v>45467</v>
      </c>
      <c r="F98" s="2241">
        <v>45478</v>
      </c>
      <c r="G98" s="2279"/>
      <c r="H98" s="2241"/>
      <c r="I98" s="2241"/>
      <c r="J98" s="189"/>
      <c r="K98" s="442"/>
      <c r="L98" s="442"/>
      <c r="M98" s="442"/>
      <c r="N98" s="442"/>
      <c r="O98" s="442"/>
      <c r="P98" s="442"/>
    </row>
    <row r="99" spans="1:16" s="14" customFormat="1" ht="20.25" hidden="1" thickTop="1">
      <c r="A99" s="734"/>
      <c r="B99" s="734"/>
      <c r="C99" s="2262" t="s">
        <v>4669</v>
      </c>
      <c r="D99" s="919" t="s">
        <v>7163</v>
      </c>
      <c r="E99" s="1939">
        <v>45474</v>
      </c>
      <c r="F99" s="2256" t="s">
        <v>393</v>
      </c>
      <c r="G99" s="1517" t="s">
        <v>7475</v>
      </c>
      <c r="H99" s="2264" t="s">
        <v>7200</v>
      </c>
      <c r="I99" s="2264">
        <v>45488</v>
      </c>
      <c r="J99" s="2278"/>
      <c r="K99" s="436">
        <f>I99+20</f>
        <v>45508</v>
      </c>
      <c r="L99" s="436">
        <f>I99+27</f>
        <v>45515</v>
      </c>
      <c r="M99" s="436">
        <f>I99+33</f>
        <v>45521</v>
      </c>
      <c r="N99" s="436">
        <f>I99+36</f>
        <v>45524</v>
      </c>
      <c r="O99" s="436">
        <f>I99+40</f>
        <v>45528</v>
      </c>
      <c r="P99" s="436">
        <f>I99+43</f>
        <v>45531</v>
      </c>
    </row>
    <row r="100" spans="1:16" s="14" customFormat="1" ht="20.25" hidden="1" thickBot="1">
      <c r="A100" s="734"/>
      <c r="B100" s="734"/>
      <c r="C100" s="2342"/>
      <c r="D100" s="2258"/>
      <c r="E100" s="440"/>
      <c r="F100" s="2259"/>
      <c r="G100" s="27"/>
      <c r="H100" s="2266"/>
      <c r="I100" s="2266"/>
      <c r="J100" s="482"/>
      <c r="K100" s="440"/>
      <c r="L100" s="440"/>
      <c r="M100" s="440"/>
      <c r="N100" s="440"/>
      <c r="O100" s="440"/>
      <c r="P100" s="440"/>
    </row>
    <row r="101" spans="1:16" s="14" customFormat="1" ht="21" hidden="1" customHeight="1" thickTop="1">
      <c r="A101" s="734"/>
      <c r="B101" s="734"/>
      <c r="C101" s="2344" t="s">
        <v>1832</v>
      </c>
      <c r="D101" s="2340" t="s">
        <v>4740</v>
      </c>
      <c r="E101" s="2260">
        <v>45478</v>
      </c>
      <c r="F101" s="2261">
        <f>E101+11</f>
        <v>45489</v>
      </c>
      <c r="G101" s="2280" t="s">
        <v>2706</v>
      </c>
      <c r="H101" s="2281" t="s">
        <v>7203</v>
      </c>
      <c r="I101" s="2281">
        <v>45495</v>
      </c>
      <c r="J101" s="2278"/>
      <c r="K101" s="436">
        <f>I101+20</f>
        <v>45515</v>
      </c>
      <c r="L101" s="436">
        <f>I101+27</f>
        <v>45522</v>
      </c>
      <c r="M101" s="436">
        <f>I101+33</f>
        <v>45528</v>
      </c>
      <c r="N101" s="436">
        <f>I101+36</f>
        <v>45531</v>
      </c>
      <c r="O101" s="436">
        <f>I101+40</f>
        <v>45535</v>
      </c>
      <c r="P101" s="436">
        <f>I101+43</f>
        <v>45538</v>
      </c>
    </row>
    <row r="102" spans="1:16" s="14" customFormat="1" ht="21" hidden="1" customHeight="1" thickBot="1">
      <c r="A102" s="734"/>
      <c r="B102" s="734"/>
      <c r="C102" s="2343"/>
      <c r="D102" s="2341"/>
      <c r="E102" s="40"/>
      <c r="F102" s="2253"/>
      <c r="G102" s="2279"/>
      <c r="H102" s="2241"/>
      <c r="I102" s="2241"/>
      <c r="J102" s="189"/>
      <c r="K102" s="442"/>
      <c r="L102" s="442"/>
      <c r="M102" s="442"/>
      <c r="N102" s="442"/>
      <c r="O102" s="442"/>
      <c r="P102" s="442"/>
    </row>
    <row r="103" spans="1:16" s="14" customFormat="1" ht="21" hidden="1" customHeight="1" thickTop="1">
      <c r="A103" s="734"/>
      <c r="B103" s="734"/>
      <c r="C103" s="2173" t="s">
        <v>6420</v>
      </c>
      <c r="D103" s="2247" t="s">
        <v>7166</v>
      </c>
      <c r="E103" s="732">
        <v>45482</v>
      </c>
      <c r="F103" s="2237" t="s">
        <v>393</v>
      </c>
      <c r="G103" s="1910" t="s">
        <v>7402</v>
      </c>
      <c r="H103" s="2264" t="s">
        <v>7476</v>
      </c>
      <c r="I103" s="2264">
        <v>45503</v>
      </c>
      <c r="J103" s="2249"/>
      <c r="K103" s="436">
        <f>I103+20</f>
        <v>45523</v>
      </c>
      <c r="L103" s="436">
        <f>I103+27</f>
        <v>45530</v>
      </c>
      <c r="M103" s="436">
        <f>I103+33</f>
        <v>45536</v>
      </c>
      <c r="N103" s="436">
        <f>I103+36</f>
        <v>45539</v>
      </c>
      <c r="O103" s="436">
        <f>I103+40</f>
        <v>45543</v>
      </c>
      <c r="P103" s="436">
        <f>I103+43</f>
        <v>45546</v>
      </c>
    </row>
    <row r="104" spans="1:16" s="14" customFormat="1" ht="21" hidden="1" customHeight="1">
      <c r="A104" s="58" t="s">
        <v>1941</v>
      </c>
      <c r="B104" s="58"/>
      <c r="C104" s="2251" t="s">
        <v>3931</v>
      </c>
      <c r="D104" s="922" t="s">
        <v>4741</v>
      </c>
      <c r="E104" s="2329" t="s">
        <v>393</v>
      </c>
      <c r="F104" s="2329" t="s">
        <v>393</v>
      </c>
      <c r="G104" s="2330"/>
      <c r="H104" s="2266"/>
      <c r="I104" s="2266"/>
      <c r="J104" s="482"/>
      <c r="K104" s="440"/>
      <c r="L104" s="440"/>
      <c r="M104" s="440"/>
      <c r="N104" s="440"/>
      <c r="O104" s="440"/>
      <c r="P104" s="440"/>
    </row>
    <row r="105" spans="1:16" s="14" customFormat="1" ht="21" hidden="1" customHeight="1" thickBot="1">
      <c r="A105" s="58"/>
      <c r="B105" s="58"/>
      <c r="C105" s="2239" t="s">
        <v>3014</v>
      </c>
      <c r="D105" s="2315" t="s">
        <v>4743</v>
      </c>
      <c r="E105" s="2265">
        <v>45486</v>
      </c>
      <c r="F105" s="2265">
        <f>E105+10</f>
        <v>45496</v>
      </c>
      <c r="G105" s="2331"/>
      <c r="H105" s="2241"/>
      <c r="I105" s="2241"/>
      <c r="J105" s="189"/>
      <c r="K105" s="442"/>
      <c r="L105" s="442"/>
      <c r="M105" s="442"/>
      <c r="N105" s="442"/>
      <c r="O105" s="442"/>
      <c r="P105" s="442"/>
    </row>
    <row r="106" spans="1:16" s="14" customFormat="1" ht="21" hidden="1" customHeight="1" thickTop="1">
      <c r="A106" s="58"/>
      <c r="B106" s="58"/>
      <c r="C106" s="2282" t="s">
        <v>3014</v>
      </c>
      <c r="D106" s="2247" t="s">
        <v>4743</v>
      </c>
      <c r="E106" s="732">
        <v>45486</v>
      </c>
      <c r="F106" s="732">
        <f>E106+10</f>
        <v>45496</v>
      </c>
      <c r="G106" s="1761" t="s">
        <v>7408</v>
      </c>
      <c r="H106" s="2266" t="s">
        <v>7314</v>
      </c>
      <c r="I106" s="2266">
        <v>45509</v>
      </c>
      <c r="J106" s="482">
        <v>45525</v>
      </c>
      <c r="K106" s="440">
        <f>I106+20</f>
        <v>45529</v>
      </c>
      <c r="L106" s="440">
        <f>I106+27</f>
        <v>45536</v>
      </c>
      <c r="M106" s="440">
        <f>I106+33</f>
        <v>45542</v>
      </c>
      <c r="N106" s="440">
        <f>I106+36</f>
        <v>45545</v>
      </c>
      <c r="O106" s="440">
        <f>I106+40</f>
        <v>45549</v>
      </c>
      <c r="P106" s="440">
        <f>I106+43</f>
        <v>45552</v>
      </c>
    </row>
    <row r="107" spans="1:16" s="14" customFormat="1" ht="21" hidden="1" customHeight="1" thickBot="1">
      <c r="A107" s="734"/>
      <c r="B107" s="734"/>
      <c r="C107" s="1911" t="s">
        <v>6405</v>
      </c>
      <c r="D107" s="2240" t="s">
        <v>7170</v>
      </c>
      <c r="E107" s="40">
        <v>45499</v>
      </c>
      <c r="F107" s="2321" t="s">
        <v>393</v>
      </c>
      <c r="G107" s="2279"/>
      <c r="H107" s="2241"/>
      <c r="I107" s="2241"/>
      <c r="J107" s="189"/>
      <c r="K107" s="442"/>
      <c r="L107" s="442"/>
      <c r="M107" s="442"/>
      <c r="N107" s="442"/>
      <c r="O107" s="442"/>
      <c r="P107" s="442"/>
    </row>
    <row r="108" spans="1:16" s="14" customFormat="1" ht="21" hidden="1" customHeight="1" thickTop="1">
      <c r="A108" s="734"/>
      <c r="B108" s="734"/>
      <c r="C108" s="1761" t="s">
        <v>6352</v>
      </c>
      <c r="D108" s="919" t="s">
        <v>7171</v>
      </c>
      <c r="E108" s="275">
        <v>45501</v>
      </c>
      <c r="F108" s="2256" t="s">
        <v>393</v>
      </c>
      <c r="G108" s="1517" t="s">
        <v>7411</v>
      </c>
      <c r="H108" s="2264" t="s">
        <v>7211</v>
      </c>
      <c r="I108" s="2264">
        <v>45516</v>
      </c>
      <c r="J108" s="2278"/>
      <c r="K108" s="436">
        <f>I108+20</f>
        <v>45536</v>
      </c>
      <c r="L108" s="436">
        <f>I108+27</f>
        <v>45543</v>
      </c>
      <c r="M108" s="436">
        <f>I108+33</f>
        <v>45549</v>
      </c>
      <c r="N108" s="436">
        <f>I108+36</f>
        <v>45552</v>
      </c>
      <c r="O108" s="436">
        <f>I108+40</f>
        <v>45556</v>
      </c>
      <c r="P108" s="436">
        <f>I108+43</f>
        <v>45559</v>
      </c>
    </row>
    <row r="109" spans="1:16" s="14" customFormat="1" ht="21" hidden="1" customHeight="1">
      <c r="A109" s="734"/>
      <c r="B109" s="734"/>
      <c r="C109" s="2251" t="s">
        <v>6085</v>
      </c>
      <c r="D109" s="922" t="s">
        <v>1917</v>
      </c>
      <c r="E109" s="826">
        <v>45502</v>
      </c>
      <c r="F109" s="826">
        <f>E109+10</f>
        <v>45512</v>
      </c>
      <c r="G109" s="2330"/>
      <c r="H109" s="2266"/>
      <c r="I109" s="2266"/>
      <c r="J109" s="482"/>
      <c r="K109" s="440"/>
      <c r="L109" s="440"/>
      <c r="M109" s="440"/>
      <c r="N109" s="440"/>
      <c r="O109" s="440"/>
      <c r="P109" s="440"/>
    </row>
    <row r="110" spans="1:16" s="14" customFormat="1" ht="21" hidden="1" customHeight="1" thickBot="1">
      <c r="A110" s="734"/>
      <c r="B110" s="734"/>
      <c r="C110" s="2239" t="s">
        <v>1921</v>
      </c>
      <c r="D110" s="2240" t="s">
        <v>3913</v>
      </c>
      <c r="E110" s="442">
        <v>45502</v>
      </c>
      <c r="F110" s="2321" t="s">
        <v>393</v>
      </c>
      <c r="G110" s="2279"/>
      <c r="H110" s="2241"/>
      <c r="I110" s="2241"/>
      <c r="J110" s="189"/>
      <c r="K110" s="442"/>
      <c r="L110" s="442"/>
      <c r="M110" s="442"/>
      <c r="N110" s="442"/>
      <c r="O110" s="442"/>
      <c r="P110" s="442"/>
    </row>
    <row r="111" spans="1:16" s="14" customFormat="1" ht="21" hidden="1" customHeight="1" thickTop="1">
      <c r="A111" s="734"/>
      <c r="B111" s="734"/>
      <c r="C111" s="1517" t="s">
        <v>6395</v>
      </c>
      <c r="D111" s="919" t="s">
        <v>7173</v>
      </c>
      <c r="E111" s="275">
        <v>45503</v>
      </c>
      <c r="F111" s="2257" t="s">
        <v>393</v>
      </c>
      <c r="G111" s="1517" t="s">
        <v>6360</v>
      </c>
      <c r="H111" s="2264" t="s">
        <v>7316</v>
      </c>
      <c r="I111" s="2264">
        <v>45523</v>
      </c>
      <c r="J111" s="2278"/>
      <c r="K111" s="436">
        <f>I111+20</f>
        <v>45543</v>
      </c>
      <c r="L111" s="436">
        <f>I111+27</f>
        <v>45550</v>
      </c>
      <c r="M111" s="436">
        <f>I111+33</f>
        <v>45556</v>
      </c>
      <c r="N111" s="436">
        <f>I111+36</f>
        <v>45559</v>
      </c>
      <c r="O111" s="436">
        <f>I111+40</f>
        <v>45563</v>
      </c>
      <c r="P111" s="436">
        <f>I111+43</f>
        <v>45566</v>
      </c>
    </row>
    <row r="112" spans="1:16" s="14" customFormat="1" ht="21" hidden="1" customHeight="1" thickBot="1">
      <c r="A112" s="734"/>
      <c r="B112" s="734"/>
      <c r="C112" s="2239" t="s">
        <v>1955</v>
      </c>
      <c r="D112" s="2240" t="s">
        <v>4362</v>
      </c>
      <c r="E112" s="442">
        <v>45507</v>
      </c>
      <c r="F112" s="442">
        <f>E112+9</f>
        <v>45516</v>
      </c>
      <c r="G112" s="2279"/>
      <c r="H112" s="2241"/>
      <c r="I112" s="2241"/>
      <c r="J112" s="189"/>
      <c r="K112" s="442"/>
      <c r="L112" s="442"/>
      <c r="M112" s="442"/>
      <c r="N112" s="442"/>
      <c r="O112" s="442"/>
      <c r="P112" s="442"/>
    </row>
    <row r="113" spans="1:16" s="14" customFormat="1" ht="21" hidden="1" customHeight="1" thickTop="1">
      <c r="A113" s="734"/>
      <c r="B113" s="734"/>
      <c r="C113" s="1517" t="s">
        <v>4694</v>
      </c>
      <c r="D113" s="919" t="s">
        <v>7176</v>
      </c>
      <c r="E113" s="275">
        <v>45510</v>
      </c>
      <c r="F113" s="2257" t="s">
        <v>393</v>
      </c>
      <c r="G113" s="1517" t="s">
        <v>7440</v>
      </c>
      <c r="H113" s="2264" t="s">
        <v>7319</v>
      </c>
      <c r="I113" s="2264">
        <v>45530</v>
      </c>
      <c r="J113" s="2278"/>
      <c r="K113" s="436">
        <f>I113+20</f>
        <v>45550</v>
      </c>
      <c r="L113" s="436">
        <f>I113+27</f>
        <v>45557</v>
      </c>
      <c r="M113" s="436">
        <f>I113+33</f>
        <v>45563</v>
      </c>
      <c r="N113" s="436">
        <f>I113+36</f>
        <v>45566</v>
      </c>
      <c r="O113" s="436">
        <f>I113+40</f>
        <v>45570</v>
      </c>
      <c r="P113" s="436">
        <f>I113+43</f>
        <v>45573</v>
      </c>
    </row>
    <row r="114" spans="1:16" s="14" customFormat="1" ht="21" hidden="1" customHeight="1" thickBot="1">
      <c r="A114" s="734"/>
      <c r="B114" s="734"/>
      <c r="C114" s="2239" t="s">
        <v>1893</v>
      </c>
      <c r="D114" s="2240" t="s">
        <v>1919</v>
      </c>
      <c r="E114" s="1145">
        <v>45513</v>
      </c>
      <c r="F114" s="442">
        <f>E114+9</f>
        <v>45522</v>
      </c>
      <c r="G114" s="2279"/>
      <c r="H114" s="2241"/>
      <c r="I114" s="2241"/>
      <c r="J114" s="189"/>
      <c r="K114" s="442"/>
      <c r="L114" s="442"/>
      <c r="M114" s="442"/>
      <c r="N114" s="442"/>
      <c r="O114" s="442"/>
      <c r="P114" s="442"/>
    </row>
    <row r="115" spans="1:16" s="14" customFormat="1" ht="21" hidden="1" customHeight="1" thickTop="1">
      <c r="A115" s="734"/>
      <c r="B115" s="734"/>
      <c r="C115" s="1517" t="s">
        <v>3990</v>
      </c>
      <c r="D115" s="919" t="s">
        <v>7179</v>
      </c>
      <c r="E115" s="275">
        <v>45517</v>
      </c>
      <c r="F115" s="2257" t="s">
        <v>393</v>
      </c>
      <c r="G115" s="1517" t="s">
        <v>6471</v>
      </c>
      <c r="H115" s="2264" t="s">
        <v>7222</v>
      </c>
      <c r="I115" s="2264">
        <v>45537</v>
      </c>
      <c r="J115" s="2278"/>
      <c r="K115" s="436">
        <f>I115+20</f>
        <v>45557</v>
      </c>
      <c r="L115" s="436">
        <f>I115+27</f>
        <v>45564</v>
      </c>
      <c r="M115" s="436">
        <f>I115+33</f>
        <v>45570</v>
      </c>
      <c r="N115" s="436">
        <f>I115+36</f>
        <v>45573</v>
      </c>
      <c r="O115" s="436">
        <f>I115+40</f>
        <v>45577</v>
      </c>
      <c r="P115" s="436">
        <f>I115+43</f>
        <v>45580</v>
      </c>
    </row>
    <row r="116" spans="1:16" s="14" customFormat="1" ht="21" hidden="1" customHeight="1" thickBot="1">
      <c r="A116" s="2322" t="s">
        <v>7181</v>
      </c>
      <c r="B116" s="2322"/>
      <c r="C116" s="2239" t="s">
        <v>1921</v>
      </c>
      <c r="D116" s="2240" t="s">
        <v>1922</v>
      </c>
      <c r="E116" s="442">
        <v>45520</v>
      </c>
      <c r="F116" s="442">
        <f>E116+12</f>
        <v>45532</v>
      </c>
      <c r="G116" s="2279"/>
      <c r="H116" s="2241" t="s">
        <v>58</v>
      </c>
      <c r="I116" s="2241"/>
      <c r="J116" s="189"/>
      <c r="K116" s="442"/>
      <c r="L116" s="442"/>
      <c r="M116" s="442"/>
      <c r="N116" s="442"/>
      <c r="O116" s="442"/>
      <c r="P116" s="442"/>
    </row>
    <row r="117" spans="1:16" s="14" customFormat="1" ht="21" hidden="1" customHeight="1" thickTop="1">
      <c r="A117" s="734"/>
      <c r="B117" s="734"/>
      <c r="C117" s="1517" t="s">
        <v>3904</v>
      </c>
      <c r="D117" s="919" t="s">
        <v>7182</v>
      </c>
      <c r="E117" s="275">
        <v>45524</v>
      </c>
      <c r="F117" s="2257" t="s">
        <v>393</v>
      </c>
      <c r="G117" s="1517" t="s">
        <v>7477</v>
      </c>
      <c r="H117" s="2264" t="s">
        <v>7190</v>
      </c>
      <c r="I117" s="2264">
        <v>45544</v>
      </c>
      <c r="J117" s="2278"/>
      <c r="K117" s="436">
        <f>I117+20</f>
        <v>45564</v>
      </c>
      <c r="L117" s="436">
        <f>I117+27</f>
        <v>45571</v>
      </c>
      <c r="M117" s="436">
        <f>I117+33</f>
        <v>45577</v>
      </c>
      <c r="N117" s="436">
        <f>I117+36</f>
        <v>45580</v>
      </c>
      <c r="O117" s="436">
        <f>I117+40</f>
        <v>45584</v>
      </c>
      <c r="P117" s="436">
        <f>I117+43</f>
        <v>45587</v>
      </c>
    </row>
    <row r="118" spans="1:16" s="14" customFormat="1" ht="21" hidden="1" customHeight="1" thickBot="1">
      <c r="A118" s="734"/>
      <c r="B118" s="734"/>
      <c r="C118" s="2239" t="s">
        <v>4781</v>
      </c>
      <c r="D118" s="2240" t="s">
        <v>4365</v>
      </c>
      <c r="E118" s="442">
        <v>45533</v>
      </c>
      <c r="F118" s="442">
        <f>E118+9</f>
        <v>45542</v>
      </c>
      <c r="G118" s="2279"/>
      <c r="H118" s="2241"/>
      <c r="I118" s="2241"/>
      <c r="J118" s="189"/>
      <c r="K118" s="442"/>
      <c r="L118" s="442"/>
      <c r="M118" s="442"/>
      <c r="N118" s="442"/>
      <c r="O118" s="442"/>
      <c r="P118" s="442"/>
    </row>
    <row r="119" spans="1:16" s="14" customFormat="1" ht="21" hidden="1" customHeight="1" thickTop="1">
      <c r="A119" s="734"/>
      <c r="B119" s="734"/>
      <c r="C119" s="1517" t="s">
        <v>4016</v>
      </c>
      <c r="D119" s="919" t="s">
        <v>7185</v>
      </c>
      <c r="E119" s="275">
        <v>45531</v>
      </c>
      <c r="F119" s="2257" t="s">
        <v>393</v>
      </c>
      <c r="G119" s="1517" t="s">
        <v>7462</v>
      </c>
      <c r="H119" s="2264" t="s">
        <v>7325</v>
      </c>
      <c r="I119" s="2264">
        <v>45551</v>
      </c>
      <c r="J119" s="2278"/>
      <c r="K119" s="436">
        <f>I119+20</f>
        <v>45571</v>
      </c>
      <c r="L119" s="436">
        <f>I119+27</f>
        <v>45578</v>
      </c>
      <c r="M119" s="436">
        <f>I119+33</f>
        <v>45584</v>
      </c>
      <c r="N119" s="436">
        <f>I119+36</f>
        <v>45587</v>
      </c>
      <c r="O119" s="436">
        <f>I119+40</f>
        <v>45591</v>
      </c>
      <c r="P119" s="436">
        <f>I119+43</f>
        <v>45594</v>
      </c>
    </row>
    <row r="120" spans="1:16" s="14" customFormat="1" ht="21" hidden="1" customHeight="1" thickBot="1">
      <c r="A120" s="734"/>
      <c r="B120" s="734"/>
      <c r="C120" s="2239" t="s">
        <v>3931</v>
      </c>
      <c r="D120" s="2240" t="s">
        <v>4368</v>
      </c>
      <c r="E120" s="442">
        <v>45539</v>
      </c>
      <c r="F120" s="442">
        <f>E120+9</f>
        <v>45548</v>
      </c>
      <c r="G120" s="2348"/>
      <c r="H120" s="2241"/>
      <c r="I120" s="2241"/>
      <c r="J120" s="189"/>
      <c r="K120" s="442"/>
      <c r="L120" s="442"/>
      <c r="M120" s="442"/>
      <c r="N120" s="442"/>
      <c r="O120" s="442"/>
      <c r="P120" s="442"/>
    </row>
    <row r="121" spans="1:16" s="14" customFormat="1" ht="21" hidden="1" customHeight="1" thickTop="1">
      <c r="A121" s="2322"/>
      <c r="B121" s="2322"/>
      <c r="C121" s="1517" t="s">
        <v>6436</v>
      </c>
      <c r="D121" s="919" t="s">
        <v>7188</v>
      </c>
      <c r="E121" s="275">
        <v>45538</v>
      </c>
      <c r="F121" s="2257" t="s">
        <v>393</v>
      </c>
      <c r="G121" s="1517" t="s">
        <v>7427</v>
      </c>
      <c r="H121" s="2264" t="s">
        <v>7326</v>
      </c>
      <c r="I121" s="2264">
        <v>45558</v>
      </c>
      <c r="J121" s="2278"/>
      <c r="K121" s="436">
        <f>I121+20</f>
        <v>45578</v>
      </c>
      <c r="L121" s="436">
        <f>I121+27</f>
        <v>45585</v>
      </c>
      <c r="M121" s="436">
        <f>I121+33</f>
        <v>45591</v>
      </c>
      <c r="N121" s="436">
        <f>I121+36</f>
        <v>45594</v>
      </c>
      <c r="O121" s="436">
        <f>I121+40</f>
        <v>45598</v>
      </c>
      <c r="P121" s="436">
        <f>I121+43</f>
        <v>45601</v>
      </c>
    </row>
    <row r="122" spans="1:16" s="14" customFormat="1" ht="21" hidden="1" customHeight="1" thickBot="1">
      <c r="A122" s="2322" t="s">
        <v>7191</v>
      </c>
      <c r="B122" s="2322"/>
      <c r="C122" s="2239" t="s">
        <v>7192</v>
      </c>
      <c r="D122" s="2240" t="s">
        <v>4751</v>
      </c>
      <c r="E122" s="442">
        <v>45545</v>
      </c>
      <c r="F122" s="442">
        <f>E122+9</f>
        <v>45554</v>
      </c>
      <c r="G122" s="2348"/>
      <c r="H122" s="2241"/>
      <c r="I122" s="2241"/>
      <c r="J122" s="189"/>
      <c r="K122" s="442"/>
      <c r="L122" s="442"/>
      <c r="M122" s="442"/>
      <c r="N122" s="442"/>
      <c r="O122" s="442"/>
      <c r="P122" s="442"/>
    </row>
    <row r="123" spans="1:16" s="14" customFormat="1" ht="21" hidden="1" customHeight="1" thickTop="1">
      <c r="A123" s="2322"/>
      <c r="B123" s="2322"/>
      <c r="C123" s="1910" t="s">
        <v>6345</v>
      </c>
      <c r="D123" s="2247" t="s">
        <v>7157</v>
      </c>
      <c r="E123" s="732">
        <v>45545</v>
      </c>
      <c r="F123" s="2257" t="s">
        <v>393</v>
      </c>
      <c r="G123" s="1517" t="s">
        <v>7399</v>
      </c>
      <c r="H123" s="2264" t="s">
        <v>7478</v>
      </c>
      <c r="I123" s="2264">
        <v>45565</v>
      </c>
      <c r="J123" s="2278"/>
      <c r="K123" s="436">
        <f>I123+20</f>
        <v>45585</v>
      </c>
      <c r="L123" s="436">
        <f>I123+27</f>
        <v>45592</v>
      </c>
      <c r="M123" s="436">
        <f>I123+33</f>
        <v>45598</v>
      </c>
      <c r="N123" s="436">
        <f>I123+36</f>
        <v>45601</v>
      </c>
      <c r="O123" s="436">
        <f>I123+40</f>
        <v>45605</v>
      </c>
      <c r="P123" s="436">
        <f>I123+43</f>
        <v>45608</v>
      </c>
    </row>
    <row r="124" spans="1:16" s="14" customFormat="1" ht="21" hidden="1" customHeight="1" thickBot="1">
      <c r="A124" s="2322"/>
      <c r="B124" s="2322"/>
      <c r="C124" s="2239" t="s">
        <v>1867</v>
      </c>
      <c r="D124" s="2240" t="s">
        <v>1937</v>
      </c>
      <c r="E124" s="442">
        <v>45549</v>
      </c>
      <c r="F124" s="442">
        <f>E124+9</f>
        <v>45558</v>
      </c>
      <c r="G124" s="2348"/>
      <c r="H124" s="2241"/>
      <c r="I124" s="2241"/>
      <c r="J124" s="189"/>
      <c r="K124" s="442"/>
      <c r="L124" s="442"/>
      <c r="M124" s="442"/>
      <c r="N124" s="442"/>
      <c r="O124" s="442"/>
      <c r="P124" s="442"/>
    </row>
    <row r="125" spans="1:16" s="14" customFormat="1" ht="21" hidden="1" customHeight="1" thickTop="1">
      <c r="A125" s="2322"/>
      <c r="B125" s="2322"/>
      <c r="C125" s="1910" t="s">
        <v>3994</v>
      </c>
      <c r="D125" s="2247" t="s">
        <v>7194</v>
      </c>
      <c r="E125" s="732">
        <v>45552</v>
      </c>
      <c r="F125" s="2257" t="s">
        <v>393</v>
      </c>
      <c r="G125" s="1517" t="s">
        <v>7475</v>
      </c>
      <c r="H125" s="2264" t="s">
        <v>7328</v>
      </c>
      <c r="I125" s="2264">
        <v>45572</v>
      </c>
      <c r="J125" s="2278"/>
      <c r="K125" s="436">
        <f>I125+20</f>
        <v>45592</v>
      </c>
      <c r="L125" s="436">
        <f>I125+27</f>
        <v>45599</v>
      </c>
      <c r="M125" s="436">
        <f>I125+33</f>
        <v>45605</v>
      </c>
      <c r="N125" s="436">
        <f>I125+36</f>
        <v>45608</v>
      </c>
      <c r="O125" s="436">
        <f>I125+40</f>
        <v>45612</v>
      </c>
      <c r="P125" s="436">
        <f>I125+43</f>
        <v>45615</v>
      </c>
    </row>
    <row r="126" spans="1:16" s="14" customFormat="1" ht="21" hidden="1" customHeight="1" thickBot="1">
      <c r="A126" s="2322" t="s">
        <v>7196</v>
      </c>
      <c r="B126" s="2322"/>
      <c r="C126" s="2239" t="s">
        <v>7197</v>
      </c>
      <c r="D126" s="2240" t="s">
        <v>1942</v>
      </c>
      <c r="E126" s="442">
        <v>45557</v>
      </c>
      <c r="F126" s="442">
        <f>E126+9</f>
        <v>45566</v>
      </c>
      <c r="G126" s="2348"/>
      <c r="H126" s="2241"/>
      <c r="I126" s="2241"/>
      <c r="J126" s="189"/>
      <c r="K126" s="442"/>
      <c r="L126" s="442"/>
      <c r="M126" s="442"/>
      <c r="N126" s="442"/>
      <c r="O126" s="442"/>
      <c r="P126" s="442"/>
    </row>
    <row r="127" spans="1:16" s="14" customFormat="1" ht="21" hidden="1" customHeight="1" thickTop="1">
      <c r="A127" s="2322"/>
      <c r="B127" s="2322"/>
      <c r="C127" s="1910" t="s">
        <v>6491</v>
      </c>
      <c r="D127" s="2247" t="s">
        <v>7165</v>
      </c>
      <c r="E127" s="732">
        <v>45559</v>
      </c>
      <c r="F127" s="2257" t="s">
        <v>393</v>
      </c>
      <c r="G127" s="1517" t="s">
        <v>2706</v>
      </c>
      <c r="H127" s="2264" t="s">
        <v>7329</v>
      </c>
      <c r="I127" s="2264">
        <v>45579</v>
      </c>
      <c r="J127" s="2278"/>
      <c r="K127" s="436">
        <f>I127+20</f>
        <v>45599</v>
      </c>
      <c r="L127" s="436">
        <f>I127+27</f>
        <v>45606</v>
      </c>
      <c r="M127" s="436">
        <f>I127+33</f>
        <v>45612</v>
      </c>
      <c r="N127" s="436">
        <f>I127+36</f>
        <v>45615</v>
      </c>
      <c r="O127" s="436">
        <f>I127+40</f>
        <v>45619</v>
      </c>
      <c r="P127" s="436">
        <f>I127+43</f>
        <v>45622</v>
      </c>
    </row>
    <row r="128" spans="1:16" s="14" customFormat="1" ht="21" hidden="1" customHeight="1" thickBot="1">
      <c r="A128" s="2322"/>
      <c r="B128" s="2322"/>
      <c r="C128" s="2239" t="s">
        <v>1921</v>
      </c>
      <c r="D128" s="2240" t="s">
        <v>3918</v>
      </c>
      <c r="E128" s="442">
        <v>45563</v>
      </c>
      <c r="F128" s="442">
        <f>E128+9</f>
        <v>45572</v>
      </c>
      <c r="G128" s="2348"/>
      <c r="H128" s="2241"/>
      <c r="I128" s="2241"/>
      <c r="J128" s="189"/>
      <c r="K128" s="442"/>
      <c r="L128" s="442"/>
      <c r="M128" s="442"/>
      <c r="N128" s="442"/>
      <c r="O128" s="442"/>
      <c r="P128" s="442"/>
    </row>
    <row r="129" spans="1:16" s="14" customFormat="1" ht="21" hidden="1" customHeight="1" thickTop="1">
      <c r="A129" s="2322"/>
      <c r="B129" s="2322"/>
      <c r="C129" s="1910" t="s">
        <v>6420</v>
      </c>
      <c r="D129" s="2254" t="s">
        <v>7200</v>
      </c>
      <c r="E129" s="436">
        <v>45566</v>
      </c>
      <c r="F129" s="691" t="s">
        <v>393</v>
      </c>
      <c r="G129" s="1517" t="s">
        <v>7402</v>
      </c>
      <c r="H129" s="2264" t="s">
        <v>7479</v>
      </c>
      <c r="I129" s="2264">
        <v>45586</v>
      </c>
      <c r="J129" s="2278"/>
      <c r="K129" s="436">
        <f>I129+20</f>
        <v>45606</v>
      </c>
      <c r="L129" s="436">
        <f>I129+27</f>
        <v>45613</v>
      </c>
      <c r="M129" s="436">
        <f>I129+33</f>
        <v>45619</v>
      </c>
      <c r="N129" s="436">
        <f>I129+36</f>
        <v>45622</v>
      </c>
      <c r="O129" s="436">
        <f>I129+40</f>
        <v>45626</v>
      </c>
      <c r="P129" s="436">
        <f>I129+43</f>
        <v>45629</v>
      </c>
    </row>
    <row r="130" spans="1:16" s="14" customFormat="1" ht="21" hidden="1" customHeight="1">
      <c r="A130" s="2322"/>
      <c r="B130" s="2322"/>
      <c r="C130" s="2251" t="s">
        <v>1921</v>
      </c>
      <c r="D130" s="2258" t="s">
        <v>4758</v>
      </c>
      <c r="E130" s="440">
        <v>45569</v>
      </c>
      <c r="F130" s="440">
        <f>E130+9</f>
        <v>45578</v>
      </c>
      <c r="G130" s="27"/>
      <c r="H130" s="2266"/>
      <c r="I130" s="2266"/>
      <c r="J130" s="482"/>
      <c r="K130" s="440"/>
      <c r="L130" s="440"/>
      <c r="M130" s="440"/>
      <c r="N130" s="440"/>
      <c r="O130" s="440"/>
      <c r="P130" s="440"/>
    </row>
    <row r="131" spans="1:16" s="14" customFormat="1" ht="21" hidden="1" customHeight="1" thickBot="1">
      <c r="A131" s="2322" t="s">
        <v>4781</v>
      </c>
      <c r="B131" s="2322"/>
      <c r="C131" s="2982" t="s">
        <v>1927</v>
      </c>
      <c r="D131" s="2983" t="s">
        <v>4756</v>
      </c>
      <c r="E131" s="2984">
        <v>45567</v>
      </c>
      <c r="F131" s="2984">
        <f>E131+9</f>
        <v>45576</v>
      </c>
      <c r="G131" s="2348"/>
      <c r="H131" s="2241"/>
      <c r="I131" s="2241"/>
      <c r="J131" s="189"/>
      <c r="K131" s="442"/>
      <c r="L131" s="442"/>
      <c r="M131" s="442"/>
      <c r="N131" s="442"/>
      <c r="O131" s="442"/>
      <c r="P131" s="442"/>
    </row>
    <row r="132" spans="1:16" s="14" customFormat="1" ht="21" hidden="1" customHeight="1" thickTop="1">
      <c r="A132" s="2322"/>
      <c r="B132" s="2322"/>
      <c r="C132" s="1910" t="s">
        <v>4669</v>
      </c>
      <c r="D132" s="2247" t="s">
        <v>7203</v>
      </c>
      <c r="E132" s="732">
        <v>45573</v>
      </c>
      <c r="F132" s="2257" t="s">
        <v>393</v>
      </c>
      <c r="G132" s="1517" t="s">
        <v>7408</v>
      </c>
      <c r="H132" s="2264" t="s">
        <v>7333</v>
      </c>
      <c r="I132" s="2264">
        <v>45593</v>
      </c>
      <c r="J132" s="2278"/>
      <c r="K132" s="436">
        <f>I132+20</f>
        <v>45613</v>
      </c>
      <c r="L132" s="436">
        <f>I132+27</f>
        <v>45620</v>
      </c>
      <c r="M132" s="436">
        <f>I132+33</f>
        <v>45626</v>
      </c>
      <c r="N132" s="436">
        <f>I132+36</f>
        <v>45629</v>
      </c>
      <c r="O132" s="436">
        <f>I132+40</f>
        <v>45633</v>
      </c>
      <c r="P132" s="436">
        <f>I132+43</f>
        <v>45636</v>
      </c>
    </row>
    <row r="133" spans="1:16" s="14" customFormat="1" ht="21" hidden="1" customHeight="1" thickBot="1">
      <c r="A133" s="2322" t="s">
        <v>3931</v>
      </c>
      <c r="B133" s="2322"/>
      <c r="C133" s="2239" t="s">
        <v>4781</v>
      </c>
      <c r="D133" s="2240" t="s">
        <v>1947</v>
      </c>
      <c r="E133" s="442">
        <v>45574</v>
      </c>
      <c r="F133" s="442">
        <f>E133+9</f>
        <v>45583</v>
      </c>
      <c r="G133" s="2348"/>
      <c r="H133" s="2241"/>
      <c r="I133" s="2241"/>
      <c r="J133" s="189"/>
      <c r="K133" s="442"/>
      <c r="L133" s="442"/>
      <c r="M133" s="442"/>
      <c r="N133" s="442"/>
      <c r="O133" s="442"/>
      <c r="P133" s="442"/>
    </row>
    <row r="134" spans="1:16" s="14" customFormat="1" ht="21" hidden="1" customHeight="1" thickTop="1">
      <c r="A134" s="2322" t="s">
        <v>6405</v>
      </c>
      <c r="B134" s="2322"/>
      <c r="C134" s="1910" t="s">
        <v>7205</v>
      </c>
      <c r="D134" s="2247" t="s">
        <v>7206</v>
      </c>
      <c r="E134" s="2257" t="s">
        <v>393</v>
      </c>
      <c r="F134" s="2257" t="s">
        <v>393</v>
      </c>
      <c r="G134" s="1517" t="s">
        <v>7411</v>
      </c>
      <c r="H134" s="2264" t="s">
        <v>7335</v>
      </c>
      <c r="I134" s="2264">
        <v>45600</v>
      </c>
      <c r="J134" s="2278"/>
      <c r="K134" s="436">
        <f>I134+20</f>
        <v>45620</v>
      </c>
      <c r="L134" s="436">
        <f>I134+27</f>
        <v>45627</v>
      </c>
      <c r="M134" s="436">
        <f>I134+33</f>
        <v>45633</v>
      </c>
      <c r="N134" s="436">
        <f>I134+36</f>
        <v>45636</v>
      </c>
      <c r="O134" s="436">
        <f>I134+40</f>
        <v>45640</v>
      </c>
      <c r="P134" s="436">
        <f>I134+43</f>
        <v>45643</v>
      </c>
    </row>
    <row r="135" spans="1:16" s="14" customFormat="1" ht="21" hidden="1" customHeight="1" thickBot="1">
      <c r="A135" s="2322" t="s">
        <v>1971</v>
      </c>
      <c r="B135" s="2322"/>
      <c r="C135" s="2982" t="s">
        <v>3931</v>
      </c>
      <c r="D135" s="2985" t="s">
        <v>1951</v>
      </c>
      <c r="E135" s="2984">
        <v>45581</v>
      </c>
      <c r="F135" s="2986" t="s">
        <v>393</v>
      </c>
      <c r="G135" s="2348"/>
      <c r="H135" s="2241"/>
      <c r="I135" s="2241"/>
      <c r="J135" s="189"/>
      <c r="K135" s="442"/>
      <c r="L135" s="442"/>
      <c r="M135" s="442"/>
      <c r="N135" s="442"/>
      <c r="O135" s="442"/>
      <c r="P135" s="442"/>
    </row>
    <row r="136" spans="1:16" s="14" customFormat="1" ht="21" hidden="1" customHeight="1" thickTop="1">
      <c r="A136" s="2322" t="s">
        <v>6470</v>
      </c>
      <c r="B136" s="2322"/>
      <c r="C136" s="2170" t="s">
        <v>6405</v>
      </c>
      <c r="D136" s="2254" t="s">
        <v>7208</v>
      </c>
      <c r="E136" s="436">
        <v>45587</v>
      </c>
      <c r="F136" s="3020" t="s">
        <v>393</v>
      </c>
      <c r="G136" s="2170" t="s">
        <v>6360</v>
      </c>
      <c r="H136" s="2264" t="s">
        <v>7337</v>
      </c>
      <c r="I136" s="2264">
        <v>45607</v>
      </c>
      <c r="J136" s="2249"/>
      <c r="K136" s="436">
        <f>I136+20</f>
        <v>45627</v>
      </c>
      <c r="L136" s="436">
        <f>I136+27</f>
        <v>45634</v>
      </c>
      <c r="M136" s="436">
        <f>I136+33</f>
        <v>45640</v>
      </c>
      <c r="N136" s="436">
        <f>I136+36</f>
        <v>45643</v>
      </c>
      <c r="O136" s="436">
        <f>I136+40</f>
        <v>45647</v>
      </c>
      <c r="P136" s="436">
        <f>I136+43</f>
        <v>45650</v>
      </c>
    </row>
    <row r="137" spans="1:16" s="14" customFormat="1" ht="21" hidden="1" customHeight="1">
      <c r="A137" s="2322"/>
      <c r="B137" s="2322"/>
      <c r="C137" s="3016" t="s">
        <v>559</v>
      </c>
      <c r="D137" s="3023" t="s">
        <v>4330</v>
      </c>
      <c r="E137" s="3024" t="s">
        <v>393</v>
      </c>
      <c r="F137" s="3025" t="s">
        <v>393</v>
      </c>
      <c r="G137" s="3021"/>
      <c r="H137" s="2266"/>
      <c r="I137" s="2266"/>
      <c r="J137" s="482"/>
      <c r="K137" s="440"/>
      <c r="L137" s="440"/>
      <c r="M137" s="440"/>
      <c r="N137" s="440"/>
      <c r="O137" s="440"/>
      <c r="P137" s="440"/>
    </row>
    <row r="138" spans="1:16" s="14" customFormat="1" ht="21" hidden="1" customHeight="1" thickBot="1">
      <c r="A138" s="2322"/>
      <c r="B138" s="2322"/>
      <c r="C138" s="685" t="s">
        <v>4763</v>
      </c>
      <c r="D138" s="2252" t="s">
        <v>4764</v>
      </c>
      <c r="E138" s="442">
        <v>45588</v>
      </c>
      <c r="F138" s="2095">
        <v>45602</v>
      </c>
      <c r="G138" s="3022"/>
      <c r="H138" s="2241"/>
      <c r="I138" s="2241"/>
      <c r="J138" s="189"/>
      <c r="K138" s="442"/>
      <c r="L138" s="442"/>
      <c r="M138" s="442"/>
      <c r="N138" s="442"/>
      <c r="O138" s="442"/>
      <c r="P138" s="442"/>
    </row>
    <row r="139" spans="1:16" s="14" customFormat="1" ht="21" hidden="1" customHeight="1" thickTop="1">
      <c r="A139" s="2322" t="s">
        <v>7210</v>
      </c>
      <c r="B139" s="2322"/>
      <c r="C139" s="1910" t="s">
        <v>6352</v>
      </c>
      <c r="D139" s="2247" t="s">
        <v>7211</v>
      </c>
      <c r="E139" s="732">
        <v>45594</v>
      </c>
      <c r="F139" s="2257" t="s">
        <v>393</v>
      </c>
      <c r="G139" s="1761" t="s">
        <v>7440</v>
      </c>
      <c r="H139" s="2266" t="s">
        <v>7338</v>
      </c>
      <c r="I139" s="2266">
        <v>45614</v>
      </c>
      <c r="J139" s="482"/>
      <c r="K139" s="440">
        <f>I139+20</f>
        <v>45634</v>
      </c>
      <c r="L139" s="440">
        <f>I139+27</f>
        <v>45641</v>
      </c>
      <c r="M139" s="440">
        <f>I139+33</f>
        <v>45647</v>
      </c>
      <c r="N139" s="440">
        <f>I139+36</f>
        <v>45650</v>
      </c>
      <c r="O139" s="440">
        <f>I139+40</f>
        <v>45654</v>
      </c>
      <c r="P139" s="440">
        <f>I139+43</f>
        <v>45657</v>
      </c>
    </row>
    <row r="140" spans="1:16" s="14" customFormat="1" ht="21" hidden="1" customHeight="1" thickBot="1">
      <c r="A140" s="2322" t="s">
        <v>7213</v>
      </c>
      <c r="B140" s="2322"/>
      <c r="C140" s="2239" t="s">
        <v>1994</v>
      </c>
      <c r="D140" s="2240" t="s">
        <v>4051</v>
      </c>
      <c r="E140" s="442">
        <v>45595</v>
      </c>
      <c r="F140" s="442">
        <f>E140+9</f>
        <v>45604</v>
      </c>
      <c r="G140" s="2348"/>
      <c r="H140" s="2241"/>
      <c r="I140" s="2241"/>
      <c r="J140" s="189"/>
      <c r="K140" s="442"/>
      <c r="L140" s="442"/>
      <c r="M140" s="442"/>
      <c r="N140" s="442"/>
      <c r="O140" s="442"/>
      <c r="P140" s="442"/>
    </row>
    <row r="141" spans="1:16" s="14" customFormat="1" ht="20.25" hidden="1" thickTop="1">
      <c r="A141" s="2322"/>
      <c r="B141" s="2322"/>
      <c r="C141" s="1910" t="s">
        <v>4687</v>
      </c>
      <c r="D141" s="2247" t="s">
        <v>7214</v>
      </c>
      <c r="E141" s="732">
        <v>45601</v>
      </c>
      <c r="F141" s="2257" t="s">
        <v>393</v>
      </c>
      <c r="G141" s="1517" t="s">
        <v>6471</v>
      </c>
      <c r="H141" s="2264" t="s">
        <v>7339</v>
      </c>
      <c r="I141" s="2264">
        <v>45621</v>
      </c>
      <c r="J141" s="2278"/>
      <c r="K141" s="436">
        <f>I141+20</f>
        <v>45641</v>
      </c>
      <c r="L141" s="436">
        <f>I141+27</f>
        <v>45648</v>
      </c>
      <c r="M141" s="436">
        <f>I141+33</f>
        <v>45654</v>
      </c>
      <c r="N141" s="436">
        <f>I141+36</f>
        <v>45657</v>
      </c>
      <c r="O141" s="436">
        <f>I141+40</f>
        <v>45661</v>
      </c>
      <c r="P141" s="436">
        <f>I141+43</f>
        <v>45664</v>
      </c>
    </row>
    <row r="142" spans="1:16" s="14" customFormat="1" ht="20.25" hidden="1" thickBot="1">
      <c r="A142" s="2322" t="s">
        <v>7216</v>
      </c>
      <c r="B142" s="2322"/>
      <c r="C142" s="2239" t="s">
        <v>7197</v>
      </c>
      <c r="D142" s="2240" t="s">
        <v>1963</v>
      </c>
      <c r="E142" s="442">
        <v>45606</v>
      </c>
      <c r="F142" s="442">
        <f>E142+9</f>
        <v>45615</v>
      </c>
      <c r="G142" s="2348"/>
      <c r="H142" s="2241"/>
      <c r="I142" s="2241"/>
      <c r="J142" s="189"/>
      <c r="K142" s="442"/>
      <c r="L142" s="442"/>
      <c r="M142" s="442"/>
      <c r="N142" s="442"/>
      <c r="O142" s="442"/>
      <c r="P142" s="442"/>
    </row>
    <row r="143" spans="1:16" s="14" customFormat="1" ht="20.25" hidden="1" thickTop="1">
      <c r="A143" s="2322"/>
      <c r="B143" s="2322"/>
      <c r="C143" s="1910" t="s">
        <v>4694</v>
      </c>
      <c r="D143" s="2247" t="s">
        <v>7217</v>
      </c>
      <c r="E143" s="732">
        <v>45608</v>
      </c>
      <c r="F143" s="2257" t="s">
        <v>393</v>
      </c>
      <c r="G143" s="1517" t="s">
        <v>7477</v>
      </c>
      <c r="H143" s="2264" t="s">
        <v>7480</v>
      </c>
      <c r="I143" s="2264">
        <v>45628</v>
      </c>
      <c r="J143" s="2278"/>
      <c r="K143" s="436">
        <f>I143+20</f>
        <v>45648</v>
      </c>
      <c r="L143" s="436">
        <f>I143+27</f>
        <v>45655</v>
      </c>
      <c r="M143" s="436">
        <f>I143+33</f>
        <v>45661</v>
      </c>
      <c r="N143" s="436">
        <f>I143+36</f>
        <v>45664</v>
      </c>
      <c r="O143" s="436">
        <f>I143+40</f>
        <v>45668</v>
      </c>
      <c r="P143" s="436">
        <f>I143+43</f>
        <v>45671</v>
      </c>
    </row>
    <row r="144" spans="1:16" s="14" customFormat="1" ht="20.25" hidden="1" thickBot="1">
      <c r="A144" s="2322" t="s">
        <v>7219</v>
      </c>
      <c r="B144" s="2322"/>
      <c r="C144" s="2239" t="s">
        <v>1921</v>
      </c>
      <c r="D144" s="2240" t="s">
        <v>4767</v>
      </c>
      <c r="E144" s="442">
        <v>45609</v>
      </c>
      <c r="F144" s="442">
        <f>E144+9</f>
        <v>45618</v>
      </c>
      <c r="G144" s="2348"/>
      <c r="H144" s="2241"/>
      <c r="I144" s="2241"/>
      <c r="J144" s="189"/>
      <c r="K144" s="442"/>
      <c r="L144" s="442"/>
      <c r="M144" s="442"/>
      <c r="N144" s="442"/>
      <c r="O144" s="442"/>
      <c r="P144" s="442"/>
    </row>
    <row r="145" spans="1:16" s="14" customFormat="1" ht="20.25" hidden="1" thickTop="1">
      <c r="A145" s="2322"/>
      <c r="B145" s="2322"/>
      <c r="C145" s="1910" t="s">
        <v>7221</v>
      </c>
      <c r="D145" s="2247" t="s">
        <v>7222</v>
      </c>
      <c r="E145" s="732">
        <v>45615</v>
      </c>
      <c r="F145" s="2257" t="s">
        <v>393</v>
      </c>
      <c r="G145" s="3084" t="s">
        <v>7462</v>
      </c>
      <c r="H145" s="2264" t="s">
        <v>7341</v>
      </c>
      <c r="I145" s="2264">
        <v>45643</v>
      </c>
      <c r="J145" s="2278"/>
      <c r="K145" s="436">
        <f>I145+20</f>
        <v>45663</v>
      </c>
      <c r="L145" s="436">
        <f>I145+27</f>
        <v>45670</v>
      </c>
      <c r="M145" s="436">
        <f>I145+33</f>
        <v>45676</v>
      </c>
      <c r="N145" s="436">
        <f>I145+36</f>
        <v>45679</v>
      </c>
      <c r="O145" s="436">
        <f>I145+40</f>
        <v>45683</v>
      </c>
      <c r="P145" s="436">
        <f>I145+43</f>
        <v>45686</v>
      </c>
    </row>
    <row r="146" spans="1:16" s="14" customFormat="1" ht="20.25" hidden="1" thickBot="1">
      <c r="A146" s="2322" t="s">
        <v>7225</v>
      </c>
      <c r="B146" s="2322"/>
      <c r="C146" s="3003" t="s">
        <v>1968</v>
      </c>
      <c r="D146" s="2240" t="s">
        <v>1969</v>
      </c>
      <c r="E146" s="442">
        <v>45623</v>
      </c>
      <c r="F146" s="442">
        <f>E146+9</f>
        <v>45632</v>
      </c>
      <c r="G146" s="2348"/>
      <c r="H146" s="2241"/>
      <c r="I146" s="3090" t="s">
        <v>7481</v>
      </c>
      <c r="J146" s="189"/>
      <c r="K146" s="442"/>
      <c r="L146" s="442"/>
      <c r="M146" s="442"/>
      <c r="N146" s="442"/>
      <c r="O146" s="442"/>
      <c r="P146" s="442"/>
    </row>
    <row r="147" spans="1:16" s="14" customFormat="1" ht="20.25" hidden="1" thickTop="1">
      <c r="A147" s="2322"/>
      <c r="B147" s="2322"/>
      <c r="C147" s="1910" t="s">
        <v>7226</v>
      </c>
      <c r="D147" s="2247" t="s">
        <v>7190</v>
      </c>
      <c r="E147" s="732">
        <v>45622</v>
      </c>
      <c r="F147" s="2257" t="s">
        <v>393</v>
      </c>
      <c r="G147" s="2007" t="s">
        <v>406</v>
      </c>
      <c r="H147" s="2264" t="s">
        <v>7343</v>
      </c>
      <c r="I147" s="2249">
        <v>45642</v>
      </c>
      <c r="J147" s="2278"/>
      <c r="K147" s="2249"/>
      <c r="L147" s="2249"/>
      <c r="M147" s="2249"/>
      <c r="N147" s="2249"/>
      <c r="O147" s="2249"/>
      <c r="P147" s="2249"/>
    </row>
    <row r="148" spans="1:16" s="14" customFormat="1" ht="20.25" hidden="1" thickBot="1">
      <c r="A148" s="2322" t="s">
        <v>5622</v>
      </c>
      <c r="B148" s="2322"/>
      <c r="C148" s="2239" t="s">
        <v>4781</v>
      </c>
      <c r="D148" s="2240" t="s">
        <v>4771</v>
      </c>
      <c r="E148" s="442">
        <v>45624</v>
      </c>
      <c r="F148" s="442">
        <f>E148+9</f>
        <v>45633</v>
      </c>
      <c r="G148" s="2348"/>
      <c r="H148" s="2241"/>
      <c r="I148" s="2241"/>
      <c r="J148" s="189"/>
      <c r="K148" s="442"/>
      <c r="L148" s="442"/>
      <c r="M148" s="442"/>
      <c r="N148" s="442"/>
      <c r="O148" s="442"/>
      <c r="P148" s="442"/>
    </row>
    <row r="149" spans="1:16" s="14" customFormat="1" ht="20.25" hidden="1" thickTop="1">
      <c r="A149" s="2322"/>
      <c r="B149" s="2322"/>
      <c r="C149" s="1910" t="s">
        <v>4016</v>
      </c>
      <c r="D149" s="2247" t="s">
        <v>7228</v>
      </c>
      <c r="E149" s="732">
        <v>45629</v>
      </c>
      <c r="F149" s="2257" t="s">
        <v>393</v>
      </c>
      <c r="G149" s="1517" t="s">
        <v>7427</v>
      </c>
      <c r="H149" s="2264" t="s">
        <v>7343</v>
      </c>
      <c r="I149" s="2264">
        <v>45647</v>
      </c>
      <c r="J149" s="2278"/>
      <c r="K149" s="436">
        <f>I149+20</f>
        <v>45667</v>
      </c>
      <c r="L149" s="436">
        <f>I149+27</f>
        <v>45674</v>
      </c>
      <c r="M149" s="436">
        <f>I149+33</f>
        <v>45680</v>
      </c>
      <c r="N149" s="436">
        <f>I149+36</f>
        <v>45683</v>
      </c>
      <c r="O149" s="436">
        <f>I149+40</f>
        <v>45687</v>
      </c>
      <c r="P149" s="436">
        <f>I149+43</f>
        <v>45690</v>
      </c>
    </row>
    <row r="150" spans="1:16" s="14" customFormat="1" ht="20.25" hidden="1" thickBot="1">
      <c r="A150" s="2322" t="s">
        <v>7230</v>
      </c>
      <c r="B150" s="2322"/>
      <c r="C150" s="3003" t="s">
        <v>1990</v>
      </c>
      <c r="D150" s="2240" t="s">
        <v>3997</v>
      </c>
      <c r="E150" s="442">
        <v>45634</v>
      </c>
      <c r="F150" s="442">
        <f>E150+9</f>
        <v>45643</v>
      </c>
      <c r="G150" s="2348" t="s">
        <v>4854</v>
      </c>
      <c r="H150" s="2241"/>
      <c r="I150" s="2241"/>
      <c r="J150" s="189"/>
      <c r="K150" s="442"/>
      <c r="L150" s="442"/>
      <c r="M150" s="442"/>
      <c r="N150" s="442"/>
      <c r="O150" s="442"/>
      <c r="P150" s="442"/>
    </row>
    <row r="151" spans="1:16" s="14" customFormat="1" ht="20.25" hidden="1" thickTop="1">
      <c r="A151" s="2322"/>
      <c r="B151" s="2322"/>
      <c r="C151" s="1910" t="s">
        <v>6436</v>
      </c>
      <c r="D151" s="2247" t="s">
        <v>7231</v>
      </c>
      <c r="E151" s="732">
        <v>45636</v>
      </c>
      <c r="F151" s="2257" t="s">
        <v>393</v>
      </c>
      <c r="G151" s="1517" t="s">
        <v>7399</v>
      </c>
      <c r="H151" s="2264" t="s">
        <v>7345</v>
      </c>
      <c r="I151" s="2264">
        <v>45654</v>
      </c>
      <c r="J151" s="2278"/>
      <c r="K151" s="436">
        <f>I151+20</f>
        <v>45674</v>
      </c>
      <c r="L151" s="436">
        <f>I151+27</f>
        <v>45681</v>
      </c>
      <c r="M151" s="436">
        <f>I151+33</f>
        <v>45687</v>
      </c>
      <c r="N151" s="436">
        <f>I151+36</f>
        <v>45690</v>
      </c>
      <c r="O151" s="436">
        <f>I151+40</f>
        <v>45694</v>
      </c>
      <c r="P151" s="436">
        <f>I151+43</f>
        <v>45697</v>
      </c>
    </row>
    <row r="152" spans="1:16" s="14" customFormat="1" ht="20.25" hidden="1" thickBot="1">
      <c r="A152" s="2322"/>
      <c r="B152" s="2322"/>
      <c r="C152" s="2239" t="s">
        <v>1994</v>
      </c>
      <c r="D152" s="2240" t="s">
        <v>4000</v>
      </c>
      <c r="E152" s="442">
        <v>45638</v>
      </c>
      <c r="F152" s="442">
        <f>E152+9</f>
        <v>45647</v>
      </c>
      <c r="G152" s="2348"/>
      <c r="H152" s="2241"/>
      <c r="I152" s="2241"/>
      <c r="J152" s="189"/>
      <c r="K152" s="442"/>
      <c r="L152" s="442"/>
      <c r="M152" s="442"/>
      <c r="N152" s="442"/>
      <c r="O152" s="442"/>
      <c r="P152" s="442"/>
    </row>
    <row r="153" spans="1:16" s="14" customFormat="1" ht="20.25" hidden="1" thickTop="1">
      <c r="A153" s="2322"/>
      <c r="B153" s="2322"/>
      <c r="C153" s="1910" t="s">
        <v>6345</v>
      </c>
      <c r="D153" s="2247" t="s">
        <v>7233</v>
      </c>
      <c r="E153" s="732">
        <v>45643</v>
      </c>
      <c r="F153" s="2257" t="s">
        <v>393</v>
      </c>
      <c r="G153" s="1517" t="s">
        <v>7475</v>
      </c>
      <c r="H153" s="2264" t="s">
        <v>7482</v>
      </c>
      <c r="I153" s="2264">
        <v>45661</v>
      </c>
      <c r="J153" s="2278"/>
      <c r="K153" s="436">
        <f>I153+20</f>
        <v>45681</v>
      </c>
      <c r="L153" s="436">
        <f>I153+27</f>
        <v>45688</v>
      </c>
      <c r="M153" s="436">
        <f>I153+33</f>
        <v>45694</v>
      </c>
      <c r="N153" s="436">
        <f>I153+36</f>
        <v>45697</v>
      </c>
      <c r="O153" s="436">
        <f>I153+40</f>
        <v>45701</v>
      </c>
      <c r="P153" s="436">
        <f>I153+43</f>
        <v>45704</v>
      </c>
    </row>
    <row r="154" spans="1:16" s="14" customFormat="1" ht="20.25" hidden="1" thickBot="1">
      <c r="A154" s="2322"/>
      <c r="B154" s="2322"/>
      <c r="C154" s="2239" t="s">
        <v>7197</v>
      </c>
      <c r="D154" s="2240" t="s">
        <v>4003</v>
      </c>
      <c r="E154" s="442">
        <v>45650</v>
      </c>
      <c r="F154" s="442">
        <f>E154+9</f>
        <v>45659</v>
      </c>
      <c r="G154" s="2348"/>
      <c r="H154" s="2241"/>
      <c r="I154" s="2241"/>
      <c r="J154" s="189"/>
      <c r="K154" s="442"/>
      <c r="L154" s="442"/>
      <c r="M154" s="442"/>
      <c r="N154" s="442"/>
      <c r="O154" s="442"/>
      <c r="P154" s="442"/>
    </row>
    <row r="155" spans="1:16" s="14" customFormat="1" ht="20.25" hidden="1" thickTop="1">
      <c r="A155" s="2322"/>
      <c r="B155" s="2322"/>
      <c r="C155" s="1910" t="s">
        <v>3994</v>
      </c>
      <c r="D155" s="2247" t="s">
        <v>7235</v>
      </c>
      <c r="E155" s="732">
        <v>45650</v>
      </c>
      <c r="F155" s="2257" t="s">
        <v>393</v>
      </c>
      <c r="G155" s="1517" t="s">
        <v>2706</v>
      </c>
      <c r="H155" s="2264" t="s">
        <v>7349</v>
      </c>
      <c r="I155" s="2264">
        <v>45668</v>
      </c>
      <c r="J155" s="2278"/>
      <c r="K155" s="436">
        <f>I155+20</f>
        <v>45688</v>
      </c>
      <c r="L155" s="436">
        <f>I155+27</f>
        <v>45695</v>
      </c>
      <c r="M155" s="436">
        <f>I155+33</f>
        <v>45701</v>
      </c>
      <c r="N155" s="436">
        <f>I155+36</f>
        <v>45704</v>
      </c>
      <c r="O155" s="436">
        <f>I155+40</f>
        <v>45708</v>
      </c>
      <c r="P155" s="436">
        <f>I155+43</f>
        <v>45711</v>
      </c>
    </row>
    <row r="156" spans="1:16" s="14" customFormat="1" ht="20.25" hidden="1" thickBot="1">
      <c r="A156" s="2322"/>
      <c r="B156" s="2322"/>
      <c r="C156" s="2239" t="s">
        <v>1921</v>
      </c>
      <c r="D156" s="2240" t="s">
        <v>4005</v>
      </c>
      <c r="E156" s="442">
        <v>45656</v>
      </c>
      <c r="F156" s="442">
        <f>E156+9</f>
        <v>45665</v>
      </c>
      <c r="G156" s="2348"/>
      <c r="H156" s="2241"/>
      <c r="I156" s="2241"/>
      <c r="J156" s="189"/>
      <c r="K156" s="442"/>
      <c r="L156" s="442"/>
      <c r="M156" s="442"/>
      <c r="N156" s="442"/>
      <c r="O156" s="442"/>
      <c r="P156" s="442"/>
    </row>
    <row r="157" spans="1:16" s="14" customFormat="1" ht="20.25" hidden="1" thickTop="1">
      <c r="A157" s="2322" t="s">
        <v>7237</v>
      </c>
      <c r="B157" s="2322"/>
      <c r="C157" s="2979" t="s">
        <v>3929</v>
      </c>
      <c r="D157" s="2254" t="s">
        <v>1986</v>
      </c>
      <c r="E157" s="436">
        <v>45658</v>
      </c>
      <c r="F157" s="2112" t="s">
        <v>393</v>
      </c>
      <c r="G157" s="1517" t="s">
        <v>7402</v>
      </c>
      <c r="H157" s="2264" t="s">
        <v>7483</v>
      </c>
      <c r="I157" s="2264">
        <v>45675</v>
      </c>
      <c r="J157" s="2278"/>
      <c r="K157" s="436">
        <f>I157+20</f>
        <v>45695</v>
      </c>
      <c r="L157" s="436">
        <f>I157+27</f>
        <v>45702</v>
      </c>
      <c r="M157" s="436">
        <f>I157+33</f>
        <v>45708</v>
      </c>
      <c r="N157" s="436">
        <f>I157+36</f>
        <v>45711</v>
      </c>
      <c r="O157" s="436">
        <f>I157+40</f>
        <v>45715</v>
      </c>
      <c r="P157" s="436">
        <f>I157+43</f>
        <v>45718</v>
      </c>
    </row>
    <row r="158" spans="1:16" s="14" customFormat="1" ht="20.25" hidden="1" thickBot="1">
      <c r="A158" s="2322"/>
      <c r="B158" s="2322"/>
      <c r="C158" s="2239"/>
      <c r="D158" s="2252"/>
      <c r="E158" s="442"/>
      <c r="F158" s="442"/>
      <c r="G158" s="2348"/>
      <c r="H158" s="2241"/>
      <c r="I158" s="2241"/>
      <c r="J158" s="189"/>
      <c r="K158" s="442"/>
      <c r="L158" s="442"/>
      <c r="M158" s="442"/>
      <c r="N158" s="442"/>
      <c r="O158" s="442"/>
      <c r="P158" s="442"/>
    </row>
    <row r="159" spans="1:16" s="14" customFormat="1" ht="20.25" hidden="1" thickTop="1">
      <c r="A159" s="2322"/>
      <c r="B159" s="2322"/>
      <c r="C159" s="1910" t="s">
        <v>4781</v>
      </c>
      <c r="D159" s="2254" t="s">
        <v>1988</v>
      </c>
      <c r="E159" s="436">
        <v>45672</v>
      </c>
      <c r="F159" s="436">
        <f>E159+9</f>
        <v>45681</v>
      </c>
      <c r="G159" s="1517" t="s">
        <v>7408</v>
      </c>
      <c r="H159" s="2264" t="s">
        <v>7350</v>
      </c>
      <c r="I159" s="2264">
        <v>45682</v>
      </c>
      <c r="J159" s="2278"/>
      <c r="K159" s="436">
        <f>I159+20</f>
        <v>45702</v>
      </c>
      <c r="L159" s="436">
        <f>I159+27</f>
        <v>45709</v>
      </c>
      <c r="M159" s="436">
        <f>I159+33</f>
        <v>45715</v>
      </c>
      <c r="N159" s="436">
        <f>I159+36</f>
        <v>45718</v>
      </c>
      <c r="O159" s="436">
        <f>I159+40</f>
        <v>45722</v>
      </c>
      <c r="P159" s="436">
        <f>I159+43</f>
        <v>45725</v>
      </c>
    </row>
    <row r="160" spans="1:16" s="14" customFormat="1" ht="20.25" hidden="1" thickBot="1">
      <c r="A160" s="2322"/>
      <c r="B160" s="2322"/>
      <c r="C160" s="2239"/>
      <c r="D160" s="2252"/>
      <c r="E160" s="442"/>
      <c r="F160" s="442"/>
      <c r="G160" s="2348"/>
      <c r="H160" s="2241"/>
      <c r="I160" s="2241"/>
      <c r="J160" s="189"/>
      <c r="K160" s="442"/>
      <c r="L160" s="442"/>
      <c r="M160" s="442"/>
      <c r="N160" s="442"/>
      <c r="O160" s="442"/>
      <c r="P160" s="442"/>
    </row>
    <row r="161" spans="1:16" s="14" customFormat="1" ht="20.25" hidden="1" thickTop="1">
      <c r="A161" s="2322"/>
      <c r="B161" s="2322"/>
      <c r="C161" s="1910" t="s">
        <v>1990</v>
      </c>
      <c r="D161" s="2254" t="s">
        <v>1991</v>
      </c>
      <c r="E161" s="436">
        <v>45677</v>
      </c>
      <c r="F161" s="436">
        <f>E161+9</f>
        <v>45686</v>
      </c>
      <c r="G161" s="1517" t="s">
        <v>7411</v>
      </c>
      <c r="H161" s="2264" t="s">
        <v>7241</v>
      </c>
      <c r="I161" s="2264">
        <v>45689</v>
      </c>
      <c r="J161" s="2278"/>
      <c r="K161" s="436">
        <f>I161+20</f>
        <v>45709</v>
      </c>
      <c r="L161" s="436">
        <f>I161+27</f>
        <v>45716</v>
      </c>
      <c r="M161" s="436">
        <f>I161+33</f>
        <v>45722</v>
      </c>
      <c r="N161" s="436">
        <f>I161+36</f>
        <v>45725</v>
      </c>
      <c r="O161" s="436">
        <f>I161+40</f>
        <v>45729</v>
      </c>
      <c r="P161" s="436">
        <f>I161+43</f>
        <v>45732</v>
      </c>
    </row>
    <row r="162" spans="1:16" s="14" customFormat="1" ht="20.25" hidden="1" thickBot="1">
      <c r="A162" s="2322"/>
      <c r="B162" s="2322"/>
      <c r="C162" s="2239"/>
      <c r="D162" s="2252"/>
      <c r="E162" s="442"/>
      <c r="F162" s="442"/>
      <c r="G162" s="2348"/>
      <c r="H162" s="2241"/>
      <c r="I162" s="2241"/>
      <c r="J162" s="189"/>
      <c r="K162" s="442"/>
      <c r="L162" s="442"/>
      <c r="M162" s="442"/>
      <c r="N162" s="442"/>
      <c r="O162" s="442"/>
      <c r="P162" s="442"/>
    </row>
    <row r="163" spans="1:16" s="14" customFormat="1" ht="20.25" hidden="1" thickTop="1">
      <c r="A163" s="2322"/>
      <c r="B163" s="2322"/>
      <c r="C163" s="1910" t="s">
        <v>1994</v>
      </c>
      <c r="D163" s="2254" t="s">
        <v>1995</v>
      </c>
      <c r="E163" s="436">
        <v>45679</v>
      </c>
      <c r="F163" s="436">
        <f>E163+9</f>
        <v>45688</v>
      </c>
      <c r="G163" s="1517" t="s">
        <v>6360</v>
      </c>
      <c r="H163" s="2264" t="s">
        <v>7351</v>
      </c>
      <c r="I163" s="2264">
        <v>45696</v>
      </c>
      <c r="J163" s="2278"/>
      <c r="K163" s="436">
        <f>I163+20</f>
        <v>45716</v>
      </c>
      <c r="L163" s="436">
        <f>I163+27</f>
        <v>45723</v>
      </c>
      <c r="M163" s="436">
        <f>I163+33</f>
        <v>45729</v>
      </c>
      <c r="N163" s="436">
        <f>I163+36</f>
        <v>45732</v>
      </c>
      <c r="O163" s="436">
        <f>I163+40</f>
        <v>45736</v>
      </c>
      <c r="P163" s="436">
        <f>I163+43</f>
        <v>45739</v>
      </c>
    </row>
    <row r="164" spans="1:16" s="14" customFormat="1" ht="20.25" hidden="1" thickBot="1">
      <c r="A164" s="2322"/>
      <c r="B164" s="2322"/>
      <c r="C164" s="2239"/>
      <c r="D164" s="2252"/>
      <c r="E164" s="442"/>
      <c r="F164" s="442"/>
      <c r="G164" s="2348"/>
      <c r="H164" s="2241"/>
      <c r="I164" s="2241"/>
      <c r="J164" s="189"/>
      <c r="K164" s="442"/>
      <c r="L164" s="442"/>
      <c r="M164" s="442"/>
      <c r="N164" s="442"/>
      <c r="O164" s="442"/>
      <c r="P164" s="442"/>
    </row>
    <row r="165" spans="1:16" s="14" customFormat="1" ht="20.25" hidden="1" thickTop="1">
      <c r="A165" s="2322" t="s">
        <v>7352</v>
      </c>
      <c r="B165" s="2322"/>
      <c r="C165" s="1517" t="s">
        <v>4811</v>
      </c>
      <c r="D165" s="2254" t="s">
        <v>1998</v>
      </c>
      <c r="E165" s="436">
        <v>45689</v>
      </c>
      <c r="F165" s="436">
        <f>E165+9</f>
        <v>45698</v>
      </c>
      <c r="G165" s="1517" t="s">
        <v>7440</v>
      </c>
      <c r="H165" s="2264" t="s">
        <v>7353</v>
      </c>
      <c r="I165" s="2264">
        <v>45703</v>
      </c>
      <c r="J165" s="2278"/>
      <c r="K165" s="436">
        <f>I165+20</f>
        <v>45723</v>
      </c>
      <c r="L165" s="436">
        <f>I165+27</f>
        <v>45730</v>
      </c>
      <c r="M165" s="436">
        <f>I165+33</f>
        <v>45736</v>
      </c>
      <c r="N165" s="436">
        <f>I165+36</f>
        <v>45739</v>
      </c>
      <c r="O165" s="436">
        <f>I165+40</f>
        <v>45743</v>
      </c>
      <c r="P165" s="436">
        <f>I165+43</f>
        <v>45746</v>
      </c>
    </row>
    <row r="166" spans="1:16" s="14" customFormat="1" ht="20.25" hidden="1" thickBot="1">
      <c r="A166" s="2322"/>
      <c r="B166" s="2322"/>
      <c r="C166" s="2239"/>
      <c r="D166" s="2252"/>
      <c r="E166" s="442"/>
      <c r="F166" s="442"/>
      <c r="G166" s="2348"/>
      <c r="H166" s="2241"/>
      <c r="I166" s="2241"/>
      <c r="J166" s="189"/>
      <c r="K166" s="442"/>
      <c r="L166" s="442"/>
      <c r="M166" s="442"/>
      <c r="N166" s="442"/>
      <c r="O166" s="442"/>
      <c r="P166" s="442"/>
    </row>
    <row r="167" spans="1:16" s="14" customFormat="1" ht="20.25" hidden="1" thickTop="1">
      <c r="A167" s="2322" t="s">
        <v>7354</v>
      </c>
      <c r="B167" s="2322"/>
      <c r="C167" s="1517" t="s">
        <v>1941</v>
      </c>
      <c r="D167" s="2254" t="s">
        <v>1999</v>
      </c>
      <c r="E167" s="436">
        <v>45693</v>
      </c>
      <c r="F167" s="436">
        <f>E167+9</f>
        <v>45702</v>
      </c>
      <c r="G167" s="1517" t="s">
        <v>6471</v>
      </c>
      <c r="H167" s="2264" t="s">
        <v>7355</v>
      </c>
      <c r="I167" s="2264">
        <v>45710</v>
      </c>
      <c r="J167" s="2278"/>
      <c r="K167" s="436">
        <f>I167+20</f>
        <v>45730</v>
      </c>
      <c r="L167" s="436">
        <f>I167+27</f>
        <v>45737</v>
      </c>
      <c r="M167" s="436">
        <f>I167+33</f>
        <v>45743</v>
      </c>
      <c r="N167" s="436">
        <f>I167+36</f>
        <v>45746</v>
      </c>
      <c r="O167" s="436">
        <f>I167+40</f>
        <v>45750</v>
      </c>
      <c r="P167" s="436">
        <f>I167+43</f>
        <v>45753</v>
      </c>
    </row>
    <row r="168" spans="1:16" s="14" customFormat="1" ht="20.25" hidden="1" thickBot="1">
      <c r="A168" s="2322"/>
      <c r="B168" s="2322"/>
      <c r="C168" s="2239"/>
      <c r="D168" s="2252"/>
      <c r="E168" s="442"/>
      <c r="F168" s="442"/>
      <c r="G168" s="2348"/>
      <c r="H168" s="2241"/>
      <c r="I168" s="2241"/>
      <c r="J168" s="189"/>
      <c r="K168" s="442"/>
      <c r="L168" s="442"/>
      <c r="M168" s="442"/>
      <c r="N168" s="442"/>
      <c r="O168" s="442"/>
      <c r="P168" s="442"/>
    </row>
    <row r="169" spans="1:16" s="14" customFormat="1" ht="20.25" hidden="1" thickTop="1">
      <c r="A169" s="2322" t="s">
        <v>7237</v>
      </c>
      <c r="B169" s="2322"/>
      <c r="C169" s="1517" t="s">
        <v>1793</v>
      </c>
      <c r="D169" s="2254" t="s">
        <v>3926</v>
      </c>
      <c r="E169" s="436">
        <v>45701</v>
      </c>
      <c r="F169" s="436">
        <f>E169+9</f>
        <v>45710</v>
      </c>
      <c r="G169" s="1517" t="s">
        <v>7477</v>
      </c>
      <c r="H169" s="2264" t="s">
        <v>7250</v>
      </c>
      <c r="I169" s="2264">
        <v>45717</v>
      </c>
      <c r="J169" s="2278"/>
      <c r="K169" s="436">
        <f>I169+20</f>
        <v>45737</v>
      </c>
      <c r="L169" s="436">
        <f>I169+29</f>
        <v>45746</v>
      </c>
      <c r="M169" s="436">
        <f>I169+33</f>
        <v>45750</v>
      </c>
      <c r="N169" s="436">
        <f>I169+36</f>
        <v>45753</v>
      </c>
      <c r="O169" s="436">
        <f>I169+40</f>
        <v>45757</v>
      </c>
      <c r="P169" s="436">
        <f>I169+43</f>
        <v>45760</v>
      </c>
    </row>
    <row r="170" spans="1:16" s="14" customFormat="1" ht="20.25" hidden="1" thickBot="1">
      <c r="A170" s="2322"/>
      <c r="B170" s="2322"/>
      <c r="C170" s="2239"/>
      <c r="D170" s="2252"/>
      <c r="E170" s="442"/>
      <c r="F170" s="442"/>
      <c r="G170" s="2348"/>
      <c r="H170" s="2241"/>
      <c r="I170" s="2241"/>
      <c r="J170" s="189"/>
      <c r="K170" s="442"/>
      <c r="L170" s="442"/>
      <c r="M170" s="442"/>
      <c r="N170" s="442"/>
      <c r="O170" s="442"/>
      <c r="P170" s="442"/>
    </row>
    <row r="171" spans="1:16" s="14" customFormat="1" ht="20.25" hidden="1" thickTop="1">
      <c r="A171" s="2322" t="s">
        <v>7356</v>
      </c>
      <c r="B171" s="2322"/>
      <c r="C171" s="1517" t="s">
        <v>1990</v>
      </c>
      <c r="D171" s="2254" t="s">
        <v>4058</v>
      </c>
      <c r="E171" s="436">
        <v>45713</v>
      </c>
      <c r="F171" s="436">
        <f>E171+13</f>
        <v>45726</v>
      </c>
      <c r="G171" s="1517" t="s">
        <v>7462</v>
      </c>
      <c r="H171" s="2264" t="s">
        <v>7484</v>
      </c>
      <c r="I171" s="2264">
        <v>45724</v>
      </c>
      <c r="J171" s="2278"/>
      <c r="K171" s="436">
        <f>I171+20</f>
        <v>45744</v>
      </c>
      <c r="L171" s="436">
        <f>I171+27</f>
        <v>45751</v>
      </c>
      <c r="M171" s="436">
        <f>I171+33</f>
        <v>45757</v>
      </c>
      <c r="N171" s="436">
        <f>I171+36</f>
        <v>45760</v>
      </c>
      <c r="O171" s="436">
        <f>I171+40</f>
        <v>45764</v>
      </c>
      <c r="P171" s="436">
        <f>I171+43</f>
        <v>45767</v>
      </c>
    </row>
    <row r="172" spans="1:16" s="14" customFormat="1" ht="20.25" hidden="1" thickBot="1">
      <c r="A172" s="2322"/>
      <c r="B172" s="2322"/>
      <c r="C172" s="2983" t="s">
        <v>7251</v>
      </c>
      <c r="D172" s="2983" t="s">
        <v>7252</v>
      </c>
      <c r="E172" s="2984">
        <v>45710</v>
      </c>
      <c r="F172" s="2984">
        <v>45726</v>
      </c>
      <c r="G172" s="2348"/>
      <c r="H172" s="2241"/>
      <c r="I172" s="2241"/>
      <c r="J172" s="189"/>
      <c r="K172" s="442"/>
      <c r="L172" s="442"/>
      <c r="M172" s="442"/>
      <c r="N172" s="442"/>
      <c r="O172" s="442"/>
      <c r="P172" s="442"/>
    </row>
    <row r="173" spans="1:16" s="14" customFormat="1" ht="20.25" hidden="1" thickTop="1">
      <c r="A173" s="2322" t="s">
        <v>7253</v>
      </c>
      <c r="B173" s="2322"/>
      <c r="C173" s="3418" t="s">
        <v>4781</v>
      </c>
      <c r="D173" s="3419" t="s">
        <v>4310</v>
      </c>
      <c r="E173" s="436">
        <v>45723</v>
      </c>
      <c r="F173" s="3420">
        <f>E173+9</f>
        <v>45732</v>
      </c>
      <c r="G173" s="2025" t="s">
        <v>7427</v>
      </c>
      <c r="H173" s="2264" t="s">
        <v>7358</v>
      </c>
      <c r="I173" s="2264">
        <v>45731</v>
      </c>
      <c r="J173" s="2278"/>
      <c r="K173" s="436">
        <f>I173+20</f>
        <v>45751</v>
      </c>
      <c r="L173" s="436">
        <f>I173+27</f>
        <v>45758</v>
      </c>
      <c r="M173" s="436">
        <f>I173+33</f>
        <v>45764</v>
      </c>
      <c r="N173" s="436">
        <f>I173+36</f>
        <v>45767</v>
      </c>
      <c r="O173" s="436">
        <f>I173+40</f>
        <v>45771</v>
      </c>
      <c r="P173" s="436">
        <f>I173+43</f>
        <v>45774</v>
      </c>
    </row>
    <row r="174" spans="1:16" s="14" customFormat="1" ht="20.25" hidden="1" thickBot="1">
      <c r="A174" s="2322"/>
      <c r="B174" s="2322"/>
      <c r="C174" s="3421" t="s">
        <v>1990</v>
      </c>
      <c r="D174" s="3422" t="s">
        <v>4058</v>
      </c>
      <c r="E174" s="3423">
        <v>45713</v>
      </c>
      <c r="F174" s="3423">
        <f>E174+13</f>
        <v>45726</v>
      </c>
      <c r="G174" s="3417"/>
      <c r="H174" s="2241"/>
      <c r="I174" s="2241"/>
      <c r="J174" s="189"/>
      <c r="K174" s="442"/>
      <c r="L174" s="442"/>
      <c r="M174" s="442"/>
      <c r="N174" s="442"/>
      <c r="O174" s="442"/>
      <c r="P174" s="442"/>
    </row>
    <row r="175" spans="1:16" s="14" customFormat="1" ht="20.25" hidden="1" thickTop="1">
      <c r="A175" s="2322"/>
      <c r="B175" s="2322"/>
      <c r="C175" s="1517" t="s">
        <v>7256</v>
      </c>
      <c r="D175" s="2254" t="s">
        <v>4312</v>
      </c>
      <c r="E175" s="436">
        <v>45732</v>
      </c>
      <c r="F175" s="440">
        <f>E175+9</f>
        <v>45741</v>
      </c>
      <c r="G175" s="1517" t="s">
        <v>7399</v>
      </c>
      <c r="H175" s="2264" t="s">
        <v>7360</v>
      </c>
      <c r="I175" s="2264">
        <v>45738</v>
      </c>
      <c r="J175" s="2278"/>
      <c r="K175" s="436">
        <f>I175+20</f>
        <v>45758</v>
      </c>
      <c r="L175" s="436">
        <f>I175+27</f>
        <v>45765</v>
      </c>
      <c r="M175" s="436">
        <f>I175+33</f>
        <v>45771</v>
      </c>
      <c r="N175" s="436">
        <f>I175+36</f>
        <v>45774</v>
      </c>
      <c r="O175" s="436">
        <f>I175+40</f>
        <v>45778</v>
      </c>
      <c r="P175" s="436">
        <f>I175+43</f>
        <v>45781</v>
      </c>
    </row>
    <row r="176" spans="1:16" s="14" customFormat="1" ht="20.25" hidden="1" thickBot="1">
      <c r="A176" s="2322"/>
      <c r="B176" s="2322"/>
      <c r="C176" s="2252"/>
      <c r="D176" s="2252"/>
      <c r="E176" s="442"/>
      <c r="F176" s="442"/>
      <c r="G176" s="2348"/>
      <c r="H176" s="2241"/>
      <c r="I176" s="2241"/>
      <c r="J176" s="189"/>
      <c r="K176" s="442"/>
      <c r="L176" s="442"/>
      <c r="M176" s="442"/>
      <c r="N176" s="442"/>
      <c r="O176" s="442"/>
      <c r="P176" s="442"/>
    </row>
    <row r="177" spans="1:16" s="14" customFormat="1" ht="20.25" hidden="1" thickTop="1">
      <c r="A177" s="2322" t="s">
        <v>7261</v>
      </c>
      <c r="B177" s="2322"/>
      <c r="C177" s="1517" t="s">
        <v>3938</v>
      </c>
      <c r="D177" s="2254" t="s">
        <v>4015</v>
      </c>
      <c r="E177" s="436">
        <v>45732</v>
      </c>
      <c r="F177" s="436">
        <f>E177+14</f>
        <v>45746</v>
      </c>
      <c r="G177" s="1517" t="s">
        <v>7475</v>
      </c>
      <c r="H177" s="2264" t="s">
        <v>7361</v>
      </c>
      <c r="I177" s="2264">
        <v>45745</v>
      </c>
      <c r="J177" s="2278"/>
      <c r="K177" s="436">
        <f>I177+20</f>
        <v>45765</v>
      </c>
      <c r="L177" s="436">
        <f>I177+27</f>
        <v>45772</v>
      </c>
      <c r="M177" s="436">
        <f>I177+33</f>
        <v>45778</v>
      </c>
      <c r="N177" s="436">
        <f>I177+36</f>
        <v>45781</v>
      </c>
      <c r="O177" s="436">
        <f>I177+40</f>
        <v>45785</v>
      </c>
      <c r="P177" s="436">
        <f>I177+43</f>
        <v>45788</v>
      </c>
    </row>
    <row r="178" spans="1:16" s="14" customFormat="1" ht="20.25" hidden="1" thickBot="1">
      <c r="A178" s="2322"/>
      <c r="B178" s="2322"/>
      <c r="C178" s="2252"/>
      <c r="D178" s="2252"/>
      <c r="E178" s="442"/>
      <c r="F178" s="442"/>
      <c r="G178" s="2348"/>
      <c r="H178" s="2241"/>
      <c r="I178" s="2241"/>
      <c r="J178" s="189"/>
      <c r="K178" s="442"/>
      <c r="L178" s="442"/>
      <c r="M178" s="442"/>
      <c r="N178" s="442"/>
      <c r="O178" s="442"/>
      <c r="P178" s="442"/>
    </row>
    <row r="179" spans="1:16" s="14" customFormat="1" ht="20.25" hidden="1" thickTop="1">
      <c r="A179" s="2322"/>
      <c r="B179" s="2322"/>
      <c r="C179" s="1517" t="s">
        <v>1941</v>
      </c>
      <c r="D179" s="2254" t="s">
        <v>4315</v>
      </c>
      <c r="E179" s="436">
        <v>45737</v>
      </c>
      <c r="F179" s="436">
        <f>E179+14</f>
        <v>45751</v>
      </c>
      <c r="G179" s="1517" t="s">
        <v>7485</v>
      </c>
      <c r="H179" s="2264" t="s">
        <v>7486</v>
      </c>
      <c r="I179" s="2264">
        <v>45752</v>
      </c>
      <c r="J179" s="2278"/>
      <c r="K179" s="436">
        <f>I179+20</f>
        <v>45772</v>
      </c>
      <c r="L179" s="436">
        <f>I179+27</f>
        <v>45779</v>
      </c>
      <c r="M179" s="436">
        <f>I179+33</f>
        <v>45785</v>
      </c>
      <c r="N179" s="436">
        <f>I179+36</f>
        <v>45788</v>
      </c>
      <c r="O179" s="436">
        <f>I179+40</f>
        <v>45792</v>
      </c>
      <c r="P179" s="436">
        <f>I179+43</f>
        <v>45795</v>
      </c>
    </row>
    <row r="180" spans="1:16" s="14" customFormat="1" ht="20.25" hidden="1" thickBot="1">
      <c r="A180" s="2322"/>
      <c r="B180" s="2322"/>
      <c r="C180" s="2252"/>
      <c r="D180" s="2252"/>
      <c r="E180" s="442"/>
      <c r="F180" s="442"/>
      <c r="G180" s="2348"/>
      <c r="H180" s="2241"/>
      <c r="I180" s="2241"/>
      <c r="J180" s="189"/>
      <c r="K180" s="442"/>
      <c r="L180" s="442"/>
      <c r="M180" s="442"/>
      <c r="N180" s="442"/>
      <c r="O180" s="442"/>
      <c r="P180" s="442"/>
    </row>
    <row r="181" spans="1:16" s="14" customFormat="1" ht="20.25" hidden="1" thickTop="1">
      <c r="A181" s="2322"/>
      <c r="B181" s="2322"/>
      <c r="C181" s="1517" t="s">
        <v>1793</v>
      </c>
      <c r="D181" s="2254" t="s">
        <v>3928</v>
      </c>
      <c r="E181" s="436">
        <v>45750</v>
      </c>
      <c r="F181" s="436">
        <f>E181+14</f>
        <v>45764</v>
      </c>
      <c r="G181" s="1517" t="s">
        <v>7402</v>
      </c>
      <c r="H181" s="2264" t="s">
        <v>7487</v>
      </c>
      <c r="I181" s="2264">
        <v>45759</v>
      </c>
      <c r="J181" s="2278"/>
      <c r="K181" s="436">
        <f>I181+20</f>
        <v>45779</v>
      </c>
      <c r="L181" s="436">
        <f>I181+27</f>
        <v>45786</v>
      </c>
      <c r="M181" s="436">
        <f>I181+33</f>
        <v>45792</v>
      </c>
      <c r="N181" s="436">
        <f>I181+36</f>
        <v>45795</v>
      </c>
      <c r="O181" s="436">
        <f>I181+40</f>
        <v>45799</v>
      </c>
      <c r="P181" s="436">
        <f>I181+43</f>
        <v>45802</v>
      </c>
    </row>
    <row r="182" spans="1:16" s="14" customFormat="1" ht="20.25" hidden="1" thickBot="1">
      <c r="A182" s="2322"/>
      <c r="B182" s="2322"/>
      <c r="C182" s="2252"/>
      <c r="D182" s="2252"/>
      <c r="E182" s="442"/>
      <c r="F182" s="442"/>
      <c r="G182" s="2348"/>
      <c r="H182" s="2241"/>
      <c r="I182" s="2241"/>
      <c r="J182" s="189"/>
      <c r="K182" s="442"/>
      <c r="L182" s="442"/>
      <c r="M182" s="442"/>
      <c r="N182" s="442"/>
      <c r="O182" s="442"/>
      <c r="P182" s="442"/>
    </row>
    <row r="183" spans="1:16" s="14" customFormat="1" ht="21" hidden="1" customHeight="1" thickTop="1">
      <c r="A183" s="2322" t="s">
        <v>7267</v>
      </c>
      <c r="B183" s="2322"/>
      <c r="C183" s="1517" t="s">
        <v>3931</v>
      </c>
      <c r="D183" s="2254" t="s">
        <v>3932</v>
      </c>
      <c r="E183" s="436">
        <v>45757</v>
      </c>
      <c r="F183" s="436">
        <f>E183+10</f>
        <v>45767</v>
      </c>
      <c r="G183" s="1517" t="s">
        <v>7408</v>
      </c>
      <c r="H183" s="2264" t="s">
        <v>7364</v>
      </c>
      <c r="I183" s="2264">
        <v>45766</v>
      </c>
      <c r="J183" s="2278"/>
      <c r="K183" s="436">
        <f>I183+20</f>
        <v>45786</v>
      </c>
      <c r="L183" s="436">
        <f>I183+27</f>
        <v>45793</v>
      </c>
      <c r="M183" s="436">
        <f>I183+33</f>
        <v>45799</v>
      </c>
      <c r="N183" s="436">
        <f>I183+36</f>
        <v>45802</v>
      </c>
      <c r="O183" s="436">
        <f>I183+40</f>
        <v>45806</v>
      </c>
      <c r="P183" s="436">
        <f>I183+43</f>
        <v>45809</v>
      </c>
    </row>
    <row r="184" spans="1:16" s="14" customFormat="1" ht="21" hidden="1" customHeight="1" thickBot="1">
      <c r="A184" s="734"/>
      <c r="B184" s="734"/>
      <c r="C184" s="2252"/>
      <c r="D184" s="2252"/>
      <c r="E184" s="442"/>
      <c r="F184" s="442"/>
      <c r="G184" s="2348"/>
      <c r="H184" s="2241"/>
      <c r="I184" s="2241"/>
      <c r="J184" s="189"/>
      <c r="K184" s="442"/>
      <c r="L184" s="442"/>
      <c r="M184" s="442"/>
      <c r="N184" s="442"/>
      <c r="O184" s="442"/>
      <c r="P184" s="442"/>
    </row>
    <row r="185" spans="1:16" s="14" customFormat="1" ht="21" hidden="1" customHeight="1" thickTop="1">
      <c r="A185" s="2322" t="s">
        <v>7225</v>
      </c>
      <c r="B185" s="2322"/>
      <c r="C185" s="1517" t="s">
        <v>7269</v>
      </c>
      <c r="D185" s="2254" t="s">
        <v>4020</v>
      </c>
      <c r="E185" s="436">
        <v>45764</v>
      </c>
      <c r="F185" s="436">
        <f>E185+10</f>
        <v>45774</v>
      </c>
      <c r="G185" s="1517" t="s">
        <v>7411</v>
      </c>
      <c r="H185" s="2264" t="s">
        <v>7365</v>
      </c>
      <c r="I185" s="2264">
        <v>45773</v>
      </c>
      <c r="J185" s="2278"/>
      <c r="K185" s="436">
        <f>I185+20</f>
        <v>45793</v>
      </c>
      <c r="L185" s="436">
        <f>I185+27</f>
        <v>45800</v>
      </c>
      <c r="M185" s="436">
        <f>I185+33</f>
        <v>45806</v>
      </c>
      <c r="N185" s="436">
        <f>I185+36</f>
        <v>45809</v>
      </c>
      <c r="O185" s="436">
        <f>I185+40</f>
        <v>45813</v>
      </c>
      <c r="P185" s="436">
        <f>I185+43</f>
        <v>45816</v>
      </c>
    </row>
    <row r="186" spans="1:16" s="14" customFormat="1" ht="21" hidden="1" customHeight="1" thickBot="1">
      <c r="A186" s="2322"/>
      <c r="B186" s="2322"/>
      <c r="C186" s="2252"/>
      <c r="D186" s="2252"/>
      <c r="E186" s="442"/>
      <c r="F186" s="442"/>
      <c r="G186" s="2348"/>
      <c r="H186" s="2241"/>
      <c r="I186" s="2241"/>
      <c r="J186" s="189"/>
      <c r="K186" s="442"/>
      <c r="L186" s="442"/>
      <c r="M186" s="442"/>
      <c r="N186" s="442"/>
      <c r="O186" s="442"/>
      <c r="P186" s="442"/>
    </row>
    <row r="187" spans="1:16" s="14" customFormat="1" ht="21" hidden="1" customHeight="1" thickTop="1">
      <c r="A187" s="2322" t="s">
        <v>7271</v>
      </c>
      <c r="B187" s="2322"/>
      <c r="C187" s="3102" t="s">
        <v>4781</v>
      </c>
      <c r="D187" s="3604" t="s">
        <v>4022</v>
      </c>
      <c r="E187" s="1093">
        <v>45772</v>
      </c>
      <c r="F187" s="1093">
        <f>E187+12</f>
        <v>45784</v>
      </c>
      <c r="G187" s="1517" t="s">
        <v>6360</v>
      </c>
      <c r="H187" s="2264" t="s">
        <v>7273</v>
      </c>
      <c r="I187" s="2264">
        <v>45780</v>
      </c>
      <c r="J187" s="2278"/>
      <c r="K187" s="436">
        <f>I187+20</f>
        <v>45800</v>
      </c>
      <c r="L187" s="436">
        <f>I187+27</f>
        <v>45807</v>
      </c>
      <c r="M187" s="436">
        <f>I187+33</f>
        <v>45813</v>
      </c>
      <c r="N187" s="436">
        <f>I187+36</f>
        <v>45816</v>
      </c>
      <c r="O187" s="436">
        <f>I187+40</f>
        <v>45820</v>
      </c>
      <c r="P187" s="436">
        <f>I187+43</f>
        <v>45823</v>
      </c>
    </row>
    <row r="188" spans="1:16" s="14" customFormat="1" ht="21" hidden="1" customHeight="1" thickBot="1">
      <c r="A188" s="2322"/>
      <c r="B188" s="2322"/>
      <c r="C188" s="2252"/>
      <c r="D188" s="2252"/>
      <c r="E188" s="442"/>
      <c r="F188" s="442"/>
      <c r="G188" s="2348"/>
      <c r="H188" s="2241"/>
      <c r="I188" s="2241"/>
      <c r="J188" s="189"/>
      <c r="K188" s="442"/>
      <c r="L188" s="442"/>
      <c r="M188" s="442"/>
      <c r="N188" s="442"/>
      <c r="O188" s="442"/>
      <c r="P188" s="442"/>
    </row>
    <row r="189" spans="1:16" s="14" customFormat="1" ht="21" hidden="1" customHeight="1" thickTop="1" thickBot="1">
      <c r="A189" s="2322" t="s">
        <v>7274</v>
      </c>
      <c r="B189" s="2322"/>
      <c r="C189" s="1517" t="s">
        <v>7275</v>
      </c>
      <c r="D189" s="2254" t="s">
        <v>7276</v>
      </c>
      <c r="E189" s="436">
        <v>45784</v>
      </c>
      <c r="F189" s="436">
        <f>E189+9</f>
        <v>45793</v>
      </c>
      <c r="G189" s="1517" t="s">
        <v>7440</v>
      </c>
      <c r="H189" s="2264" t="s">
        <v>7367</v>
      </c>
      <c r="I189" s="2264">
        <v>45789</v>
      </c>
      <c r="J189" s="2278"/>
      <c r="K189" s="436">
        <f>I189+20</f>
        <v>45809</v>
      </c>
      <c r="L189" s="436">
        <f>I189+27</f>
        <v>45816</v>
      </c>
      <c r="M189" s="436">
        <f>I189+33</f>
        <v>45822</v>
      </c>
      <c r="N189" s="436">
        <f>I189+36</f>
        <v>45825</v>
      </c>
      <c r="O189" s="436">
        <f>I189+40</f>
        <v>45829</v>
      </c>
      <c r="P189" s="436">
        <f>I189+43</f>
        <v>45832</v>
      </c>
    </row>
    <row r="190" spans="1:16" s="14" customFormat="1" ht="21" hidden="1" customHeight="1" thickTop="1" thickBot="1">
      <c r="A190" s="2322"/>
      <c r="B190" s="2322"/>
      <c r="C190" s="1517" t="s">
        <v>4781</v>
      </c>
      <c r="D190" s="2254" t="s">
        <v>4022</v>
      </c>
      <c r="E190" s="436">
        <v>45772</v>
      </c>
      <c r="F190" s="436">
        <f>E190+12</f>
        <v>45784</v>
      </c>
      <c r="G190" s="2348"/>
      <c r="H190" s="2241"/>
      <c r="I190" s="3545" t="s">
        <v>7280</v>
      </c>
      <c r="J190" s="189"/>
      <c r="K190" s="442"/>
      <c r="L190" s="442"/>
      <c r="M190" s="442"/>
      <c r="N190" s="442"/>
      <c r="O190" s="442"/>
      <c r="P190" s="442"/>
    </row>
    <row r="191" spans="1:16" s="14" customFormat="1" ht="21" hidden="1" customHeight="1" thickTop="1">
      <c r="A191" s="2322"/>
      <c r="B191" s="2322"/>
      <c r="C191" s="3102" t="s">
        <v>3938</v>
      </c>
      <c r="D191" s="3604" t="s">
        <v>7279</v>
      </c>
      <c r="E191" s="1093">
        <v>45785</v>
      </c>
      <c r="F191" s="1093">
        <f>E191+17</f>
        <v>45802</v>
      </c>
      <c r="G191" s="1517" t="s">
        <v>6471</v>
      </c>
      <c r="H191" s="2264" t="s">
        <v>7282</v>
      </c>
      <c r="I191" s="2264">
        <v>45796</v>
      </c>
      <c r="J191" s="2278"/>
      <c r="K191" s="436">
        <f>I191+20</f>
        <v>45816</v>
      </c>
      <c r="L191" s="436">
        <f>I191+27</f>
        <v>45823</v>
      </c>
      <c r="M191" s="436">
        <f>I191+33</f>
        <v>45829</v>
      </c>
      <c r="N191" s="436">
        <f>I191+36</f>
        <v>45832</v>
      </c>
      <c r="O191" s="436">
        <f>I191+40</f>
        <v>45836</v>
      </c>
      <c r="P191" s="436">
        <f>I191+43</f>
        <v>45839</v>
      </c>
    </row>
    <row r="192" spans="1:16" s="14" customFormat="1" ht="21" hidden="1" customHeight="1" thickBot="1">
      <c r="A192" s="2322"/>
      <c r="B192" s="2322"/>
      <c r="C192" s="2252"/>
      <c r="D192" s="2252"/>
      <c r="E192" s="442"/>
      <c r="F192" s="442"/>
      <c r="G192" s="2348"/>
      <c r="H192" s="2241"/>
      <c r="I192" s="2241"/>
      <c r="J192" s="189"/>
      <c r="K192" s="442"/>
      <c r="L192" s="442"/>
      <c r="M192" s="442"/>
      <c r="N192" s="442"/>
      <c r="O192" s="442"/>
      <c r="P192" s="442"/>
    </row>
    <row r="193" spans="1:16" s="14" customFormat="1" ht="21" customHeight="1" thickTop="1">
      <c r="A193" s="2322"/>
      <c r="B193" s="2322"/>
      <c r="C193" s="3878" t="s">
        <v>1901</v>
      </c>
      <c r="D193" s="3879" t="s">
        <v>3941</v>
      </c>
      <c r="E193" s="3880">
        <v>45784</v>
      </c>
      <c r="F193" s="3880">
        <f>E193+14</f>
        <v>45798</v>
      </c>
      <c r="G193" s="1517" t="s">
        <v>7477</v>
      </c>
      <c r="H193" s="2264" t="s">
        <v>7488</v>
      </c>
      <c r="I193" s="2264">
        <v>45803</v>
      </c>
      <c r="J193" s="2278"/>
      <c r="K193" s="436">
        <f>I193+20</f>
        <v>45823</v>
      </c>
      <c r="L193" s="436">
        <f>I193+27</f>
        <v>45830</v>
      </c>
      <c r="M193" s="436">
        <f>I193+33</f>
        <v>45836</v>
      </c>
      <c r="N193" s="436">
        <f>I193+36</f>
        <v>45839</v>
      </c>
      <c r="O193" s="436">
        <f>I193+40</f>
        <v>45843</v>
      </c>
      <c r="P193" s="436">
        <f>I193+43</f>
        <v>45846</v>
      </c>
    </row>
    <row r="194" spans="1:16" s="14" customFormat="1" ht="21" customHeight="1" thickBot="1">
      <c r="A194" s="2322"/>
      <c r="B194" s="2322"/>
      <c r="C194" s="3421" t="s">
        <v>3938</v>
      </c>
      <c r="D194" s="3422" t="s">
        <v>7283</v>
      </c>
      <c r="E194" s="3423">
        <v>45789</v>
      </c>
      <c r="F194" s="3423">
        <f>E194+17</f>
        <v>45806</v>
      </c>
      <c r="G194" s="2348"/>
      <c r="H194" s="2241"/>
      <c r="I194" s="2241"/>
      <c r="J194" s="189"/>
      <c r="K194" s="442"/>
      <c r="L194" s="442"/>
      <c r="M194" s="442"/>
      <c r="N194" s="442"/>
      <c r="O194" s="442"/>
      <c r="P194" s="442"/>
    </row>
    <row r="195" spans="1:16" s="14" customFormat="1" ht="21" customHeight="1" thickTop="1">
      <c r="A195" s="2322"/>
      <c r="B195" s="2322"/>
      <c r="C195" s="1761" t="s">
        <v>1793</v>
      </c>
      <c r="D195" s="2258" t="s">
        <v>3943</v>
      </c>
      <c r="E195" s="440">
        <v>45799</v>
      </c>
      <c r="F195" s="440">
        <f>E195+12</f>
        <v>45811</v>
      </c>
      <c r="G195" s="1517" t="s">
        <v>7462</v>
      </c>
      <c r="H195" s="2264" t="s">
        <v>7370</v>
      </c>
      <c r="I195" s="2264">
        <v>45810</v>
      </c>
      <c r="J195" s="2278"/>
      <c r="K195" s="436">
        <f>I195+20</f>
        <v>45830</v>
      </c>
      <c r="L195" s="436">
        <f>I195+27</f>
        <v>45837</v>
      </c>
      <c r="M195" s="436">
        <f>I195+33</f>
        <v>45843</v>
      </c>
      <c r="N195" s="436">
        <f>I195+36</f>
        <v>45846</v>
      </c>
      <c r="O195" s="436">
        <f>I195+40</f>
        <v>45850</v>
      </c>
      <c r="P195" s="436">
        <f>I195+43</f>
        <v>45853</v>
      </c>
    </row>
    <row r="196" spans="1:16" s="14" customFormat="1" ht="21" customHeight="1" thickBot="1">
      <c r="A196" s="2322"/>
      <c r="B196" s="2322"/>
      <c r="C196" s="2252"/>
      <c r="D196" s="2252"/>
      <c r="E196" s="442"/>
      <c r="F196" s="442"/>
      <c r="G196" s="2354"/>
      <c r="H196" s="2241"/>
      <c r="I196" s="2241"/>
      <c r="J196" s="189"/>
      <c r="K196" s="442"/>
      <c r="L196" s="442"/>
      <c r="M196" s="442"/>
      <c r="N196" s="442"/>
      <c r="O196" s="442"/>
      <c r="P196" s="442"/>
    </row>
    <row r="197" spans="1:16" s="14" customFormat="1" ht="21" customHeight="1" thickTop="1">
      <c r="A197" s="2322"/>
      <c r="B197" s="2322"/>
      <c r="C197" s="1761" t="s">
        <v>3931</v>
      </c>
      <c r="D197" s="2258" t="s">
        <v>3945</v>
      </c>
      <c r="E197" s="440">
        <v>45803</v>
      </c>
      <c r="F197" s="440">
        <f>E197+14+6</f>
        <v>45823</v>
      </c>
      <c r="G197" s="1517" t="s">
        <v>7427</v>
      </c>
      <c r="H197" s="2264" t="s">
        <v>7287</v>
      </c>
      <c r="I197" s="2264">
        <v>45817</v>
      </c>
      <c r="J197" s="2278"/>
      <c r="K197" s="436">
        <f>I197+20</f>
        <v>45837</v>
      </c>
      <c r="L197" s="436">
        <f>I197+27</f>
        <v>45844</v>
      </c>
      <c r="M197" s="436">
        <f>I197+33</f>
        <v>45850</v>
      </c>
      <c r="N197" s="436">
        <f>I197+36</f>
        <v>45853</v>
      </c>
      <c r="O197" s="436">
        <f>I197+40</f>
        <v>45857</v>
      </c>
      <c r="P197" s="436">
        <f>I197+43</f>
        <v>45860</v>
      </c>
    </row>
    <row r="198" spans="1:16" s="14" customFormat="1" ht="21" customHeight="1" thickBot="1">
      <c r="A198" s="2322"/>
      <c r="B198" s="2322"/>
      <c r="C198" s="2252"/>
      <c r="D198" s="2252"/>
      <c r="E198" s="442"/>
      <c r="F198" s="442"/>
      <c r="G198" s="2354"/>
      <c r="H198" s="2241"/>
      <c r="I198" s="2241"/>
      <c r="J198" s="189"/>
      <c r="K198" s="442"/>
      <c r="L198" s="442"/>
      <c r="M198" s="442"/>
      <c r="N198" s="442"/>
      <c r="O198" s="442"/>
      <c r="P198" s="442"/>
    </row>
    <row r="199" spans="1:16" s="14" customFormat="1" ht="21" customHeight="1" thickTop="1">
      <c r="A199" s="2322"/>
      <c r="B199" s="2322"/>
      <c r="C199" s="1761" t="s">
        <v>1968</v>
      </c>
      <c r="D199" s="2258" t="s">
        <v>3948</v>
      </c>
      <c r="E199" s="440">
        <v>45812</v>
      </c>
      <c r="F199" s="440">
        <f>E199+15</f>
        <v>45827</v>
      </c>
      <c r="G199" s="1517" t="s">
        <v>7489</v>
      </c>
      <c r="H199" s="2264" t="s">
        <v>7373</v>
      </c>
      <c r="I199" s="2264">
        <v>45824</v>
      </c>
      <c r="J199" s="2278"/>
      <c r="K199" s="436">
        <f>I199+20</f>
        <v>45844</v>
      </c>
      <c r="L199" s="436">
        <f>I199+27</f>
        <v>45851</v>
      </c>
      <c r="M199" s="436">
        <f>I199+33</f>
        <v>45857</v>
      </c>
      <c r="N199" s="436">
        <f>I199+36</f>
        <v>45860</v>
      </c>
      <c r="O199" s="436">
        <f>I199+40</f>
        <v>45864</v>
      </c>
      <c r="P199" s="436">
        <f>I199+43</f>
        <v>45867</v>
      </c>
    </row>
    <row r="200" spans="1:16" s="14" customFormat="1" ht="21" customHeight="1" thickBot="1">
      <c r="A200" s="2322"/>
      <c r="B200" s="2322"/>
      <c r="C200" s="2252"/>
      <c r="D200" s="2252"/>
      <c r="E200" s="442"/>
      <c r="F200" s="442"/>
      <c r="G200" s="2354"/>
      <c r="H200" s="2241"/>
      <c r="I200" s="2241"/>
      <c r="J200" s="189"/>
      <c r="K200" s="442"/>
      <c r="L200" s="442"/>
      <c r="M200" s="442"/>
      <c r="N200" s="442"/>
      <c r="O200" s="442"/>
      <c r="P200" s="442"/>
    </row>
    <row r="201" spans="1:16" s="14" customFormat="1" ht="21" customHeight="1" thickTop="1">
      <c r="A201" s="2322" t="s">
        <v>4814</v>
      </c>
      <c r="B201" s="2322"/>
      <c r="C201" s="1761" t="s">
        <v>559</v>
      </c>
      <c r="D201" s="2258" t="s">
        <v>3951</v>
      </c>
      <c r="E201" s="440">
        <v>45817</v>
      </c>
      <c r="F201" s="440">
        <f>E201+11</f>
        <v>45828</v>
      </c>
      <c r="G201" s="1517" t="s">
        <v>7475</v>
      </c>
      <c r="H201" s="2264" t="s">
        <v>7374</v>
      </c>
      <c r="I201" s="2264">
        <v>45831</v>
      </c>
      <c r="J201" s="2278"/>
      <c r="K201" s="436">
        <f>I201+20</f>
        <v>45851</v>
      </c>
      <c r="L201" s="436">
        <f>I201+27</f>
        <v>45858</v>
      </c>
      <c r="M201" s="436">
        <f>I201+33</f>
        <v>45864</v>
      </c>
      <c r="N201" s="436">
        <f>I201+36</f>
        <v>45867</v>
      </c>
      <c r="O201" s="436">
        <f>I201+40</f>
        <v>45871</v>
      </c>
      <c r="P201" s="436">
        <f>I201+43</f>
        <v>45874</v>
      </c>
    </row>
    <row r="202" spans="1:16" s="14" customFormat="1" ht="21" customHeight="1" thickBot="1">
      <c r="A202" s="2322"/>
      <c r="B202" s="2322"/>
      <c r="C202" s="2252"/>
      <c r="D202" s="2252"/>
      <c r="E202" s="442"/>
      <c r="F202" s="442"/>
      <c r="G202" s="2348"/>
      <c r="H202" s="2241"/>
      <c r="I202" s="2241"/>
      <c r="J202" s="189"/>
      <c r="K202" s="442"/>
      <c r="L202" s="442"/>
      <c r="M202" s="442"/>
      <c r="N202" s="442"/>
      <c r="O202" s="442"/>
      <c r="P202" s="442"/>
    </row>
    <row r="203" spans="1:16" s="14" customFormat="1" ht="21" customHeight="1" thickTop="1">
      <c r="A203" s="2322"/>
      <c r="B203" s="2322"/>
      <c r="C203" s="1761" t="s">
        <v>1805</v>
      </c>
      <c r="D203" s="2258" t="s">
        <v>3954</v>
      </c>
      <c r="E203" s="440">
        <v>45825</v>
      </c>
      <c r="F203" s="440">
        <f>E203+14</f>
        <v>45839</v>
      </c>
      <c r="G203" s="1517" t="s">
        <v>7485</v>
      </c>
      <c r="H203" s="2264" t="s">
        <v>7375</v>
      </c>
      <c r="I203" s="2264">
        <v>45838</v>
      </c>
      <c r="J203" s="2278"/>
      <c r="K203" s="436">
        <f>I203+20</f>
        <v>45858</v>
      </c>
      <c r="L203" s="436">
        <f>I203+27</f>
        <v>45865</v>
      </c>
      <c r="M203" s="436">
        <f>I203+33</f>
        <v>45871</v>
      </c>
      <c r="N203" s="436">
        <f>I203+36</f>
        <v>45874</v>
      </c>
      <c r="O203" s="436">
        <f>I203+40</f>
        <v>45878</v>
      </c>
      <c r="P203" s="436">
        <f>I203+43</f>
        <v>45881</v>
      </c>
    </row>
    <row r="204" spans="1:16" s="14" customFormat="1" ht="21" customHeight="1" thickBot="1">
      <c r="A204" s="2322"/>
      <c r="B204" s="2322"/>
      <c r="C204" s="2252"/>
      <c r="D204" s="2252"/>
      <c r="E204" s="442"/>
      <c r="F204" s="442"/>
      <c r="G204" s="2348"/>
      <c r="H204" s="2241"/>
      <c r="I204" s="2241"/>
      <c r="J204" s="189"/>
      <c r="K204" s="442"/>
      <c r="L204" s="442"/>
      <c r="M204" s="442"/>
      <c r="N204" s="442"/>
      <c r="O204" s="442"/>
      <c r="P204" s="442"/>
    </row>
    <row r="205" spans="1:16" s="14" customFormat="1" ht="21" customHeight="1" thickTop="1">
      <c r="A205" s="2322" t="s">
        <v>7290</v>
      </c>
      <c r="B205" s="2322"/>
      <c r="C205" s="2150" t="s">
        <v>3957</v>
      </c>
      <c r="D205" s="2258" t="s">
        <v>3958</v>
      </c>
      <c r="E205" s="482">
        <v>45827</v>
      </c>
      <c r="F205" s="482">
        <f>E205+14</f>
        <v>45841</v>
      </c>
      <c r="G205" s="1517" t="s">
        <v>7402</v>
      </c>
      <c r="H205" s="2264" t="s">
        <v>7490</v>
      </c>
      <c r="I205" s="2264">
        <v>45845</v>
      </c>
      <c r="J205" s="2278"/>
      <c r="K205" s="436">
        <f>I205+20</f>
        <v>45865</v>
      </c>
      <c r="L205" s="436">
        <f>I205+27</f>
        <v>45872</v>
      </c>
      <c r="M205" s="436">
        <f>I205+33</f>
        <v>45878</v>
      </c>
      <c r="N205" s="436">
        <f>I205+36</f>
        <v>45881</v>
      </c>
      <c r="O205" s="436">
        <f>I205+40</f>
        <v>45885</v>
      </c>
      <c r="P205" s="436">
        <f>I205+43</f>
        <v>45888</v>
      </c>
    </row>
    <row r="206" spans="1:16" s="14" customFormat="1" ht="21" customHeight="1" thickBot="1">
      <c r="A206" s="2322"/>
      <c r="B206" s="2322"/>
      <c r="C206" s="2252"/>
      <c r="D206" s="2252"/>
      <c r="E206" s="442"/>
      <c r="F206" s="442"/>
      <c r="G206" s="2348"/>
      <c r="H206" s="2241"/>
      <c r="I206" s="2241"/>
      <c r="J206" s="189"/>
      <c r="K206" s="442"/>
      <c r="L206" s="442"/>
      <c r="M206" s="442"/>
      <c r="N206" s="442"/>
      <c r="O206" s="442"/>
      <c r="P206" s="442"/>
    </row>
    <row r="207" spans="1:16" s="14" customFormat="1" ht="21" customHeight="1" thickTop="1">
      <c r="A207" s="2322"/>
      <c r="B207" s="2322"/>
      <c r="C207" s="1761" t="s">
        <v>3938</v>
      </c>
      <c r="D207" s="2258" t="s">
        <v>3961</v>
      </c>
      <c r="E207" s="440">
        <v>45833</v>
      </c>
      <c r="F207" s="440">
        <f>E207+14</f>
        <v>45847</v>
      </c>
      <c r="G207" s="1517" t="s">
        <v>7408</v>
      </c>
      <c r="H207" s="2264" t="s">
        <v>7377</v>
      </c>
      <c r="I207" s="2264">
        <v>45852</v>
      </c>
      <c r="J207" s="2278"/>
      <c r="K207" s="436">
        <f>I207+20</f>
        <v>45872</v>
      </c>
      <c r="L207" s="436">
        <f>I207+27</f>
        <v>45879</v>
      </c>
      <c r="M207" s="436">
        <f>I207+33</f>
        <v>45885</v>
      </c>
      <c r="N207" s="436">
        <f>I207+36</f>
        <v>45888</v>
      </c>
      <c r="O207" s="436">
        <f>I207+40</f>
        <v>45892</v>
      </c>
      <c r="P207" s="436">
        <f>I207+43</f>
        <v>45895</v>
      </c>
    </row>
    <row r="208" spans="1:16" s="14" customFormat="1" ht="21" customHeight="1" thickBot="1">
      <c r="A208" s="2322"/>
      <c r="B208" s="2322"/>
      <c r="C208" s="2252"/>
      <c r="D208" s="2252"/>
      <c r="E208" s="442"/>
      <c r="F208" s="442"/>
      <c r="G208" s="2348"/>
      <c r="H208" s="2241"/>
      <c r="I208" s="2241"/>
      <c r="J208" s="189"/>
      <c r="K208" s="442"/>
      <c r="L208" s="442"/>
      <c r="M208" s="442"/>
      <c r="N208" s="442"/>
      <c r="O208" s="442"/>
      <c r="P208" s="442"/>
    </row>
    <row r="209" spans="1:16" s="14" customFormat="1" ht="21" customHeight="1" thickTop="1">
      <c r="A209" s="2322"/>
      <c r="B209" s="2322"/>
      <c r="C209" s="1761" t="s">
        <v>1793</v>
      </c>
      <c r="D209" s="2258" t="s">
        <v>3963</v>
      </c>
      <c r="E209" s="440">
        <f>E207+7</f>
        <v>45840</v>
      </c>
      <c r="F209" s="440">
        <f>E209+14</f>
        <v>45854</v>
      </c>
      <c r="G209" s="1517" t="s">
        <v>7411</v>
      </c>
      <c r="H209" s="2264" t="s">
        <v>7378</v>
      </c>
      <c r="I209" s="2264">
        <v>45859</v>
      </c>
      <c r="J209" s="2278"/>
      <c r="K209" s="436">
        <f>I209+20</f>
        <v>45879</v>
      </c>
      <c r="L209" s="436">
        <f>I209+27</f>
        <v>45886</v>
      </c>
      <c r="M209" s="436">
        <f>I209+33</f>
        <v>45892</v>
      </c>
      <c r="N209" s="436">
        <f>I209+36</f>
        <v>45895</v>
      </c>
      <c r="O209" s="436">
        <f>I209+40</f>
        <v>45899</v>
      </c>
      <c r="P209" s="436">
        <f>I209+43</f>
        <v>45902</v>
      </c>
    </row>
    <row r="210" spans="1:16" s="14" customFormat="1" ht="21" customHeight="1" thickBot="1">
      <c r="A210" s="2322"/>
      <c r="B210" s="2322"/>
      <c r="C210" s="2252"/>
      <c r="D210" s="2252"/>
      <c r="E210" s="442"/>
      <c r="F210" s="442"/>
      <c r="G210" s="2348"/>
      <c r="H210" s="2241"/>
      <c r="I210" s="2241"/>
      <c r="J210" s="189"/>
      <c r="K210" s="442"/>
      <c r="L210" s="442"/>
      <c r="M210" s="442"/>
      <c r="N210" s="442"/>
      <c r="O210" s="442"/>
      <c r="P210" s="442"/>
    </row>
    <row r="211" spans="1:16" s="14" customFormat="1" ht="21" customHeight="1" thickTop="1">
      <c r="A211" s="2322"/>
      <c r="B211" s="2322"/>
      <c r="C211" s="1761" t="s">
        <v>1901</v>
      </c>
      <c r="D211" s="2258" t="s">
        <v>3965</v>
      </c>
      <c r="E211" s="440">
        <f>E209+7</f>
        <v>45847</v>
      </c>
      <c r="F211" s="440">
        <f>E211+14</f>
        <v>45861</v>
      </c>
      <c r="G211" s="1517" t="s">
        <v>6360</v>
      </c>
      <c r="H211" s="2264" t="s">
        <v>7379</v>
      </c>
      <c r="I211" s="2264">
        <v>45866</v>
      </c>
      <c r="J211" s="2278"/>
      <c r="K211" s="436">
        <f>I211+20</f>
        <v>45886</v>
      </c>
      <c r="L211" s="436">
        <f>I211+27</f>
        <v>45893</v>
      </c>
      <c r="M211" s="436">
        <f>I211+33</f>
        <v>45899</v>
      </c>
      <c r="N211" s="436">
        <f>I211+36</f>
        <v>45902</v>
      </c>
      <c r="O211" s="436">
        <f>I211+40</f>
        <v>45906</v>
      </c>
      <c r="P211" s="436">
        <f>I211+43</f>
        <v>45909</v>
      </c>
    </row>
    <row r="212" spans="1:16" s="14" customFormat="1" ht="21" customHeight="1" thickBot="1">
      <c r="A212" s="2322"/>
      <c r="B212" s="2322"/>
      <c r="C212" s="2252"/>
      <c r="D212" s="2252"/>
      <c r="E212" s="442"/>
      <c r="F212" s="442"/>
      <c r="G212" s="2348"/>
      <c r="H212" s="2241"/>
      <c r="I212" s="2241"/>
      <c r="J212" s="189"/>
      <c r="K212" s="442"/>
      <c r="L212" s="442"/>
      <c r="M212" s="442"/>
      <c r="N212" s="442"/>
      <c r="O212" s="442"/>
      <c r="P212" s="442"/>
    </row>
    <row r="213" spans="1:16" s="14" customFormat="1" ht="21" customHeight="1" thickTop="1">
      <c r="A213" s="2322"/>
      <c r="B213" s="2322"/>
      <c r="C213" s="1761" t="s">
        <v>3931</v>
      </c>
      <c r="D213" s="2258" t="s">
        <v>3967</v>
      </c>
      <c r="E213" s="440">
        <v>45854</v>
      </c>
      <c r="F213" s="440">
        <f>E213+14</f>
        <v>45868</v>
      </c>
      <c r="G213" s="1517" t="s">
        <v>7440</v>
      </c>
      <c r="H213" s="2264" t="s">
        <v>7380</v>
      </c>
      <c r="I213" s="2264">
        <v>45873</v>
      </c>
      <c r="J213" s="2278"/>
      <c r="K213" s="436">
        <f>I213+20</f>
        <v>45893</v>
      </c>
      <c r="L213" s="436">
        <f>I213+27</f>
        <v>45900</v>
      </c>
      <c r="M213" s="436">
        <f>I213+33</f>
        <v>45906</v>
      </c>
      <c r="N213" s="436">
        <f>I213+36</f>
        <v>45909</v>
      </c>
      <c r="O213" s="436">
        <f>I213+40</f>
        <v>45913</v>
      </c>
      <c r="P213" s="436">
        <f>I213+43</f>
        <v>45916</v>
      </c>
    </row>
    <row r="214" spans="1:16" s="14" customFormat="1" ht="21" customHeight="1" thickBot="1">
      <c r="A214" s="2322"/>
      <c r="B214" s="2322"/>
      <c r="C214" s="2252"/>
      <c r="D214" s="2252"/>
      <c r="E214" s="442"/>
      <c r="F214" s="442"/>
      <c r="G214" s="2354"/>
      <c r="H214" s="2241"/>
      <c r="I214" s="2241"/>
      <c r="J214" s="189"/>
      <c r="K214" s="442"/>
      <c r="L214" s="442"/>
      <c r="M214" s="442"/>
      <c r="N214" s="442"/>
      <c r="O214" s="442"/>
      <c r="P214" s="442"/>
    </row>
    <row r="215" spans="1:16" s="14" customFormat="1" ht="21" customHeight="1" thickTop="1">
      <c r="A215" s="2322"/>
      <c r="B215" s="2322"/>
      <c r="C215" s="1761" t="s">
        <v>1968</v>
      </c>
      <c r="D215" s="2258" t="s">
        <v>3969</v>
      </c>
      <c r="E215" s="440">
        <f>E213+7</f>
        <v>45861</v>
      </c>
      <c r="F215" s="440">
        <f>E215+14</f>
        <v>45875</v>
      </c>
      <c r="G215" s="1517" t="s">
        <v>6471</v>
      </c>
      <c r="H215" s="2264" t="s">
        <v>7298</v>
      </c>
      <c r="I215" s="2264">
        <v>45880</v>
      </c>
      <c r="J215" s="2278"/>
      <c r="K215" s="436">
        <f>I215+20</f>
        <v>45900</v>
      </c>
      <c r="L215" s="436">
        <f>I215+27</f>
        <v>45907</v>
      </c>
      <c r="M215" s="436">
        <f>I215+33</f>
        <v>45913</v>
      </c>
      <c r="N215" s="436">
        <f>I215+36</f>
        <v>45916</v>
      </c>
      <c r="O215" s="436">
        <f>I215+40</f>
        <v>45920</v>
      </c>
      <c r="P215" s="436">
        <f>I215+43</f>
        <v>45923</v>
      </c>
    </row>
    <row r="216" spans="1:16" s="14" customFormat="1" ht="21" customHeight="1" thickBot="1">
      <c r="A216" s="2322"/>
      <c r="B216" s="2322"/>
      <c r="C216" s="2252"/>
      <c r="D216" s="2252"/>
      <c r="E216" s="442"/>
      <c r="F216" s="442"/>
      <c r="G216" s="2354"/>
      <c r="H216" s="2241"/>
      <c r="I216" s="2241"/>
      <c r="J216" s="189"/>
      <c r="K216" s="442"/>
      <c r="L216" s="442"/>
      <c r="M216" s="442"/>
      <c r="N216" s="442"/>
      <c r="O216" s="442"/>
      <c r="P216" s="442"/>
    </row>
    <row r="217" spans="1:16" s="14" customFormat="1" ht="21" customHeight="1" thickTop="1">
      <c r="A217" s="2322" t="s">
        <v>7297</v>
      </c>
      <c r="B217" s="2322"/>
      <c r="C217" s="2150" t="s">
        <v>406</v>
      </c>
      <c r="D217" s="2258" t="s">
        <v>3972</v>
      </c>
      <c r="E217" s="482">
        <f>E215+7</f>
        <v>45868</v>
      </c>
      <c r="F217" s="482">
        <f>E217+14</f>
        <v>45882</v>
      </c>
      <c r="G217" s="1517" t="s">
        <v>7477</v>
      </c>
      <c r="H217" s="2264" t="s">
        <v>7382</v>
      </c>
      <c r="I217" s="2264">
        <v>45887</v>
      </c>
      <c r="J217" s="2278"/>
      <c r="K217" s="436">
        <f>I217+20</f>
        <v>45907</v>
      </c>
      <c r="L217" s="436">
        <f>I217+27</f>
        <v>45914</v>
      </c>
      <c r="M217" s="436">
        <f>I217+33</f>
        <v>45920</v>
      </c>
      <c r="N217" s="436">
        <f>I217+36</f>
        <v>45923</v>
      </c>
      <c r="O217" s="436">
        <f>I217+40</f>
        <v>45927</v>
      </c>
      <c r="P217" s="436">
        <f>I217+43</f>
        <v>45930</v>
      </c>
    </row>
    <row r="218" spans="1:16" s="14" customFormat="1" ht="21" customHeight="1" thickBot="1">
      <c r="A218" s="2322"/>
      <c r="B218" s="2322"/>
      <c r="C218" s="3904" t="s">
        <v>4276</v>
      </c>
      <c r="D218" s="3904" t="s">
        <v>7299</v>
      </c>
      <c r="E218" s="3905">
        <v>45868</v>
      </c>
      <c r="F218" s="3905">
        <f>E218+11</f>
        <v>45879</v>
      </c>
      <c r="G218" s="2354"/>
      <c r="H218" s="2241"/>
      <c r="I218" s="2241"/>
      <c r="J218" s="189"/>
      <c r="K218" s="442"/>
      <c r="L218" s="442"/>
      <c r="M218" s="442"/>
      <c r="N218" s="442"/>
      <c r="O218" s="442"/>
      <c r="P218" s="442"/>
    </row>
    <row r="219" spans="1:16" s="14" customFormat="1" ht="21" customHeight="1" thickTop="1">
      <c r="A219" s="2322"/>
      <c r="B219" s="2322"/>
      <c r="C219" s="1761" t="s">
        <v>1927</v>
      </c>
      <c r="D219" s="2258" t="s">
        <v>3977</v>
      </c>
      <c r="E219" s="440">
        <f>E217+7</f>
        <v>45875</v>
      </c>
      <c r="F219" s="440">
        <f>E219+14</f>
        <v>45889</v>
      </c>
      <c r="G219" s="2119" t="s">
        <v>2727</v>
      </c>
      <c r="H219" s="2264" t="s">
        <v>7383</v>
      </c>
      <c r="I219" s="2264">
        <v>45894</v>
      </c>
      <c r="J219" s="2278"/>
      <c r="K219" s="436">
        <f>I219+20</f>
        <v>45914</v>
      </c>
      <c r="L219" s="436">
        <f>I219+27</f>
        <v>45921</v>
      </c>
      <c r="M219" s="436">
        <f>I219+33</f>
        <v>45927</v>
      </c>
      <c r="N219" s="436">
        <f>I219+36</f>
        <v>45930</v>
      </c>
      <c r="O219" s="436">
        <f>I219+40</f>
        <v>45934</v>
      </c>
      <c r="P219" s="436">
        <f>I219+43</f>
        <v>45937</v>
      </c>
    </row>
    <row r="220" spans="1:16" s="14" customFormat="1" ht="21" customHeight="1" thickBot="1">
      <c r="A220" s="2322"/>
      <c r="B220" s="2322"/>
      <c r="C220" s="2252"/>
      <c r="D220" s="2252"/>
      <c r="E220" s="442"/>
      <c r="F220" s="442"/>
      <c r="G220" s="2348"/>
      <c r="H220" s="2241"/>
      <c r="I220" s="2241"/>
      <c r="J220" s="189"/>
      <c r="K220" s="442"/>
      <c r="L220" s="442"/>
      <c r="M220" s="442"/>
      <c r="N220" s="442"/>
      <c r="O220" s="442"/>
      <c r="P220" s="442"/>
    </row>
    <row r="221" spans="1:16" s="14" customFormat="1" ht="21" customHeight="1" thickTop="1">
      <c r="A221" s="2322"/>
      <c r="B221" s="2322"/>
      <c r="C221" s="1761" t="s">
        <v>3938</v>
      </c>
      <c r="D221" s="2258" t="s">
        <v>3980</v>
      </c>
      <c r="E221" s="440">
        <f>E219+7</f>
        <v>45882</v>
      </c>
      <c r="F221" s="440">
        <f>E221+14</f>
        <v>45896</v>
      </c>
      <c r="G221" s="2119" t="s">
        <v>2727</v>
      </c>
      <c r="H221" s="2264" t="s">
        <v>7491</v>
      </c>
      <c r="I221" s="2264">
        <v>45901</v>
      </c>
      <c r="J221" s="2278"/>
      <c r="K221" s="436">
        <f>I221+20</f>
        <v>45921</v>
      </c>
      <c r="L221" s="436">
        <f>I221+27</f>
        <v>45928</v>
      </c>
      <c r="M221" s="436">
        <f>I221+33</f>
        <v>45934</v>
      </c>
      <c r="N221" s="436">
        <f>I221+36</f>
        <v>45937</v>
      </c>
      <c r="O221" s="436">
        <f>I221+40</f>
        <v>45941</v>
      </c>
      <c r="P221" s="436">
        <f>I221+43</f>
        <v>45944</v>
      </c>
    </row>
    <row r="222" spans="1:16" s="14" customFormat="1" ht="21" customHeight="1" thickBot="1">
      <c r="A222" s="2322"/>
      <c r="B222" s="2322"/>
      <c r="C222" s="2252"/>
      <c r="D222" s="2252"/>
      <c r="E222" s="442"/>
      <c r="F222" s="442"/>
      <c r="G222" s="2348"/>
      <c r="H222" s="2241"/>
      <c r="I222" s="2241"/>
      <c r="J222" s="189"/>
      <c r="K222" s="442"/>
      <c r="L222" s="442"/>
      <c r="M222" s="442"/>
      <c r="N222" s="442"/>
      <c r="O222" s="442"/>
      <c r="P222" s="442"/>
    </row>
    <row r="223" spans="1:16" s="14" customFormat="1" ht="21" thickTop="1">
      <c r="A223" s="734"/>
      <c r="B223" s="734"/>
      <c r="C223" s="1654" t="s">
        <v>611</v>
      </c>
      <c r="D223" s="3403"/>
      <c r="E223" s="3404"/>
      <c r="F223" s="3404"/>
      <c r="G223" s="3405"/>
      <c r="H223" s="5"/>
      <c r="I223" s="5"/>
      <c r="J223" s="99"/>
      <c r="K223" s="5"/>
      <c r="L223" s="37"/>
      <c r="M223" s="37"/>
      <c r="N223" s="29"/>
      <c r="O223" s="5"/>
      <c r="P223" s="5"/>
    </row>
    <row r="224" spans="1:16" s="14" customFormat="1" ht="16.5" customHeight="1">
      <c r="A224" s="734"/>
      <c r="B224" s="734"/>
      <c r="C224" s="17"/>
      <c r="D224"/>
      <c r="E224"/>
      <c r="F224"/>
      <c r="G224" s="5"/>
      <c r="H224" s="5"/>
      <c r="I224" s="5"/>
      <c r="J224" s="99"/>
      <c r="K224" s="5"/>
      <c r="L224" s="37"/>
      <c r="M224" s="37"/>
      <c r="N224" s="29"/>
      <c r="O224" s="5"/>
      <c r="P224" s="5"/>
    </row>
    <row r="225" spans="1:16" s="29" customFormat="1" ht="14.25">
      <c r="A225" s="58"/>
      <c r="B225" s="58"/>
      <c r="E225" s="159"/>
      <c r="F225" s="159"/>
      <c r="I225" s="59"/>
      <c r="J225" s="95"/>
      <c r="N225" s="95"/>
    </row>
    <row r="226" spans="1:16" s="29" customFormat="1" ht="15">
      <c r="A226" s="58"/>
      <c r="B226" s="58"/>
      <c r="C226" s="210" t="s">
        <v>0</v>
      </c>
      <c r="D226" s="137"/>
      <c r="E226" s="2185" t="s">
        <v>2062</v>
      </c>
      <c r="F226" s="201"/>
      <c r="G226" s="201" t="s">
        <v>36</v>
      </c>
      <c r="H226" s="201"/>
      <c r="I226" s="137"/>
      <c r="J226" s="137"/>
      <c r="K226" s="201" t="s">
        <v>61</v>
      </c>
      <c r="L226" s="201" t="str">
        <f>'HOW TO-&gt;'!$B$134</f>
        <v>6011 2413</v>
      </c>
      <c r="M226" s="201"/>
      <c r="N226" s="209"/>
      <c r="O226" s="160"/>
    </row>
    <row r="227" spans="1:16" s="29" customFormat="1" ht="15.75">
      <c r="A227" s="58"/>
      <c r="B227" s="58"/>
      <c r="C227" s="135" t="s">
        <v>1</v>
      </c>
      <c r="D227" s="137"/>
      <c r="E227" s="202" t="s">
        <v>612</v>
      </c>
      <c r="F227" s="201"/>
      <c r="G227" s="137" t="s">
        <v>613</v>
      </c>
      <c r="H227" s="137"/>
      <c r="I227" s="202" t="s">
        <v>39</v>
      </c>
      <c r="J227" s="137"/>
      <c r="K227" s="137" t="s">
        <v>63</v>
      </c>
      <c r="L227" s="137"/>
      <c r="M227" s="293" t="s">
        <v>64</v>
      </c>
      <c r="N227" s="209"/>
      <c r="O227" s="160"/>
      <c r="P227" s="37"/>
    </row>
    <row r="228" spans="1:16" s="29" customFormat="1" ht="15">
      <c r="A228" s="58"/>
      <c r="B228" s="58"/>
      <c r="C228" s="135"/>
      <c r="D228" s="137"/>
      <c r="E228" s="202"/>
      <c r="F228" s="209"/>
      <c r="G228" s="137"/>
      <c r="H228" s="137"/>
      <c r="I228" s="202"/>
      <c r="J228" s="137"/>
      <c r="K228" s="137" t="str">
        <f>'HOW TO-&gt;'!$A$136</f>
        <v>PERMIT</v>
      </c>
      <c r="L228" s="137"/>
      <c r="M228" s="3324" t="str">
        <f>'HOW TO-&gt;'!$C$136</f>
        <v>SG094-SinPermit@msc.com</v>
      </c>
      <c r="N228" s="209"/>
      <c r="O228" s="160"/>
      <c r="P228" s="5"/>
    </row>
    <row r="229" spans="1:16" customFormat="1">
      <c r="A229" s="34"/>
      <c r="B229" s="34"/>
      <c r="C229" s="213" t="str">
        <f>'HOW TO-&gt;'!$A$105</f>
        <v>ZANT CHONG</v>
      </c>
      <c r="D229" s="213" t="str">
        <f>'HOW TO-&gt;'!$B$105</f>
        <v>6011 2429</v>
      </c>
      <c r="E229" s="1615" t="str">
        <f>'HOW TO-&gt;'!$C$105</f>
        <v>zant.chong@msc.com</v>
      </c>
      <c r="F229" s="209"/>
      <c r="G229" s="213" t="str">
        <f>'HOW TO-&gt;'!$A$122</f>
        <v>ROBERT CHIA</v>
      </c>
      <c r="H229" s="213" t="str">
        <f>'HOW TO-&gt;'!$B$122</f>
        <v>6011 0564</v>
      </c>
      <c r="I229" s="1615" t="str">
        <f>'HOW TO-&gt;'!$C$122</f>
        <v>robert.chia@msc.com</v>
      </c>
      <c r="J229" s="209"/>
      <c r="K229" s="213" t="str">
        <f>'HOW TO-&gt;'!$A$137</f>
        <v>RAYNAR ANG</v>
      </c>
      <c r="L229" s="213" t="str">
        <f>'HOW TO-&gt;'!$B$137</f>
        <v>6011 2358</v>
      </c>
      <c r="M229" s="1615" t="str">
        <f>'HOW TO-&gt;'!$C$137</f>
        <v>raynar.ang@msc.com</v>
      </c>
      <c r="N229" s="209"/>
    </row>
    <row r="230" spans="1:16" customFormat="1">
      <c r="A230" s="34"/>
      <c r="B230" s="34"/>
      <c r="C230" s="213" t="str">
        <f>'HOW TO-&gt;'!$A$106</f>
        <v>PHOEBE HUANG</v>
      </c>
      <c r="D230" s="213" t="str">
        <f>'HOW TO-&gt;'!$B$106</f>
        <v>6011 0562</v>
      </c>
      <c r="E230" s="1615" t="str">
        <f>'HOW TO-&gt;'!$C$106</f>
        <v>phoebe.huang@msc.com</v>
      </c>
      <c r="F230" s="209"/>
      <c r="G230" s="213" t="str">
        <f>'HOW TO-&gt;'!$A$123</f>
        <v>S. Y. LIEW</v>
      </c>
      <c r="H230" s="213" t="str">
        <f>'HOW TO-&gt;'!$B$123</f>
        <v>6011 2348</v>
      </c>
      <c r="I230" s="1615" t="str">
        <f>'HOW TO-&gt;'!$C$123</f>
        <v>seoyi.liew@msc.com</v>
      </c>
      <c r="J230" s="209"/>
      <c r="K230" s="213" t="str">
        <f>'HOW TO-&gt;'!$A$138</f>
        <v>KAI SIANG</v>
      </c>
      <c r="L230" s="213" t="str">
        <f>'HOW TO-&gt;'!$B$138</f>
        <v>6011 2356</v>
      </c>
      <c r="M230" s="1615" t="str">
        <f>'HOW TO-&gt;'!$C$138</f>
        <v>kaisiang.lim@msc.com</v>
      </c>
      <c r="N230" s="209"/>
    </row>
    <row r="231" spans="1:16" customFormat="1">
      <c r="A231" s="34"/>
      <c r="B231" s="34"/>
      <c r="C231" s="213" t="str">
        <f>'HOW TO-&gt;'!$A$107</f>
        <v>SHERWIN LIM</v>
      </c>
      <c r="D231" s="213" t="str">
        <f>'HOW TO-&gt;'!$B$107</f>
        <v>6011 2395</v>
      </c>
      <c r="E231" s="1615" t="str">
        <f>'HOW TO-&gt;'!$C$107</f>
        <v>sherwin.lim@msc.com</v>
      </c>
      <c r="F231" s="209"/>
      <c r="G231" s="213" t="str">
        <f>'HOW TO-&gt;'!$A$124</f>
        <v>SHARON KOH</v>
      </c>
      <c r="H231" s="213" t="str">
        <f>'HOW TO-&gt;'!$B$124</f>
        <v>6011 2349</v>
      </c>
      <c r="I231" s="1615" t="str">
        <f>'HOW TO-&gt;'!$C$124</f>
        <v>sharon.koh@msc.com</v>
      </c>
      <c r="J231" s="209"/>
      <c r="K231" s="213" t="str">
        <f>'HOW TO-&gt;'!$A$139</f>
        <v>DEWI</v>
      </c>
      <c r="L231" s="213" t="str">
        <f>'HOW TO-&gt;'!$B$139</f>
        <v>6011 2354</v>
      </c>
      <c r="M231" s="1615" t="str">
        <f>'HOW TO-&gt;'!$C$139</f>
        <v>dewi.ratnah@msc.com</v>
      </c>
      <c r="N231" s="209"/>
    </row>
    <row r="232" spans="1:16" customFormat="1">
      <c r="A232" s="34"/>
      <c r="B232" s="34"/>
      <c r="C232" s="213" t="str">
        <f>'HOW TO-&gt;'!$A$108</f>
        <v>NATALIE LEW</v>
      </c>
      <c r="D232" s="213" t="str">
        <f>'HOW TO-&gt;'!$B$108</f>
        <v>6011 2399</v>
      </c>
      <c r="E232" s="1615" t="str">
        <f>'HOW TO-&gt;'!$C$108</f>
        <v>natalie.lew@msc.com</v>
      </c>
      <c r="F232" s="209"/>
      <c r="G232" s="213" t="str">
        <f>'HOW TO-&gt;'!$A$125</f>
        <v>ANGELIA LAU</v>
      </c>
      <c r="H232" s="213" t="str">
        <f>'HOW TO-&gt;'!$B$125</f>
        <v>6011 2346</v>
      </c>
      <c r="I232" s="1615" t="str">
        <f>'HOW TO-&gt;'!$C$125</f>
        <v>angelia.lau@msc.com</v>
      </c>
      <c r="J232" s="209"/>
      <c r="K232" s="213" t="str">
        <f>'HOW TO-&gt;'!$A$140</f>
        <v>YU TING</v>
      </c>
      <c r="L232" s="213" t="str">
        <f>'HOW TO-&gt;'!$B$140</f>
        <v>6011 2359</v>
      </c>
      <c r="M232" s="1615" t="str">
        <f>'HOW TO-&gt;'!$C$140</f>
        <v>yuting.luo@msc.com</v>
      </c>
      <c r="N232" s="209"/>
    </row>
    <row r="233" spans="1:16" customFormat="1">
      <c r="A233" s="34"/>
      <c r="B233" s="34"/>
      <c r="C233" s="213">
        <f>'HOW TO-&gt;'!$A$109</f>
        <v>0</v>
      </c>
      <c r="D233" s="213" t="str">
        <f>'HOW TO-&gt;'!$B$109</f>
        <v>6011 2352</v>
      </c>
      <c r="E233" s="1615">
        <f>'HOW TO-&gt;'!$C$109</f>
        <v>0</v>
      </c>
      <c r="F233" s="209"/>
      <c r="G233" s="213" t="str">
        <f>'HOW TO-&gt;'!$A$126</f>
        <v>NOOR AFNINDAH</v>
      </c>
      <c r="H233" s="213" t="str">
        <f>'HOW TO-&gt;'!$B$126</f>
        <v>6011 2347</v>
      </c>
      <c r="I233" s="1615" t="str">
        <f>'HOW TO-&gt;'!$C$126</f>
        <v>noor.afnindah@msc.com</v>
      </c>
      <c r="J233" s="209"/>
      <c r="K233" s="213" t="str">
        <f>'HOW TO-&gt;'!$A$141</f>
        <v>-</v>
      </c>
      <c r="L233" s="213" t="str">
        <f>'HOW TO-&gt;'!$B$141</f>
        <v>6011 0567</v>
      </c>
      <c r="M233" s="1615" t="str">
        <f>'HOW TO-&gt;'!$C$141</f>
        <v>-</v>
      </c>
      <c r="N233" s="209"/>
    </row>
    <row r="234" spans="1:16" customFormat="1">
      <c r="A234" s="34"/>
      <c r="B234" s="34"/>
      <c r="C234" s="213" t="str">
        <f>'HOW TO-&gt;'!$A$110</f>
        <v>LIM AI PHEN</v>
      </c>
      <c r="D234" s="213" t="str">
        <f>'HOW TO-&gt;'!$B$110</f>
        <v>6011 9646</v>
      </c>
      <c r="E234" s="1615" t="str">
        <f>'HOW TO-&gt;'!$C$110</f>
        <v>aiphen.lim@msc.com</v>
      </c>
      <c r="F234" s="209"/>
      <c r="G234" s="213" t="str">
        <f>'HOW TO-&gt;'!$A$127</f>
        <v>NG CHING WEI</v>
      </c>
      <c r="H234" s="213" t="str">
        <f>'HOW TO-&gt;'!$B$127</f>
        <v>6011 2404</v>
      </c>
      <c r="I234" s="1615" t="str">
        <f>'HOW TO-&gt;'!$C$127</f>
        <v>chingwei.ng@msc.com</v>
      </c>
      <c r="J234" s="209"/>
      <c r="K234" s="213" t="str">
        <f>'HOW TO-&gt;'!$A$142</f>
        <v>SHAN SHAN</v>
      </c>
      <c r="L234" s="213" t="str">
        <f>'HOW TO-&gt;'!$B$142</f>
        <v>6011 2353</v>
      </c>
      <c r="M234" s="1615" t="str">
        <f>'HOW TO-&gt;'!$C$142</f>
        <v>shanshan.chin@msc.com</v>
      </c>
      <c r="N234" s="209"/>
    </row>
    <row r="235" spans="1:16" customFormat="1">
      <c r="A235" s="34"/>
      <c r="B235" s="34"/>
      <c r="C235" s="213" t="str">
        <f>'HOW TO-&gt;'!$A$111</f>
        <v>DARIUS ONG</v>
      </c>
      <c r="D235" s="213" t="str">
        <f>'HOW TO-&gt;'!$B$111</f>
        <v>6011 2396</v>
      </c>
      <c r="E235" s="1615" t="str">
        <f>'HOW TO-&gt;'!$C$111</f>
        <v>darius.ong@msc.com</v>
      </c>
      <c r="F235" s="209"/>
      <c r="G235" s="213">
        <f>'HOW TO-&gt;'!$A$128</f>
        <v>0</v>
      </c>
      <c r="H235" s="213">
        <f>'HOW TO-&gt;'!$B$128</f>
        <v>0</v>
      </c>
      <c r="I235" s="1615">
        <f>'HOW TO-&gt;'!$C$128</f>
        <v>0</v>
      </c>
      <c r="J235" s="209"/>
      <c r="K235" s="213" t="str">
        <f>'HOW TO-&gt;'!$A$143</f>
        <v>EUNICE</v>
      </c>
      <c r="L235" s="213" t="str">
        <f>'HOW TO-&gt;'!$B$143</f>
        <v>6011 2355</v>
      </c>
      <c r="M235" s="1615" t="str">
        <f>'HOW TO-&gt;'!$C$143</f>
        <v>eunice.chan@msc.com</v>
      </c>
      <c r="N235" s="209"/>
    </row>
    <row r="236" spans="1:16" customFormat="1">
      <c r="A236" s="34"/>
      <c r="B236" s="34"/>
      <c r="C236" s="213" t="str">
        <f>'HOW TO-&gt;'!$A$112</f>
        <v>LAWRENCE ANG (CROSS-TRADE)</v>
      </c>
      <c r="D236" s="213" t="str">
        <f>'HOW TO-&gt;'!$B$112</f>
        <v>6011 2400</v>
      </c>
      <c r="E236" s="1615" t="str">
        <f>'HOW TO-&gt;'!$C$112</f>
        <v>lawrence.ang@msc.com</v>
      </c>
      <c r="F236" s="209"/>
      <c r="G236" s="213" t="str">
        <f>'HOW TO-&gt;'!$A$129</f>
        <v>.</v>
      </c>
      <c r="H236" s="213" t="str">
        <f>'HOW TO-&gt;'!$B$129</f>
        <v>.</v>
      </c>
      <c r="I236" s="1615" t="str">
        <f>'HOW TO-&gt;'!$C$129</f>
        <v>.</v>
      </c>
      <c r="J236" s="209"/>
      <c r="K236" s="213" t="str">
        <f>'HOW TO-&gt;'!$A$144</f>
        <v>HAZEL</v>
      </c>
      <c r="L236" s="213" t="str">
        <f>'HOW TO-&gt;'!$B$144</f>
        <v>6011 2435</v>
      </c>
      <c r="M236" s="1615" t="str">
        <f>'HOW TO-&gt;'!$C$144</f>
        <v>hazel.toh@msc.com</v>
      </c>
      <c r="N236" s="209"/>
    </row>
    <row r="237" spans="1:16" customFormat="1">
      <c r="A237" s="34"/>
      <c r="B237" s="34"/>
      <c r="C237" s="213" t="str">
        <f>'HOW TO-&gt;'!$A$113</f>
        <v>ASHTON YAN</v>
      </c>
      <c r="D237" s="213" t="str">
        <f>'HOW TO-&gt;'!$B$113</f>
        <v>6011 2398</v>
      </c>
      <c r="E237" s="1615" t="str">
        <f>'HOW TO-&gt;'!$C$113</f>
        <v>ashton.yan@msc.com</v>
      </c>
      <c r="F237" s="209"/>
      <c r="G237" s="213">
        <f>'HOW TO-&gt;'!$A$130</f>
        <v>0</v>
      </c>
      <c r="H237" s="213">
        <f>'HOW TO-&gt;'!$B$130</f>
        <v>0</v>
      </c>
      <c r="I237" s="1615">
        <f>'HOW TO-&gt;'!$C$130</f>
        <v>0</v>
      </c>
      <c r="J237" s="209"/>
      <c r="K237" s="213">
        <f>'HOW TO-&gt;'!$A$145</f>
        <v>0</v>
      </c>
      <c r="L237" s="213">
        <f>'HOW TO-&gt;'!$B$145</f>
        <v>0</v>
      </c>
      <c r="M237" s="1615">
        <f>'HOW TO-&gt;'!$C$145</f>
        <v>0</v>
      </c>
      <c r="N237" s="209"/>
    </row>
    <row r="238" spans="1:16">
      <c r="C238" s="213" t="str">
        <f>'HOW TO-&gt;'!$A$114</f>
        <v>LUIS LIM</v>
      </c>
      <c r="D238" s="213" t="str">
        <f>'HOW TO-&gt;'!$B$114</f>
        <v>6011 7900</v>
      </c>
      <c r="E238" s="1615" t="str">
        <f>'HOW TO-&gt;'!$C$114</f>
        <v>luis.lim@msc.com</v>
      </c>
      <c r="F238" s="209"/>
      <c r="G238" s="209"/>
      <c r="H238" s="214"/>
      <c r="I238" s="293"/>
      <c r="J238" s="209"/>
      <c r="K238" s="213">
        <f>'HOW TO-&gt;'!$A$146</f>
        <v>0</v>
      </c>
      <c r="L238" s="213">
        <f>'HOW TO-&gt;'!$B$146</f>
        <v>0</v>
      </c>
      <c r="M238" s="1615">
        <f>'HOW TO-&gt;'!$C$146</f>
        <v>0</v>
      </c>
      <c r="N238" s="209"/>
    </row>
    <row r="239" spans="1:16">
      <c r="C239" s="213" t="str">
        <f>'HOW TO-&gt;'!$A$115</f>
        <v>CHARMAINE LIM</v>
      </c>
      <c r="D239" s="213" t="str">
        <f>'HOW TO-&gt;'!$B$115</f>
        <v>6011 0561</v>
      </c>
      <c r="E239" s="1615" t="str">
        <f>'HOW TO-&gt;'!$C$115</f>
        <v>charmaine.lim@msc.com</v>
      </c>
      <c r="F239" s="209"/>
      <c r="G239" s="209"/>
      <c r="H239" s="214"/>
      <c r="I239" s="214"/>
      <c r="J239" s="293"/>
      <c r="K239" s="213"/>
      <c r="L239" s="213"/>
      <c r="M239" s="1615"/>
      <c r="N239" s="209"/>
    </row>
    <row r="240" spans="1:16">
      <c r="C240" s="213">
        <f>'HOW TO-&gt;'!$A$116</f>
        <v>0</v>
      </c>
      <c r="D240" s="213">
        <f>'HOW TO-&gt;'!$B$116</f>
        <v>0</v>
      </c>
      <c r="E240" s="1615">
        <f>'HOW TO-&gt;'!$C$116</f>
        <v>0</v>
      </c>
      <c r="F240" s="209"/>
      <c r="G240" s="209"/>
      <c r="H240" s="209"/>
      <c r="I240" s="209"/>
      <c r="J240" s="209"/>
      <c r="K240" s="209"/>
      <c r="L240" s="209"/>
      <c r="M240" s="209"/>
      <c r="N240" s="209"/>
    </row>
    <row r="241" spans="3:14">
      <c r="C241" s="213" t="str">
        <f>'HOW TO-&gt;'!$A$117</f>
        <v xml:space="preserve">MAIN LINE  </v>
      </c>
      <c r="D241" s="213" t="str">
        <f>'HOW TO-&gt;'!$B$117</f>
        <v>6011 2424</v>
      </c>
      <c r="E241" s="1615">
        <f>'HOW TO-&gt;'!$C$117</f>
        <v>0</v>
      </c>
      <c r="F241" s="209"/>
      <c r="G241" s="209"/>
      <c r="H241" s="209"/>
      <c r="I241" s="209"/>
      <c r="J241" s="209"/>
      <c r="K241" s="209"/>
      <c r="L241" s="209"/>
      <c r="M241" s="209"/>
      <c r="N241" s="209"/>
    </row>
    <row r="242" spans="3:14">
      <c r="C242" s="213">
        <f>'HOW TO-&gt;'!$A$118</f>
        <v>0</v>
      </c>
      <c r="D242" s="213">
        <f>'HOW TO-&gt;'!$B$118</f>
        <v>0</v>
      </c>
      <c r="E242" s="1615">
        <f>'HOW TO-&gt;'!$C$118</f>
        <v>0</v>
      </c>
      <c r="F242" s="209"/>
      <c r="G242" s="209"/>
      <c r="H242" s="209"/>
      <c r="I242" s="209"/>
      <c r="J242" s="209"/>
      <c r="K242" s="209"/>
      <c r="L242" s="209"/>
      <c r="M242" s="209"/>
      <c r="N242" s="209"/>
    </row>
    <row r="243" spans="3:14"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</row>
  </sheetData>
  <customSheetViews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5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6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8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9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0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1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12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13"/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14"/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27" display="custsvc@msca.com.sg" xr:uid="{D49DB434-A7DC-48DA-811A-7B8182B425B7}"/>
    <hyperlink ref="M227" display="sinexp@msca.com.sg" xr:uid="{7B387B85-B193-4382-8852-02781D633DBF}"/>
    <hyperlink ref="E226" r:id="rId21" xr:uid="{670DC219-48D0-4255-9E8C-E99DD587A243}"/>
    <hyperlink ref="E227" display="mktg-dept@msca.com.sg" xr:uid="{8F059E9F-A032-40B3-9C2A-0B3ADCFEE3A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 codeName="Sheet59">
    <tabColor rgb="FF00B0F0"/>
  </sheetPr>
  <dimension ref="A2:Q168"/>
  <sheetViews>
    <sheetView topLeftCell="B1" zoomScale="70" zoomScaleNormal="70" workbookViewId="0">
      <pane ySplit="7" topLeftCell="A117" activePane="bottomLeft" state="frozen"/>
      <selection pane="bottomLeft" activeCell="H125" sqref="H125"/>
    </sheetView>
  </sheetViews>
  <sheetFormatPr defaultRowHeight="12.75"/>
  <cols>
    <col min="1" max="1" width="14.42578125" style="2322" customWidth="1"/>
    <col min="2" max="2" width="1.42578125" style="2322" customWidth="1"/>
    <col min="3" max="3" width="30.42578125" customWidth="1"/>
    <col min="4" max="4" width="14" customWidth="1"/>
    <col min="5" max="6" width="17.140625" customWidth="1"/>
    <col min="7" max="7" width="31" customWidth="1"/>
    <col min="8" max="8" width="12.5703125" customWidth="1"/>
    <col min="9" max="16" width="18.85546875" customWidth="1"/>
    <col min="17" max="17" width="20.5703125" customWidth="1"/>
  </cols>
  <sheetData>
    <row r="2" spans="1:17" s="6" customFormat="1" ht="33">
      <c r="A2" s="2322"/>
      <c r="B2" s="2322"/>
      <c r="C2" s="145" t="s">
        <v>95</v>
      </c>
      <c r="D2" s="45"/>
      <c r="P2" s="39"/>
    </row>
    <row r="3" spans="1:17" s="6" customFormat="1" ht="22.5" customHeight="1">
      <c r="A3" s="2322"/>
      <c r="B3" s="2322"/>
      <c r="C3" s="188"/>
      <c r="D3" s="45"/>
      <c r="P3" s="39"/>
    </row>
    <row r="4" spans="1:17" ht="22.5" customHeight="1">
      <c r="C4" s="802"/>
      <c r="D4" s="46"/>
      <c r="E4" s="190" t="s">
        <v>7492</v>
      </c>
      <c r="H4" s="46"/>
      <c r="I4" s="46"/>
      <c r="J4" s="46"/>
      <c r="K4" s="46"/>
      <c r="L4" s="37"/>
      <c r="M4" s="37"/>
      <c r="N4" s="37"/>
    </row>
    <row r="5" spans="1:17" ht="22.5" customHeight="1">
      <c r="C5" s="802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7" s="14" customFormat="1" ht="30">
      <c r="A6" s="2311"/>
      <c r="B6" s="2311"/>
      <c r="C6" s="802"/>
      <c r="D6" s="218"/>
      <c r="E6" s="96" t="s">
        <v>98</v>
      </c>
      <c r="F6" s="96" t="s">
        <v>3894</v>
      </c>
      <c r="G6" s="147" t="s">
        <v>7493</v>
      </c>
      <c r="H6" s="147" t="s">
        <v>2004</v>
      </c>
      <c r="I6" s="96" t="s">
        <v>4359</v>
      </c>
      <c r="J6" s="96" t="s">
        <v>660</v>
      </c>
      <c r="K6" s="96" t="s">
        <v>7494</v>
      </c>
      <c r="L6" s="2296" t="s">
        <v>7304</v>
      </c>
      <c r="N6" s="2276"/>
      <c r="O6" s="1892"/>
      <c r="P6" s="1892"/>
      <c r="Q6" s="2275"/>
    </row>
    <row r="7" spans="1:17" s="14" customFormat="1" ht="24" customHeight="1" thickBot="1">
      <c r="A7" s="2311" t="s">
        <v>7495</v>
      </c>
      <c r="B7" s="2311"/>
      <c r="C7" s="2483" t="s">
        <v>7152</v>
      </c>
      <c r="D7" s="97"/>
      <c r="E7" s="150"/>
      <c r="F7" s="98" t="s">
        <v>7153</v>
      </c>
      <c r="G7" s="151"/>
      <c r="H7" s="151"/>
      <c r="I7" s="98"/>
      <c r="J7" s="98" t="s">
        <v>2907</v>
      </c>
      <c r="K7" s="98" t="s">
        <v>2780</v>
      </c>
      <c r="M7" s="1893"/>
      <c r="N7" s="1893"/>
      <c r="O7" s="1893"/>
      <c r="P7" s="1893"/>
      <c r="Q7" s="30"/>
    </row>
    <row r="8" spans="1:17" s="14" customFormat="1" ht="20.25" hidden="1" thickTop="1">
      <c r="A8" s="2322"/>
      <c r="B8" s="2322"/>
      <c r="C8" s="2119" t="s">
        <v>3002</v>
      </c>
      <c r="D8" s="2120" t="s">
        <v>7496</v>
      </c>
      <c r="E8" s="2121">
        <v>45424</v>
      </c>
      <c r="F8" s="2122">
        <v>45431</v>
      </c>
      <c r="G8" s="1517" t="s">
        <v>6302</v>
      </c>
      <c r="H8" s="153" t="s">
        <v>7497</v>
      </c>
      <c r="I8" s="153">
        <v>45437</v>
      </c>
      <c r="J8" s="453">
        <f>I8+19</f>
        <v>45456</v>
      </c>
      <c r="K8" s="162">
        <f>I8+18</f>
        <v>45455</v>
      </c>
      <c r="M8" s="425"/>
      <c r="N8" s="425"/>
      <c r="O8" s="425"/>
      <c r="P8" s="425"/>
    </row>
    <row r="9" spans="1:17" s="14" customFormat="1" ht="20.25" hidden="1" thickBot="1">
      <c r="A9" s="2322"/>
      <c r="B9" s="2322"/>
      <c r="C9" s="637" t="s">
        <v>3990</v>
      </c>
      <c r="D9" s="499" t="s">
        <v>7498</v>
      </c>
      <c r="E9" s="455">
        <v>45421</v>
      </c>
      <c r="F9" s="2091" t="s">
        <v>393</v>
      </c>
      <c r="G9" s="2026"/>
      <c r="H9" s="157"/>
      <c r="I9" s="157"/>
      <c r="J9" s="455"/>
      <c r="K9" s="455"/>
      <c r="M9" s="425"/>
      <c r="N9" s="425"/>
      <c r="O9" s="425"/>
      <c r="P9" s="425"/>
    </row>
    <row r="10" spans="1:17" s="14" customFormat="1" ht="20.25" hidden="1" thickTop="1">
      <c r="A10" s="2322"/>
      <c r="B10" s="2322"/>
      <c r="C10" s="1517" t="s">
        <v>3904</v>
      </c>
      <c r="D10" s="560" t="s">
        <v>7499</v>
      </c>
      <c r="E10" s="94">
        <v>45426</v>
      </c>
      <c r="F10" s="957" t="s">
        <v>393</v>
      </c>
      <c r="G10" s="1517" t="s">
        <v>7500</v>
      </c>
      <c r="H10" s="153" t="s">
        <v>7501</v>
      </c>
      <c r="I10" s="176" t="s">
        <v>393</v>
      </c>
      <c r="J10" s="525"/>
      <c r="K10" s="526"/>
      <c r="M10" s="425"/>
      <c r="N10" s="425"/>
      <c r="O10" s="425"/>
      <c r="P10" s="425"/>
    </row>
    <row r="11" spans="1:17" s="14" customFormat="1" ht="19.5" hidden="1">
      <c r="A11" s="2322"/>
      <c r="B11" s="2322"/>
      <c r="C11" s="2115" t="s">
        <v>1893</v>
      </c>
      <c r="D11" s="2116" t="s">
        <v>4726</v>
      </c>
      <c r="E11" s="2117">
        <v>45425</v>
      </c>
      <c r="F11" s="2118">
        <v>45435</v>
      </c>
      <c r="G11" s="1987"/>
      <c r="H11" s="155"/>
      <c r="I11" s="155"/>
      <c r="J11" s="552"/>
      <c r="K11" s="552"/>
      <c r="M11" s="425"/>
      <c r="N11" s="425"/>
      <c r="O11" s="425"/>
      <c r="P11" s="425"/>
    </row>
    <row r="12" spans="1:17" s="14" customFormat="1" ht="20.25" hidden="1" thickBot="1">
      <c r="A12" s="2322"/>
      <c r="B12" s="2322"/>
      <c r="C12" s="637"/>
      <c r="D12" s="499"/>
      <c r="E12" s="455"/>
      <c r="F12" s="2091"/>
      <c r="G12" s="634"/>
      <c r="H12" s="157"/>
      <c r="I12" s="157"/>
      <c r="J12" s="521"/>
      <c r="K12" s="521"/>
      <c r="M12" s="425"/>
      <c r="N12" s="425"/>
      <c r="O12" s="425"/>
      <c r="P12" s="425"/>
    </row>
    <row r="13" spans="1:17" s="14" customFormat="1" ht="20.25" hidden="1" thickTop="1">
      <c r="A13" s="2322"/>
      <c r="B13" s="2322"/>
      <c r="C13" s="1761" t="s">
        <v>1805</v>
      </c>
      <c r="D13" s="560" t="s">
        <v>4042</v>
      </c>
      <c r="E13" s="94">
        <v>45431</v>
      </c>
      <c r="F13" s="2169" t="s">
        <v>393</v>
      </c>
      <c r="G13" s="1910" t="s">
        <v>4276</v>
      </c>
      <c r="H13" s="153" t="s">
        <v>7502</v>
      </c>
      <c r="I13" s="153">
        <v>45451</v>
      </c>
      <c r="J13" s="453">
        <f>I13+19</f>
        <v>45470</v>
      </c>
      <c r="K13" s="453">
        <f>I13+18</f>
        <v>45469</v>
      </c>
      <c r="M13" s="425"/>
      <c r="N13" s="425"/>
      <c r="O13" s="425"/>
      <c r="P13" s="425"/>
    </row>
    <row r="14" spans="1:17" s="14" customFormat="1" ht="20.25" hidden="1" thickBot="1">
      <c r="A14" s="2322"/>
      <c r="B14" s="2322"/>
      <c r="C14" s="637" t="s">
        <v>7503</v>
      </c>
      <c r="D14" s="499" t="s">
        <v>7504</v>
      </c>
      <c r="E14" s="455">
        <v>45434</v>
      </c>
      <c r="F14" s="157">
        <f>E14+11</f>
        <v>45445</v>
      </c>
      <c r="G14" s="1926"/>
      <c r="H14" s="157"/>
      <c r="I14" s="157"/>
      <c r="J14" s="455"/>
      <c r="K14" s="455"/>
      <c r="M14" s="425"/>
      <c r="N14" s="425"/>
      <c r="O14" s="425"/>
      <c r="P14" s="425"/>
    </row>
    <row r="15" spans="1:17" s="14" customFormat="1" ht="20.25" hidden="1" thickTop="1">
      <c r="A15" s="2322"/>
      <c r="B15" s="2322"/>
      <c r="C15" s="1761" t="s">
        <v>4016</v>
      </c>
      <c r="D15" s="560" t="s">
        <v>7505</v>
      </c>
      <c r="E15" s="94">
        <v>45433</v>
      </c>
      <c r="F15" s="2169" t="s">
        <v>393</v>
      </c>
      <c r="G15" s="1910" t="s">
        <v>5312</v>
      </c>
      <c r="H15" s="153" t="s">
        <v>7506</v>
      </c>
      <c r="I15" s="153">
        <v>45463</v>
      </c>
      <c r="J15" s="453">
        <f>I15+19</f>
        <v>45482</v>
      </c>
      <c r="K15" s="453">
        <f>I15+18</f>
        <v>45481</v>
      </c>
      <c r="M15" s="425"/>
      <c r="N15" s="425"/>
      <c r="O15" s="425"/>
      <c r="P15" s="425"/>
    </row>
    <row r="16" spans="1:17" s="14" customFormat="1" ht="20.25" hidden="1" thickBot="1">
      <c r="A16" s="2322"/>
      <c r="B16" s="2322"/>
      <c r="C16" s="637" t="s">
        <v>6436</v>
      </c>
      <c r="D16" s="499" t="s">
        <v>7507</v>
      </c>
      <c r="E16" s="455">
        <v>45440</v>
      </c>
      <c r="F16" s="157" t="s">
        <v>393</v>
      </c>
      <c r="G16" s="1926"/>
      <c r="H16" s="157"/>
      <c r="I16" s="157"/>
      <c r="J16" s="455"/>
      <c r="K16" s="455"/>
      <c r="M16" s="425"/>
      <c r="N16" s="425"/>
      <c r="O16" s="425"/>
      <c r="P16" s="425"/>
    </row>
    <row r="17" spans="1:16" s="14" customFormat="1" ht="20.25" hidden="1" thickTop="1">
      <c r="A17" s="2322"/>
      <c r="B17" s="2322"/>
      <c r="C17" s="2282" t="s">
        <v>1941</v>
      </c>
      <c r="D17" s="2247" t="s">
        <v>3833</v>
      </c>
      <c r="E17" s="732">
        <v>45446</v>
      </c>
      <c r="F17" s="2283">
        <f>E17+10</f>
        <v>45456</v>
      </c>
      <c r="G17" s="1910" t="s">
        <v>2431</v>
      </c>
      <c r="H17" s="2264" t="s">
        <v>7508</v>
      </c>
      <c r="I17" s="2264">
        <v>45472</v>
      </c>
      <c r="J17" s="436">
        <f>I17+19</f>
        <v>45491</v>
      </c>
      <c r="K17" s="436">
        <f>I17+18</f>
        <v>45490</v>
      </c>
      <c r="M17" s="425"/>
      <c r="N17" s="425"/>
      <c r="O17" s="425"/>
      <c r="P17" s="425"/>
    </row>
    <row r="18" spans="1:16" s="14" customFormat="1" ht="19.5" hidden="1">
      <c r="A18" s="2322"/>
      <c r="B18" s="2322"/>
      <c r="C18" s="2263" t="s">
        <v>6345</v>
      </c>
      <c r="D18" s="922" t="s">
        <v>7154</v>
      </c>
      <c r="E18" s="275">
        <v>45447</v>
      </c>
      <c r="F18" s="2288" t="s">
        <v>393</v>
      </c>
      <c r="G18" s="2284"/>
      <c r="H18" s="2266"/>
      <c r="I18" s="2266"/>
      <c r="J18" s="440"/>
      <c r="K18" s="440"/>
      <c r="M18" s="425"/>
      <c r="N18" s="425"/>
      <c r="O18" s="425"/>
      <c r="P18" s="425"/>
    </row>
    <row r="19" spans="1:16" s="14" customFormat="1" ht="20.25" hidden="1" thickBot="1">
      <c r="A19" s="2322"/>
      <c r="B19" s="2322"/>
      <c r="C19" s="2239" t="s">
        <v>1793</v>
      </c>
      <c r="D19" s="2252" t="s">
        <v>4044</v>
      </c>
      <c r="E19" s="442">
        <v>45455</v>
      </c>
      <c r="F19" s="2241">
        <v>45464</v>
      </c>
      <c r="G19" s="2279"/>
      <c r="H19" s="2241"/>
      <c r="I19" s="2241"/>
      <c r="J19" s="442"/>
      <c r="K19" s="442"/>
      <c r="M19" s="425"/>
      <c r="N19" s="425"/>
      <c r="O19" s="425"/>
      <c r="P19" s="425"/>
    </row>
    <row r="20" spans="1:16" s="14" customFormat="1" ht="20.25" hidden="1" thickTop="1">
      <c r="A20" s="2322"/>
      <c r="B20" s="2322"/>
      <c r="C20" s="1761" t="s">
        <v>1867</v>
      </c>
      <c r="D20" s="919" t="s">
        <v>4736</v>
      </c>
      <c r="E20" s="732">
        <v>45461</v>
      </c>
      <c r="F20" s="2283">
        <v>45472</v>
      </c>
      <c r="G20" s="1517" t="s">
        <v>5334</v>
      </c>
      <c r="H20" s="2264" t="s">
        <v>7509</v>
      </c>
      <c r="I20" s="2264">
        <v>45473</v>
      </c>
      <c r="J20" s="436">
        <f>I20+19</f>
        <v>45492</v>
      </c>
      <c r="K20" s="2265">
        <f>I20+18</f>
        <v>45491</v>
      </c>
      <c r="M20" s="425"/>
      <c r="N20" s="425"/>
      <c r="O20" s="425"/>
      <c r="P20" s="425"/>
    </row>
    <row r="21" spans="1:16" s="14" customFormat="1" ht="20.25" hidden="1" thickBot="1">
      <c r="A21" s="2322"/>
      <c r="B21" s="2322"/>
      <c r="C21" s="2239" t="s">
        <v>3994</v>
      </c>
      <c r="D21" s="2240" t="s">
        <v>7158</v>
      </c>
      <c r="E21" s="40">
        <v>45461</v>
      </c>
      <c r="F21" s="2285" t="s">
        <v>393</v>
      </c>
      <c r="G21" s="2279"/>
      <c r="H21" s="2266"/>
      <c r="I21" s="2266"/>
      <c r="J21" s="440"/>
      <c r="K21" s="442"/>
      <c r="M21" s="425"/>
      <c r="N21" s="425"/>
      <c r="O21" s="425"/>
      <c r="P21" s="425"/>
    </row>
    <row r="22" spans="1:16" s="14" customFormat="1" ht="20.25" hidden="1" thickTop="1">
      <c r="A22" s="2322"/>
      <c r="B22" s="2322"/>
      <c r="C22" s="1761" t="s">
        <v>6491</v>
      </c>
      <c r="D22" s="919" t="s">
        <v>7161</v>
      </c>
      <c r="E22" s="275">
        <v>45464</v>
      </c>
      <c r="F22" s="2286" t="s">
        <v>393</v>
      </c>
      <c r="G22" s="1517" t="s">
        <v>3907</v>
      </c>
      <c r="H22" s="2264" t="s">
        <v>7510</v>
      </c>
      <c r="I22" s="2264">
        <v>45487</v>
      </c>
      <c r="J22" s="436">
        <f>I22+19</f>
        <v>45506</v>
      </c>
      <c r="K22" s="440">
        <f>I22+18</f>
        <v>45505</v>
      </c>
      <c r="M22" s="425"/>
      <c r="N22" s="425"/>
      <c r="O22" s="425"/>
      <c r="P22" s="425"/>
    </row>
    <row r="23" spans="1:16" s="14" customFormat="1" ht="20.25" hidden="1" thickBot="1">
      <c r="A23" s="2322"/>
      <c r="B23" s="2322"/>
      <c r="C23" s="2239" t="s">
        <v>1893</v>
      </c>
      <c r="D23" s="2240" t="s">
        <v>4049</v>
      </c>
      <c r="E23" s="442">
        <v>45467</v>
      </c>
      <c r="F23" s="2241">
        <v>45478</v>
      </c>
      <c r="G23" s="2279"/>
      <c r="H23" s="2241"/>
      <c r="I23" s="2241"/>
      <c r="J23" s="442"/>
      <c r="K23" s="442"/>
      <c r="M23" s="425"/>
      <c r="N23" s="425"/>
      <c r="O23" s="425"/>
      <c r="P23" s="425"/>
    </row>
    <row r="24" spans="1:16" s="14" customFormat="1" ht="20.25" hidden="1" thickTop="1">
      <c r="A24" s="2322" t="s">
        <v>3816</v>
      </c>
      <c r="B24" s="2322"/>
      <c r="C24" s="1761"/>
      <c r="D24" s="919"/>
      <c r="E24" s="275"/>
      <c r="F24" s="2287"/>
      <c r="G24" s="1517" t="s">
        <v>7511</v>
      </c>
      <c r="H24" s="2264" t="s">
        <v>7512</v>
      </c>
      <c r="I24" s="2264">
        <v>45489</v>
      </c>
      <c r="J24" s="436">
        <f>I24+19</f>
        <v>45508</v>
      </c>
      <c r="K24" s="2265">
        <f>I24+18</f>
        <v>45507</v>
      </c>
      <c r="M24" s="425"/>
      <c r="N24" s="425"/>
      <c r="O24" s="425"/>
      <c r="P24" s="425"/>
    </row>
    <row r="25" spans="1:16" ht="20.25" hidden="1" customHeight="1" thickBot="1">
      <c r="C25" s="2239"/>
      <c r="D25" s="2240"/>
      <c r="E25" s="442"/>
      <c r="F25" s="2241"/>
      <c r="G25" s="2279"/>
      <c r="H25" s="2241"/>
      <c r="I25" s="2241"/>
      <c r="J25" s="442"/>
      <c r="K25" s="442"/>
      <c r="M25" s="425"/>
      <c r="N25" s="425"/>
      <c r="O25" s="425"/>
      <c r="P25" s="425"/>
    </row>
    <row r="26" spans="1:16" s="14" customFormat="1" ht="21" hidden="1" customHeight="1" thickTop="1">
      <c r="A26" s="2322" t="s">
        <v>7513</v>
      </c>
      <c r="B26" s="2322"/>
      <c r="C26" s="2254" t="s">
        <v>4669</v>
      </c>
      <c r="D26" s="922" t="s">
        <v>7163</v>
      </c>
      <c r="E26" s="275">
        <v>45475</v>
      </c>
      <c r="F26" s="2246" t="s">
        <v>393</v>
      </c>
      <c r="G26" s="2349" t="s">
        <v>7514</v>
      </c>
      <c r="H26" s="2264" t="s">
        <v>7515</v>
      </c>
      <c r="I26" s="2264">
        <v>45498</v>
      </c>
      <c r="J26" s="436">
        <f>I26+19</f>
        <v>45517</v>
      </c>
      <c r="K26" s="2265">
        <f>I26+18</f>
        <v>45516</v>
      </c>
      <c r="M26" s="425"/>
      <c r="N26" s="425"/>
      <c r="O26" s="425"/>
      <c r="P26" s="425"/>
    </row>
    <row r="27" spans="1:16" s="14" customFormat="1" ht="21" hidden="1" customHeight="1" thickBot="1">
      <c r="A27" s="2322"/>
      <c r="B27" s="2322"/>
      <c r="C27" s="2239" t="s">
        <v>1832</v>
      </c>
      <c r="D27" s="2315" t="s">
        <v>4740</v>
      </c>
      <c r="E27" s="440">
        <v>45478</v>
      </c>
      <c r="F27" s="2266">
        <f>E27+11</f>
        <v>45489</v>
      </c>
      <c r="G27" s="2350"/>
      <c r="H27" s="2241"/>
      <c r="I27" s="2241"/>
      <c r="J27" s="442"/>
      <c r="K27" s="442"/>
      <c r="M27" s="425"/>
      <c r="N27" s="425"/>
      <c r="O27" s="425"/>
      <c r="P27" s="425"/>
    </row>
    <row r="28" spans="1:16" s="14" customFormat="1" ht="21" hidden="1" customHeight="1" thickTop="1">
      <c r="A28" s="2322" t="s">
        <v>7516</v>
      </c>
      <c r="B28" s="2322"/>
      <c r="C28" s="2170" t="s">
        <v>6420</v>
      </c>
      <c r="D28" s="2247" t="s">
        <v>7166</v>
      </c>
      <c r="E28" s="732">
        <v>45482</v>
      </c>
      <c r="F28" s="2237" t="s">
        <v>393</v>
      </c>
      <c r="G28" s="2351" t="s">
        <v>7517</v>
      </c>
      <c r="H28" s="2264" t="s">
        <v>7518</v>
      </c>
      <c r="I28" s="2264">
        <v>45507</v>
      </c>
      <c r="J28" s="436">
        <f>I28+19</f>
        <v>45526</v>
      </c>
      <c r="K28" s="436">
        <f>I28+18</f>
        <v>45525</v>
      </c>
      <c r="M28" s="425"/>
      <c r="N28" s="425"/>
      <c r="O28" s="425"/>
      <c r="P28" s="425"/>
    </row>
    <row r="29" spans="1:16" s="14" customFormat="1" ht="21" hidden="1" customHeight="1">
      <c r="A29" s="2322" t="s">
        <v>1941</v>
      </c>
      <c r="B29" s="2322"/>
      <c r="C29" s="2318" t="s">
        <v>3931</v>
      </c>
      <c r="D29" s="922" t="s">
        <v>4741</v>
      </c>
      <c r="E29" s="2329" t="s">
        <v>393</v>
      </c>
      <c r="F29" s="2329" t="s">
        <v>393</v>
      </c>
      <c r="G29" s="2352"/>
      <c r="H29" s="2266"/>
      <c r="I29" s="2266"/>
      <c r="J29" s="440"/>
      <c r="K29" s="440"/>
      <c r="M29" s="425"/>
      <c r="N29" s="425"/>
      <c r="O29" s="425"/>
      <c r="P29" s="425"/>
    </row>
    <row r="30" spans="1:16" s="14" customFormat="1" ht="21" hidden="1" customHeight="1" thickBot="1">
      <c r="A30" s="2322"/>
      <c r="B30" s="2322"/>
      <c r="C30" s="685" t="s">
        <v>3014</v>
      </c>
      <c r="D30" s="2240" t="s">
        <v>4743</v>
      </c>
      <c r="E30" s="40">
        <v>45486</v>
      </c>
      <c r="F30" s="40">
        <f>E30+10</f>
        <v>45496</v>
      </c>
      <c r="G30" s="2353"/>
      <c r="H30" s="2241"/>
      <c r="I30" s="2241"/>
      <c r="J30" s="442"/>
      <c r="K30" s="442"/>
      <c r="M30" s="425"/>
      <c r="N30" s="425"/>
      <c r="O30" s="425"/>
      <c r="P30" s="425"/>
    </row>
    <row r="31" spans="1:16" s="14" customFormat="1" ht="21" hidden="1" customHeight="1" thickTop="1">
      <c r="A31" s="2322" t="s">
        <v>7519</v>
      </c>
      <c r="B31" s="2322"/>
      <c r="C31" s="2251" t="s">
        <v>6085</v>
      </c>
      <c r="D31" s="919" t="s">
        <v>1917</v>
      </c>
      <c r="E31" s="275">
        <v>45502</v>
      </c>
      <c r="F31" s="275">
        <f>E31+10</f>
        <v>45512</v>
      </c>
      <c r="G31" s="2593" t="s">
        <v>406</v>
      </c>
      <c r="H31" s="2266" t="s">
        <v>7520</v>
      </c>
      <c r="I31" s="482"/>
      <c r="J31" s="482"/>
      <c r="K31" s="482"/>
      <c r="M31" s="425"/>
      <c r="N31" s="425"/>
      <c r="O31" s="425"/>
      <c r="P31" s="425"/>
    </row>
    <row r="32" spans="1:16" s="14" customFormat="1" ht="21" hidden="1" customHeight="1" thickBot="1">
      <c r="A32" s="2322"/>
      <c r="B32" s="2322"/>
      <c r="C32" s="1911" t="s">
        <v>6405</v>
      </c>
      <c r="D32" s="2240" t="s">
        <v>7170</v>
      </c>
      <c r="E32" s="40">
        <v>45499</v>
      </c>
      <c r="F32" s="2321" t="s">
        <v>393</v>
      </c>
      <c r="G32" s="2350"/>
      <c r="H32" s="2241"/>
      <c r="I32" s="2241"/>
      <c r="J32" s="442"/>
      <c r="K32" s="442"/>
      <c r="M32" s="425"/>
      <c r="N32" s="425"/>
      <c r="O32" s="425"/>
      <c r="P32" s="425"/>
    </row>
    <row r="33" spans="1:16" s="14" customFormat="1" ht="21" hidden="1" customHeight="1" thickTop="1">
      <c r="A33" s="2322" t="s">
        <v>7521</v>
      </c>
      <c r="B33" s="2322"/>
      <c r="C33" s="1761" t="s">
        <v>6352</v>
      </c>
      <c r="D33" s="919" t="s">
        <v>7171</v>
      </c>
      <c r="E33" s="275">
        <v>45501</v>
      </c>
      <c r="F33" s="2256" t="s">
        <v>393</v>
      </c>
      <c r="G33" s="2592" t="s">
        <v>406</v>
      </c>
      <c r="H33" s="2264" t="s">
        <v>7522</v>
      </c>
      <c r="I33" s="2249">
        <v>45515</v>
      </c>
      <c r="J33" s="2249"/>
      <c r="K33" s="2278"/>
      <c r="M33" s="425"/>
      <c r="N33" s="425"/>
      <c r="O33" s="425"/>
      <c r="P33" s="425"/>
    </row>
    <row r="34" spans="1:16" s="14" customFormat="1" ht="21" hidden="1" customHeight="1" thickBot="1">
      <c r="A34" s="2322"/>
      <c r="B34" s="2322"/>
      <c r="C34" s="2239" t="s">
        <v>1921</v>
      </c>
      <c r="D34" s="2240" t="s">
        <v>3913</v>
      </c>
      <c r="E34" s="442">
        <v>45502</v>
      </c>
      <c r="F34" s="2321" t="s">
        <v>393</v>
      </c>
      <c r="G34" s="2279"/>
      <c r="H34" s="2241"/>
      <c r="I34" s="2241"/>
      <c r="J34" s="442"/>
      <c r="K34" s="442"/>
      <c r="M34" s="425"/>
      <c r="N34" s="425"/>
      <c r="O34" s="425"/>
      <c r="P34" s="425"/>
    </row>
    <row r="35" spans="1:16" s="14" customFormat="1" ht="21" hidden="1" customHeight="1" thickTop="1">
      <c r="A35" s="2322" t="s">
        <v>7523</v>
      </c>
      <c r="B35" s="2322"/>
      <c r="C35" s="1517" t="s">
        <v>6395</v>
      </c>
      <c r="D35" s="919" t="s">
        <v>7173</v>
      </c>
      <c r="E35" s="275">
        <v>45503</v>
      </c>
      <c r="F35" s="2257" t="s">
        <v>393</v>
      </c>
      <c r="G35" s="2592" t="s">
        <v>406</v>
      </c>
      <c r="H35" s="2264" t="s">
        <v>7524</v>
      </c>
      <c r="I35" s="2249">
        <v>45520</v>
      </c>
      <c r="J35" s="2249"/>
      <c r="K35" s="2278"/>
      <c r="M35" s="425"/>
      <c r="N35" s="425"/>
      <c r="O35" s="425"/>
      <c r="P35" s="425"/>
    </row>
    <row r="36" spans="1:16" s="14" customFormat="1" ht="21" hidden="1" customHeight="1" thickBot="1">
      <c r="A36" s="2322"/>
      <c r="B36" s="2322"/>
      <c r="C36" s="2239" t="s">
        <v>1955</v>
      </c>
      <c r="D36" s="2240" t="s">
        <v>4362</v>
      </c>
      <c r="E36" s="442">
        <v>45507</v>
      </c>
      <c r="F36" s="442">
        <f>E36+9</f>
        <v>45516</v>
      </c>
      <c r="G36" s="2594"/>
      <c r="H36" s="2241"/>
      <c r="I36" s="2241"/>
      <c r="J36" s="442"/>
      <c r="K36" s="442"/>
      <c r="M36" s="425"/>
      <c r="N36" s="425"/>
      <c r="O36" s="425"/>
      <c r="P36" s="425"/>
    </row>
    <row r="37" spans="1:16" s="14" customFormat="1" ht="21" hidden="1" customHeight="1" thickTop="1">
      <c r="A37" s="2322" t="s">
        <v>7525</v>
      </c>
      <c r="B37" s="2322"/>
      <c r="C37" s="1517" t="s">
        <v>4694</v>
      </c>
      <c r="D37" s="919" t="s">
        <v>7176</v>
      </c>
      <c r="E37" s="275">
        <v>45510</v>
      </c>
      <c r="F37" s="2257" t="s">
        <v>393</v>
      </c>
      <c r="G37" s="1517" t="s">
        <v>7526</v>
      </c>
      <c r="H37" s="2264" t="s">
        <v>7527</v>
      </c>
      <c r="I37" s="2264">
        <v>45536</v>
      </c>
      <c r="J37" s="436">
        <f>I37+19</f>
        <v>45555</v>
      </c>
      <c r="K37" s="2265">
        <f>I37+18</f>
        <v>45554</v>
      </c>
      <c r="M37" s="425"/>
      <c r="N37" s="425"/>
      <c r="O37" s="425"/>
      <c r="P37" s="425"/>
    </row>
    <row r="38" spans="1:16" s="14" customFormat="1" ht="21" hidden="1" customHeight="1" thickBot="1">
      <c r="A38" s="2322"/>
      <c r="B38" s="2322"/>
      <c r="C38" s="2239" t="s">
        <v>1893</v>
      </c>
      <c r="D38" s="2240" t="s">
        <v>1919</v>
      </c>
      <c r="E38" s="1145">
        <v>45513</v>
      </c>
      <c r="F38" s="442">
        <f>E38+9</f>
        <v>45522</v>
      </c>
      <c r="G38" s="2279"/>
      <c r="H38" s="2241"/>
      <c r="I38" s="2241"/>
      <c r="J38" s="442"/>
      <c r="K38" s="442"/>
      <c r="M38" s="425"/>
      <c r="N38" s="425"/>
      <c r="O38" s="425"/>
      <c r="P38" s="425"/>
    </row>
    <row r="39" spans="1:16" s="14" customFormat="1" ht="21" hidden="1" customHeight="1" thickTop="1">
      <c r="A39" s="2322" t="s">
        <v>7528</v>
      </c>
      <c r="B39" s="2322"/>
      <c r="C39" s="1517" t="s">
        <v>3990</v>
      </c>
      <c r="D39" s="919" t="s">
        <v>7179</v>
      </c>
      <c r="E39" s="275">
        <v>45517</v>
      </c>
      <c r="F39" s="2257" t="s">
        <v>393</v>
      </c>
      <c r="G39" s="1517" t="s">
        <v>5240</v>
      </c>
      <c r="H39" s="2264" t="s">
        <v>7529</v>
      </c>
      <c r="I39" s="2264">
        <v>45542</v>
      </c>
      <c r="J39" s="436">
        <f>I39+19</f>
        <v>45561</v>
      </c>
      <c r="K39" s="2265">
        <f>I39+18</f>
        <v>45560</v>
      </c>
      <c r="M39" s="425"/>
      <c r="N39" s="425"/>
      <c r="O39" s="425"/>
      <c r="P39" s="425"/>
    </row>
    <row r="40" spans="1:16" s="14" customFormat="1" ht="21" hidden="1" customHeight="1" thickBot="1">
      <c r="A40" s="2322" t="s">
        <v>7181</v>
      </c>
      <c r="B40" s="2322"/>
      <c r="C40" s="2239" t="s">
        <v>1921</v>
      </c>
      <c r="D40" s="2240" t="s">
        <v>1922</v>
      </c>
      <c r="E40" s="442">
        <v>45520</v>
      </c>
      <c r="F40" s="442">
        <f>E40+12</f>
        <v>45532</v>
      </c>
      <c r="G40" s="2279"/>
      <c r="H40" s="2241"/>
      <c r="I40" s="2241"/>
      <c r="J40" s="442"/>
      <c r="K40" s="442"/>
      <c r="M40" s="425"/>
      <c r="N40" s="425"/>
      <c r="O40" s="425"/>
      <c r="P40" s="425"/>
    </row>
    <row r="41" spans="1:16" s="14" customFormat="1" ht="21" hidden="1" customHeight="1" thickTop="1">
      <c r="A41" s="2322" t="s">
        <v>7530</v>
      </c>
      <c r="B41" s="2322"/>
      <c r="C41" s="1517" t="s">
        <v>3904</v>
      </c>
      <c r="D41" s="919" t="s">
        <v>7182</v>
      </c>
      <c r="E41" s="275">
        <v>45524</v>
      </c>
      <c r="F41" s="2257" t="s">
        <v>393</v>
      </c>
      <c r="G41" s="1517" t="s">
        <v>7531</v>
      </c>
      <c r="H41" s="2264" t="s">
        <v>7532</v>
      </c>
      <c r="I41" s="2264">
        <v>45559</v>
      </c>
      <c r="J41" s="436">
        <f>I41+19</f>
        <v>45578</v>
      </c>
      <c r="K41" s="2265">
        <f>I41+18</f>
        <v>45577</v>
      </c>
      <c r="M41" s="425"/>
      <c r="N41" s="425"/>
      <c r="O41" s="425"/>
      <c r="P41" s="425"/>
    </row>
    <row r="42" spans="1:16" s="14" customFormat="1" ht="21" hidden="1" customHeight="1" thickBot="1">
      <c r="A42" s="2322"/>
      <c r="B42" s="2322"/>
      <c r="C42" s="2239" t="s">
        <v>4781</v>
      </c>
      <c r="D42" s="2240" t="s">
        <v>4365</v>
      </c>
      <c r="E42" s="442">
        <v>45533</v>
      </c>
      <c r="F42" s="442">
        <f>E42+9</f>
        <v>45542</v>
      </c>
      <c r="G42" s="2279"/>
      <c r="H42" s="2241"/>
      <c r="I42" s="2241"/>
      <c r="J42" s="442"/>
      <c r="K42" s="442"/>
      <c r="M42" s="425"/>
      <c r="N42" s="425"/>
      <c r="O42" s="425"/>
      <c r="P42" s="425"/>
    </row>
    <row r="43" spans="1:16" s="14" customFormat="1" ht="21" hidden="1" customHeight="1" thickTop="1">
      <c r="A43" s="2322"/>
      <c r="B43" s="2322"/>
      <c r="C43" s="1517" t="s">
        <v>4016</v>
      </c>
      <c r="D43" s="919" t="s">
        <v>7185</v>
      </c>
      <c r="E43" s="275">
        <v>45531</v>
      </c>
      <c r="F43" s="2257" t="s">
        <v>393</v>
      </c>
      <c r="G43" s="2592" t="s">
        <v>406</v>
      </c>
      <c r="H43" s="2264" t="s">
        <v>7533</v>
      </c>
      <c r="I43" s="2249">
        <v>45549</v>
      </c>
      <c r="J43" s="2249">
        <f>I43+19</f>
        <v>45568</v>
      </c>
      <c r="K43" s="2278">
        <f>I43+18</f>
        <v>45567</v>
      </c>
      <c r="M43" s="425"/>
      <c r="N43" s="425"/>
      <c r="O43" s="425"/>
      <c r="P43" s="425"/>
    </row>
    <row r="44" spans="1:16" s="14" customFormat="1" ht="21" hidden="1" customHeight="1" thickBot="1">
      <c r="A44" s="2322"/>
      <c r="B44" s="2322"/>
      <c r="C44" s="2239" t="s">
        <v>3931</v>
      </c>
      <c r="D44" s="2240" t="s">
        <v>4368</v>
      </c>
      <c r="E44" s="442">
        <v>45539</v>
      </c>
      <c r="F44" s="442">
        <f>E44+9</f>
        <v>45548</v>
      </c>
      <c r="G44" s="2875" t="s">
        <v>7514</v>
      </c>
      <c r="H44" s="2241"/>
      <c r="I44" s="2241"/>
      <c r="J44" s="442"/>
      <c r="K44" s="442"/>
      <c r="M44" s="425"/>
      <c r="N44" s="425"/>
      <c r="O44" s="425"/>
      <c r="P44" s="425"/>
    </row>
    <row r="45" spans="1:16" s="14" customFormat="1" ht="21" hidden="1" customHeight="1" thickTop="1">
      <c r="A45" s="2322" t="s">
        <v>7534</v>
      </c>
      <c r="B45" s="2322"/>
      <c r="C45" s="1517" t="s">
        <v>6436</v>
      </c>
      <c r="D45" s="919" t="s">
        <v>7188</v>
      </c>
      <c r="E45" s="275">
        <v>45538</v>
      </c>
      <c r="F45" s="2257" t="s">
        <v>393</v>
      </c>
      <c r="G45" s="1517" t="s">
        <v>2759</v>
      </c>
      <c r="H45" s="2264" t="s">
        <v>7535</v>
      </c>
      <c r="I45" s="2264">
        <v>45564</v>
      </c>
      <c r="J45" s="436">
        <f>I45+16</f>
        <v>45580</v>
      </c>
      <c r="K45" s="2265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22" t="s">
        <v>7191</v>
      </c>
      <c r="B46" s="2322"/>
      <c r="C46" s="2239" t="s">
        <v>7192</v>
      </c>
      <c r="D46" s="2240" t="s">
        <v>4751</v>
      </c>
      <c r="E46" s="442">
        <v>45545</v>
      </c>
      <c r="F46" s="442">
        <f>E46+9</f>
        <v>45554</v>
      </c>
      <c r="G46" s="2279"/>
      <c r="H46" s="2241"/>
      <c r="I46" s="2241"/>
      <c r="J46" s="442"/>
      <c r="K46" s="442"/>
      <c r="M46" s="29"/>
      <c r="N46" s="29"/>
      <c r="O46" s="29"/>
      <c r="P46" s="29"/>
    </row>
    <row r="47" spans="1:16" s="14" customFormat="1" ht="21" hidden="1" customHeight="1" thickTop="1">
      <c r="A47" s="2322" t="s">
        <v>7536</v>
      </c>
      <c r="B47" s="2322"/>
      <c r="C47" s="1910" t="s">
        <v>6345</v>
      </c>
      <c r="D47" s="2247" t="s">
        <v>7157</v>
      </c>
      <c r="E47" s="732">
        <v>45545</v>
      </c>
      <c r="F47" s="2257" t="s">
        <v>393</v>
      </c>
      <c r="G47" s="1517" t="s">
        <v>7537</v>
      </c>
      <c r="H47" s="2264" t="s">
        <v>7538</v>
      </c>
      <c r="I47" s="2264">
        <v>45567</v>
      </c>
      <c r="J47" s="436">
        <f>I47+16</f>
        <v>45583</v>
      </c>
      <c r="K47" s="2265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22"/>
      <c r="B48" s="2322"/>
      <c r="C48" s="2239" t="s">
        <v>1867</v>
      </c>
      <c r="D48" s="2240" t="s">
        <v>1937</v>
      </c>
      <c r="E48" s="442">
        <v>45549</v>
      </c>
      <c r="F48" s="442">
        <f>E48+9</f>
        <v>45558</v>
      </c>
      <c r="G48" s="2279"/>
      <c r="H48" s="2241"/>
      <c r="I48" s="2241"/>
      <c r="J48" s="442"/>
      <c r="K48" s="442"/>
      <c r="M48" s="29"/>
      <c r="N48" s="29"/>
      <c r="O48" s="29"/>
      <c r="P48" s="29"/>
    </row>
    <row r="49" spans="1:16" s="14" customFormat="1" ht="21" hidden="1" customHeight="1" thickTop="1">
      <c r="A49" s="2322"/>
      <c r="B49" s="2322"/>
      <c r="C49" s="1910" t="s">
        <v>3994</v>
      </c>
      <c r="D49" s="2247" t="s">
        <v>7194</v>
      </c>
      <c r="E49" s="732">
        <v>45552</v>
      </c>
      <c r="F49" s="2257" t="s">
        <v>393</v>
      </c>
      <c r="G49" s="1517" t="s">
        <v>3914</v>
      </c>
      <c r="H49" s="2264" t="s">
        <v>7539</v>
      </c>
      <c r="I49" s="2264">
        <v>45574</v>
      </c>
      <c r="J49" s="436">
        <f>I49+16</f>
        <v>45590</v>
      </c>
      <c r="K49" s="2265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22" t="s">
        <v>7196</v>
      </c>
      <c r="B50" s="2322"/>
      <c r="C50" s="2239" t="s">
        <v>7197</v>
      </c>
      <c r="D50" s="2240" t="s">
        <v>1942</v>
      </c>
      <c r="E50" s="442">
        <v>45557</v>
      </c>
      <c r="F50" s="442">
        <f>E50+9</f>
        <v>45566</v>
      </c>
      <c r="G50" s="2279"/>
      <c r="H50" s="2241"/>
      <c r="I50" s="2241"/>
      <c r="J50" s="442"/>
      <c r="K50" s="442"/>
      <c r="M50" s="29"/>
      <c r="N50" s="29"/>
      <c r="O50" s="29"/>
      <c r="P50" s="29"/>
    </row>
    <row r="51" spans="1:16" s="14" customFormat="1" ht="21" hidden="1" customHeight="1" thickTop="1">
      <c r="A51" s="2322" t="s">
        <v>7540</v>
      </c>
      <c r="B51" s="2322"/>
      <c r="C51" s="1910" t="s">
        <v>6491</v>
      </c>
      <c r="D51" s="2247" t="s">
        <v>7165</v>
      </c>
      <c r="E51" s="732">
        <v>45559</v>
      </c>
      <c r="F51" s="2257" t="s">
        <v>393</v>
      </c>
      <c r="G51" s="1517" t="s">
        <v>7541</v>
      </c>
      <c r="H51" s="2264" t="s">
        <v>7542</v>
      </c>
      <c r="I51" s="2264">
        <v>45581</v>
      </c>
      <c r="J51" s="436">
        <f>I51+16</f>
        <v>45597</v>
      </c>
      <c r="K51" s="2265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22"/>
      <c r="B52" s="2322"/>
      <c r="C52" s="2239" t="s">
        <v>1921</v>
      </c>
      <c r="D52" s="2240" t="s">
        <v>3918</v>
      </c>
      <c r="E52" s="442">
        <v>45563</v>
      </c>
      <c r="F52" s="442">
        <f>E52+9</f>
        <v>45572</v>
      </c>
      <c r="G52" s="2354"/>
      <c r="H52" s="2241"/>
      <c r="I52" s="2241"/>
      <c r="J52" s="442"/>
      <c r="K52" s="442"/>
      <c r="M52" s="29"/>
      <c r="N52" s="29"/>
      <c r="O52" s="29"/>
      <c r="P52" s="29"/>
    </row>
    <row r="53" spans="1:16" s="14" customFormat="1" ht="21" hidden="1" customHeight="1" thickTop="1">
      <c r="A53" s="2322" t="s">
        <v>7543</v>
      </c>
      <c r="B53" s="2322"/>
      <c r="C53" s="1910" t="s">
        <v>6420</v>
      </c>
      <c r="D53" s="2254" t="s">
        <v>7200</v>
      </c>
      <c r="E53" s="436">
        <v>45589</v>
      </c>
      <c r="F53" s="691" t="s">
        <v>393</v>
      </c>
      <c r="G53" s="1517" t="s">
        <v>7544</v>
      </c>
      <c r="H53" s="2264" t="s">
        <v>7545</v>
      </c>
      <c r="I53" s="2264">
        <v>45588</v>
      </c>
      <c r="J53" s="436">
        <f>I53+16</f>
        <v>45604</v>
      </c>
      <c r="K53" s="2265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22"/>
      <c r="B54" s="2322"/>
      <c r="C54" s="2251" t="s">
        <v>1921</v>
      </c>
      <c r="D54" s="2258" t="s">
        <v>4758</v>
      </c>
      <c r="E54" s="440">
        <v>45569</v>
      </c>
      <c r="F54" s="440">
        <f>E54+9</f>
        <v>45578</v>
      </c>
      <c r="G54" s="27"/>
      <c r="H54" s="2266"/>
      <c r="I54" s="2266"/>
      <c r="J54" s="440"/>
      <c r="K54" s="440"/>
      <c r="M54" s="29"/>
      <c r="N54" s="29"/>
      <c r="O54" s="29"/>
      <c r="P54" s="29"/>
    </row>
    <row r="55" spans="1:16" s="14" customFormat="1" ht="21" hidden="1" customHeight="1" thickBot="1">
      <c r="A55" s="2322" t="s">
        <v>4781</v>
      </c>
      <c r="B55" s="2322"/>
      <c r="C55" s="2982" t="s">
        <v>1927</v>
      </c>
      <c r="D55" s="2983" t="s">
        <v>4756</v>
      </c>
      <c r="E55" s="2984">
        <v>45567</v>
      </c>
      <c r="F55" s="2984">
        <f>E55+9</f>
        <v>45576</v>
      </c>
      <c r="G55" s="2354"/>
      <c r="H55" s="2241"/>
      <c r="I55" s="2241"/>
      <c r="J55" s="442"/>
      <c r="K55" s="442"/>
      <c r="M55" s="29"/>
      <c r="N55" s="29"/>
      <c r="O55" s="29"/>
      <c r="P55" s="29"/>
    </row>
    <row r="56" spans="1:16" s="14" customFormat="1" ht="21" hidden="1" customHeight="1" thickTop="1">
      <c r="A56" s="2322" t="s">
        <v>7546</v>
      </c>
      <c r="B56" s="2322"/>
      <c r="C56" s="1910" t="s">
        <v>4669</v>
      </c>
      <c r="D56" s="2247" t="s">
        <v>7203</v>
      </c>
      <c r="E56" s="732">
        <v>45593</v>
      </c>
      <c r="F56" s="2257" t="s">
        <v>393</v>
      </c>
      <c r="G56" s="1517" t="s">
        <v>6286</v>
      </c>
      <c r="H56" s="2264" t="s">
        <v>7547</v>
      </c>
      <c r="I56" s="436">
        <v>45595</v>
      </c>
      <c r="J56" s="2249"/>
      <c r="K56" s="2265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22" t="s">
        <v>7548</v>
      </c>
      <c r="B57" s="2322"/>
      <c r="C57" s="2239" t="s">
        <v>4781</v>
      </c>
      <c r="D57" s="2240" t="s">
        <v>1947</v>
      </c>
      <c r="E57" s="442">
        <v>45574</v>
      </c>
      <c r="F57" s="442">
        <f>E57+9</f>
        <v>45583</v>
      </c>
      <c r="G57" s="2354"/>
      <c r="H57" s="2241"/>
      <c r="I57" s="2241"/>
      <c r="J57" s="442"/>
      <c r="K57" s="442"/>
      <c r="M57" s="29"/>
      <c r="N57" s="29"/>
      <c r="O57" s="29"/>
      <c r="P57" s="29"/>
    </row>
    <row r="58" spans="1:16" s="14" customFormat="1" ht="21" hidden="1" customHeight="1" thickTop="1">
      <c r="A58" s="2322" t="s">
        <v>6405</v>
      </c>
      <c r="B58" s="2322"/>
      <c r="C58" s="1910" t="s">
        <v>7205</v>
      </c>
      <c r="D58" s="2247" t="s">
        <v>7206</v>
      </c>
      <c r="E58" s="2257" t="s">
        <v>393</v>
      </c>
      <c r="F58" s="2257" t="s">
        <v>393</v>
      </c>
      <c r="G58" s="1517" t="s">
        <v>5373</v>
      </c>
      <c r="H58" s="2264" t="s">
        <v>7549</v>
      </c>
      <c r="I58" s="2264">
        <v>45602</v>
      </c>
      <c r="J58" s="436">
        <f>I58+16</f>
        <v>45618</v>
      </c>
      <c r="K58" s="2265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22" t="s">
        <v>1971</v>
      </c>
      <c r="B59" s="2322"/>
      <c r="C59" s="2982" t="s">
        <v>3931</v>
      </c>
      <c r="D59" s="2985" t="s">
        <v>1951</v>
      </c>
      <c r="E59" s="2984">
        <v>45581</v>
      </c>
      <c r="F59" s="2986" t="s">
        <v>393</v>
      </c>
      <c r="G59" s="2348"/>
      <c r="H59" s="2241"/>
      <c r="I59" s="2241"/>
      <c r="J59" s="442"/>
      <c r="K59" s="442"/>
      <c r="M59" s="29"/>
      <c r="N59" s="29"/>
      <c r="O59" s="29"/>
      <c r="P59" s="29"/>
    </row>
    <row r="60" spans="1:16" s="14" customFormat="1" ht="21" hidden="1" customHeight="1" thickTop="1">
      <c r="A60" s="2322" t="s">
        <v>6470</v>
      </c>
      <c r="B60" s="2322"/>
      <c r="C60" s="2170" t="s">
        <v>6405</v>
      </c>
      <c r="D60" s="2254" t="s">
        <v>7208</v>
      </c>
      <c r="E60" s="436">
        <v>45587</v>
      </c>
      <c r="F60" s="3020" t="s">
        <v>393</v>
      </c>
      <c r="G60" s="2170" t="s">
        <v>6302</v>
      </c>
      <c r="H60" s="2264" t="s">
        <v>7550</v>
      </c>
      <c r="I60" s="2264">
        <v>45609</v>
      </c>
      <c r="J60" s="436">
        <f>I60+16</f>
        <v>45625</v>
      </c>
      <c r="K60" s="436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22"/>
      <c r="B61" s="2322"/>
      <c r="C61" s="3016" t="s">
        <v>559</v>
      </c>
      <c r="D61" s="3023" t="s">
        <v>4330</v>
      </c>
      <c r="E61" s="3024" t="s">
        <v>393</v>
      </c>
      <c r="F61" s="3025" t="s">
        <v>393</v>
      </c>
      <c r="G61" s="3021" t="s">
        <v>7531</v>
      </c>
      <c r="H61" s="2266"/>
      <c r="I61" s="2266"/>
      <c r="J61" s="440"/>
      <c r="K61" s="440"/>
      <c r="M61" s="29"/>
      <c r="N61" s="29"/>
      <c r="O61" s="29"/>
      <c r="P61" s="29"/>
    </row>
    <row r="62" spans="1:16" s="14" customFormat="1" ht="21" hidden="1" customHeight="1" thickBot="1">
      <c r="A62" s="2322"/>
      <c r="B62" s="2322"/>
      <c r="C62" s="685" t="s">
        <v>4763</v>
      </c>
      <c r="D62" s="2252" t="s">
        <v>4764</v>
      </c>
      <c r="E62" s="442">
        <v>45588</v>
      </c>
      <c r="F62" s="2095">
        <v>45602</v>
      </c>
      <c r="G62" s="3022"/>
      <c r="H62" s="2241"/>
      <c r="I62" s="2241"/>
      <c r="J62" s="442"/>
      <c r="K62" s="442"/>
      <c r="M62" s="29"/>
      <c r="N62" s="29"/>
      <c r="O62" s="29"/>
      <c r="P62" s="29"/>
    </row>
    <row r="63" spans="1:16" s="14" customFormat="1" ht="21" hidden="1" customHeight="1" thickTop="1">
      <c r="A63" s="2322" t="s">
        <v>7210</v>
      </c>
      <c r="B63" s="2322"/>
      <c r="C63" s="1910" t="s">
        <v>6352</v>
      </c>
      <c r="D63" s="2247" t="s">
        <v>7211</v>
      </c>
      <c r="E63" s="732">
        <v>45594</v>
      </c>
      <c r="F63" s="2257" t="s">
        <v>393</v>
      </c>
      <c r="G63" s="3067" t="s">
        <v>5249</v>
      </c>
      <c r="H63" s="2266" t="s">
        <v>7551</v>
      </c>
      <c r="I63" s="2266">
        <v>45616</v>
      </c>
      <c r="J63" s="440">
        <f>I63+16</f>
        <v>45632</v>
      </c>
      <c r="K63" s="440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22" t="s">
        <v>7213</v>
      </c>
      <c r="B64" s="2322"/>
      <c r="C64" s="2239" t="s">
        <v>1994</v>
      </c>
      <c r="D64" s="2240" t="s">
        <v>4051</v>
      </c>
      <c r="E64" s="442">
        <v>45595</v>
      </c>
      <c r="F64" s="442">
        <f>E64+9</f>
        <v>45604</v>
      </c>
      <c r="G64" s="2279" t="s">
        <v>7552</v>
      </c>
      <c r="H64" s="2241"/>
      <c r="I64" s="2241"/>
      <c r="J64" s="442"/>
      <c r="K64" s="442"/>
      <c r="M64" s="29"/>
      <c r="N64" s="29"/>
      <c r="O64" s="29"/>
      <c r="P64" s="29"/>
    </row>
    <row r="65" spans="1:16" s="14" customFormat="1" ht="20.25" hidden="1" thickTop="1">
      <c r="A65" s="2322" t="s">
        <v>7553</v>
      </c>
      <c r="B65" s="2322"/>
      <c r="C65" s="1910" t="s">
        <v>4687</v>
      </c>
      <c r="D65" s="2247" t="s">
        <v>7214</v>
      </c>
      <c r="E65" s="732">
        <v>45601</v>
      </c>
      <c r="F65" s="2257" t="s">
        <v>393</v>
      </c>
      <c r="G65" s="3067" t="s">
        <v>5078</v>
      </c>
      <c r="H65" s="2264" t="s">
        <v>7554</v>
      </c>
      <c r="I65" s="2264">
        <v>45623</v>
      </c>
      <c r="J65" s="436">
        <f>I65+16</f>
        <v>45639</v>
      </c>
      <c r="K65" s="2265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22" t="s">
        <v>7216</v>
      </c>
      <c r="B66" s="2322"/>
      <c r="C66" s="2239" t="s">
        <v>7197</v>
      </c>
      <c r="D66" s="2240" t="s">
        <v>1963</v>
      </c>
      <c r="E66" s="442">
        <v>45606</v>
      </c>
      <c r="F66" s="442">
        <f>E66+9</f>
        <v>45615</v>
      </c>
      <c r="G66" s="2279"/>
      <c r="H66" s="2241"/>
      <c r="I66" s="2241"/>
      <c r="J66" s="442"/>
      <c r="K66" s="442"/>
      <c r="M66" s="29"/>
      <c r="N66" s="29"/>
      <c r="O66" s="29"/>
      <c r="P66" s="29"/>
    </row>
    <row r="67" spans="1:16" s="14" customFormat="1" ht="20.25" hidden="1" thickTop="1">
      <c r="A67" s="2322"/>
      <c r="B67" s="2322"/>
      <c r="C67" s="1910" t="s">
        <v>4694</v>
      </c>
      <c r="D67" s="2247" t="s">
        <v>7217</v>
      </c>
      <c r="E67" s="732">
        <v>45608</v>
      </c>
      <c r="F67" s="2257" t="s">
        <v>393</v>
      </c>
      <c r="G67" s="3067" t="s">
        <v>3223</v>
      </c>
      <c r="H67" s="2264" t="s">
        <v>7555</v>
      </c>
      <c r="I67" s="2264">
        <v>45630</v>
      </c>
      <c r="J67" s="436">
        <f>I67+16</f>
        <v>45646</v>
      </c>
      <c r="K67" s="2265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22" t="s">
        <v>7219</v>
      </c>
      <c r="B68" s="2322"/>
      <c r="C68" s="2239" t="s">
        <v>1921</v>
      </c>
      <c r="D68" s="2240" t="s">
        <v>4767</v>
      </c>
      <c r="E68" s="442">
        <v>45609</v>
      </c>
      <c r="F68" s="442">
        <f>E68+9</f>
        <v>45618</v>
      </c>
      <c r="G68" s="2279"/>
      <c r="H68" s="2241"/>
      <c r="I68" s="2241"/>
      <c r="J68" s="442"/>
      <c r="K68" s="442"/>
      <c r="M68" s="29"/>
      <c r="N68" s="29"/>
      <c r="O68" s="29"/>
      <c r="P68" s="29"/>
    </row>
    <row r="69" spans="1:16" s="14" customFormat="1" ht="20.25" hidden="1" thickTop="1">
      <c r="A69" s="2322" t="s">
        <v>5861</v>
      </c>
      <c r="B69" s="2322"/>
      <c r="C69" s="1910" t="s">
        <v>7221</v>
      </c>
      <c r="D69" s="2247" t="s">
        <v>7222</v>
      </c>
      <c r="E69" s="732">
        <v>45615</v>
      </c>
      <c r="F69" s="2257" t="s">
        <v>393</v>
      </c>
      <c r="G69" s="3067" t="s">
        <v>7556</v>
      </c>
      <c r="H69" s="2264" t="s">
        <v>7557</v>
      </c>
      <c r="I69" s="2264">
        <v>45637</v>
      </c>
      <c r="J69" s="436">
        <f>I69+16</f>
        <v>45653</v>
      </c>
      <c r="K69" s="2265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22" t="s">
        <v>7225</v>
      </c>
      <c r="B70" s="2322"/>
      <c r="C70" s="3003" t="s">
        <v>1968</v>
      </c>
      <c r="D70" s="2240" t="s">
        <v>1969</v>
      </c>
      <c r="E70" s="442">
        <v>45623</v>
      </c>
      <c r="F70" s="442">
        <f>E70+9</f>
        <v>45632</v>
      </c>
      <c r="G70" s="2279" t="s">
        <v>7558</v>
      </c>
      <c r="H70" s="2241"/>
      <c r="I70" s="2241"/>
      <c r="J70" s="442"/>
      <c r="K70" s="442"/>
      <c r="M70" s="29"/>
      <c r="N70" s="29"/>
      <c r="O70" s="29"/>
      <c r="P70" s="29"/>
    </row>
    <row r="71" spans="1:16" s="14" customFormat="1" ht="20.25" hidden="1" thickTop="1">
      <c r="A71" s="2322" t="s">
        <v>7559</v>
      </c>
      <c r="B71" s="2322"/>
      <c r="C71" s="1910" t="s">
        <v>7226</v>
      </c>
      <c r="D71" s="2247" t="s">
        <v>7190</v>
      </c>
      <c r="E71" s="732">
        <v>45622</v>
      </c>
      <c r="F71" s="2257" t="s">
        <v>393</v>
      </c>
      <c r="G71" s="3067" t="s">
        <v>5081</v>
      </c>
      <c r="H71" s="2266" t="s">
        <v>7560</v>
      </c>
      <c r="I71" s="2264">
        <v>45644</v>
      </c>
      <c r="J71" s="436">
        <f>I71+16</f>
        <v>45660</v>
      </c>
      <c r="K71" s="2265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22" t="s">
        <v>5622</v>
      </c>
      <c r="B72" s="2322"/>
      <c r="C72" s="2239" t="s">
        <v>4781</v>
      </c>
      <c r="D72" s="2240" t="s">
        <v>4771</v>
      </c>
      <c r="E72" s="442">
        <v>45624</v>
      </c>
      <c r="F72" s="442">
        <f>E72+9</f>
        <v>45633</v>
      </c>
      <c r="G72" s="2279"/>
      <c r="H72" s="2241"/>
      <c r="I72" s="2241"/>
      <c r="J72" s="442"/>
      <c r="K72" s="442"/>
      <c r="M72" s="29"/>
      <c r="N72" s="29"/>
      <c r="O72" s="29"/>
      <c r="P72" s="29"/>
    </row>
    <row r="73" spans="1:16" s="14" customFormat="1" ht="20.25" hidden="1" thickTop="1">
      <c r="A73" s="2322"/>
      <c r="B73" s="2322"/>
      <c r="C73" s="1910" t="s">
        <v>4016</v>
      </c>
      <c r="D73" s="2247" t="s">
        <v>7228</v>
      </c>
      <c r="E73" s="732">
        <v>45629</v>
      </c>
      <c r="F73" s="2257" t="s">
        <v>393</v>
      </c>
      <c r="G73" s="3067" t="s">
        <v>6795</v>
      </c>
      <c r="H73" s="2266" t="s">
        <v>7561</v>
      </c>
      <c r="I73" s="2264">
        <v>45651</v>
      </c>
      <c r="J73" s="436">
        <f>I73+16</f>
        <v>45667</v>
      </c>
      <c r="K73" s="2265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22" t="s">
        <v>7230</v>
      </c>
      <c r="B74" s="2322"/>
      <c r="C74" s="3003" t="s">
        <v>1990</v>
      </c>
      <c r="D74" s="2240" t="s">
        <v>3997</v>
      </c>
      <c r="E74" s="442">
        <v>45634</v>
      </c>
      <c r="F74" s="442">
        <f>E74+9</f>
        <v>45643</v>
      </c>
      <c r="G74" s="2279"/>
      <c r="H74" s="2241"/>
      <c r="I74" s="2241"/>
      <c r="J74" s="442"/>
      <c r="K74" s="442"/>
      <c r="M74" s="29"/>
      <c r="N74" s="29"/>
      <c r="O74" s="29"/>
      <c r="P74" s="29"/>
    </row>
    <row r="75" spans="1:16" s="14" customFormat="1" ht="20.25" hidden="1" thickTop="1">
      <c r="A75" s="2322"/>
      <c r="B75" s="2322"/>
      <c r="C75" s="1910" t="s">
        <v>6436</v>
      </c>
      <c r="D75" s="2247" t="s">
        <v>7231</v>
      </c>
      <c r="E75" s="732">
        <v>45636</v>
      </c>
      <c r="F75" s="2257" t="s">
        <v>393</v>
      </c>
      <c r="G75" s="3067" t="s">
        <v>4172</v>
      </c>
      <c r="H75" s="2266" t="s">
        <v>7562</v>
      </c>
      <c r="I75" s="2264">
        <v>45658</v>
      </c>
      <c r="J75" s="436">
        <f>I75+16</f>
        <v>45674</v>
      </c>
      <c r="K75" s="2265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22"/>
      <c r="B76" s="2322"/>
      <c r="C76" s="2239" t="s">
        <v>1994</v>
      </c>
      <c r="D76" s="2240" t="s">
        <v>4000</v>
      </c>
      <c r="E76" s="442">
        <v>45638</v>
      </c>
      <c r="F76" s="442">
        <f>E76+9</f>
        <v>45647</v>
      </c>
      <c r="G76" s="2279"/>
      <c r="H76" s="2241"/>
      <c r="I76" s="2241"/>
      <c r="J76" s="442"/>
      <c r="K76" s="442"/>
      <c r="M76" s="29"/>
      <c r="N76" s="29"/>
      <c r="O76" s="29"/>
      <c r="P76" s="29"/>
    </row>
    <row r="77" spans="1:16" s="14" customFormat="1" ht="20.25" hidden="1" thickTop="1">
      <c r="A77" s="2322"/>
      <c r="B77" s="2322"/>
      <c r="C77" s="1910" t="s">
        <v>6345</v>
      </c>
      <c r="D77" s="2247" t="s">
        <v>7233</v>
      </c>
      <c r="E77" s="732">
        <v>45643</v>
      </c>
      <c r="F77" s="2257" t="s">
        <v>393</v>
      </c>
      <c r="G77" s="3067" t="s">
        <v>6302</v>
      </c>
      <c r="H77" s="2264" t="s">
        <v>7563</v>
      </c>
      <c r="I77" s="2264">
        <v>45665</v>
      </c>
      <c r="J77" s="436">
        <f>I77+16</f>
        <v>45681</v>
      </c>
      <c r="K77" s="3169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22"/>
      <c r="B78" s="2322"/>
      <c r="C78" s="2239" t="s">
        <v>7197</v>
      </c>
      <c r="D78" s="2240" t="s">
        <v>4003</v>
      </c>
      <c r="E78" s="442">
        <v>45650</v>
      </c>
      <c r="F78" s="442">
        <f>E78+9</f>
        <v>45659</v>
      </c>
      <c r="G78" s="2279"/>
      <c r="H78" s="2241"/>
      <c r="I78" s="2241"/>
      <c r="J78" s="442"/>
      <c r="K78" s="442"/>
      <c r="L78" s="29"/>
      <c r="M78" s="29"/>
      <c r="N78" s="29"/>
      <c r="O78" s="29"/>
      <c r="P78" s="29"/>
    </row>
    <row r="79" spans="1:16" s="14" customFormat="1" ht="20.25" hidden="1" thickTop="1">
      <c r="A79" s="2322"/>
      <c r="B79" s="2322"/>
      <c r="C79" s="1910" t="s">
        <v>3994</v>
      </c>
      <c r="D79" s="2247" t="s">
        <v>7235</v>
      </c>
      <c r="E79" s="732">
        <v>45650</v>
      </c>
      <c r="F79" s="2257" t="s">
        <v>393</v>
      </c>
      <c r="G79" s="3067" t="s">
        <v>7564</v>
      </c>
      <c r="H79" s="2264" t="s">
        <v>7565</v>
      </c>
      <c r="I79" s="2264">
        <v>45672</v>
      </c>
      <c r="J79" s="436">
        <f>I79+16</f>
        <v>45688</v>
      </c>
      <c r="K79" s="2265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22"/>
      <c r="B80" s="2322"/>
      <c r="C80" s="2239" t="s">
        <v>1921</v>
      </c>
      <c r="D80" s="2240" t="s">
        <v>4005</v>
      </c>
      <c r="E80" s="442">
        <v>45656</v>
      </c>
      <c r="F80" s="442">
        <f>E80+9</f>
        <v>45665</v>
      </c>
      <c r="G80" s="2279"/>
      <c r="H80" s="2241"/>
      <c r="I80" s="2241"/>
      <c r="J80" s="442"/>
      <c r="K80" s="442"/>
      <c r="L80" s="29"/>
      <c r="M80" s="29"/>
      <c r="N80" s="29"/>
      <c r="O80" s="29"/>
      <c r="P80" s="29"/>
    </row>
    <row r="81" spans="1:16" s="14" customFormat="1" ht="20.25" hidden="1" thickTop="1">
      <c r="A81" s="2322" t="s">
        <v>7237</v>
      </c>
      <c r="B81" s="2322"/>
      <c r="C81" s="2979" t="s">
        <v>3929</v>
      </c>
      <c r="D81" s="2254" t="s">
        <v>1986</v>
      </c>
      <c r="E81" s="436">
        <v>45658</v>
      </c>
      <c r="F81" s="2112" t="s">
        <v>393</v>
      </c>
      <c r="G81" s="3067" t="s">
        <v>7566</v>
      </c>
      <c r="H81" s="2264" t="s">
        <v>7567</v>
      </c>
      <c r="I81" s="2264">
        <v>45678</v>
      </c>
      <c r="J81" s="436">
        <f>I81+16</f>
        <v>45694</v>
      </c>
      <c r="K81" s="2265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22"/>
      <c r="B82" s="2322"/>
      <c r="C82" s="2239"/>
      <c r="D82" s="2252"/>
      <c r="E82" s="442"/>
      <c r="F82" s="442"/>
      <c r="G82" s="2279"/>
      <c r="H82" s="2241"/>
      <c r="I82" s="2241"/>
      <c r="J82" s="442"/>
      <c r="K82" s="442"/>
      <c r="L82" s="29"/>
      <c r="M82" s="29"/>
      <c r="N82" s="29"/>
      <c r="O82" s="29"/>
      <c r="P82" s="29"/>
    </row>
    <row r="83" spans="1:16" s="14" customFormat="1" ht="20.25" hidden="1" thickTop="1">
      <c r="A83" s="2322"/>
      <c r="B83" s="2322"/>
      <c r="C83" s="1910" t="s">
        <v>4781</v>
      </c>
      <c r="D83" s="2254" t="s">
        <v>1988</v>
      </c>
      <c r="E83" s="436">
        <v>45672</v>
      </c>
      <c r="F83" s="436">
        <f>E83+9</f>
        <v>45681</v>
      </c>
      <c r="G83" s="3067" t="s">
        <v>2427</v>
      </c>
      <c r="H83" s="2264" t="s">
        <v>7568</v>
      </c>
      <c r="I83" s="2264">
        <v>45685</v>
      </c>
      <c r="J83" s="436">
        <f>I83+16</f>
        <v>45701</v>
      </c>
      <c r="K83" s="2265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22"/>
      <c r="B84" s="2322"/>
      <c r="C84" s="2239"/>
      <c r="D84" s="2252"/>
      <c r="E84" s="442"/>
      <c r="F84" s="442"/>
      <c r="G84" s="2279"/>
      <c r="H84" s="2241"/>
      <c r="I84" s="2241"/>
      <c r="J84" s="442"/>
      <c r="K84" s="442"/>
      <c r="L84" s="29"/>
      <c r="M84" s="29"/>
      <c r="N84" s="29"/>
      <c r="O84" s="29"/>
      <c r="P84" s="29"/>
    </row>
    <row r="85" spans="1:16" s="14" customFormat="1" ht="20.25" hidden="1" thickTop="1">
      <c r="A85" s="2322"/>
      <c r="B85" s="2322"/>
      <c r="C85" s="1910" t="s">
        <v>1990</v>
      </c>
      <c r="D85" s="2254" t="s">
        <v>1991</v>
      </c>
      <c r="E85" s="436">
        <v>45677</v>
      </c>
      <c r="F85" s="436">
        <f>E85+9</f>
        <v>45686</v>
      </c>
      <c r="G85" s="3067" t="s">
        <v>7569</v>
      </c>
      <c r="H85" s="2264" t="s">
        <v>7570</v>
      </c>
      <c r="I85" s="2264">
        <v>45692</v>
      </c>
      <c r="J85" s="436">
        <f>I85+16</f>
        <v>45708</v>
      </c>
      <c r="K85" s="2265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22"/>
      <c r="B86" s="2322"/>
      <c r="C86" s="2239"/>
      <c r="D86" s="2252"/>
      <c r="E86" s="442"/>
      <c r="F86" s="442"/>
      <c r="G86" s="2279"/>
      <c r="H86" s="2241"/>
      <c r="I86" s="2241"/>
      <c r="J86" s="442"/>
      <c r="K86" s="442"/>
      <c r="L86" s="29"/>
      <c r="M86" s="29"/>
      <c r="N86" s="29"/>
      <c r="O86" s="29"/>
      <c r="P86" s="29"/>
    </row>
    <row r="87" spans="1:16" s="14" customFormat="1" ht="20.25" hidden="1" thickTop="1">
      <c r="A87" s="2322"/>
      <c r="B87" s="2322"/>
      <c r="C87" s="1910" t="s">
        <v>1994</v>
      </c>
      <c r="D87" s="2254" t="s">
        <v>1995</v>
      </c>
      <c r="E87" s="436">
        <v>45679</v>
      </c>
      <c r="F87" s="436">
        <f>E87+9</f>
        <v>45688</v>
      </c>
      <c r="G87" s="3171" t="s">
        <v>406</v>
      </c>
      <c r="H87" s="2264" t="s">
        <v>7571</v>
      </c>
      <c r="I87" s="2264">
        <v>45699</v>
      </c>
      <c r="J87" s="2249"/>
      <c r="K87" s="2278"/>
      <c r="L87" s="29"/>
      <c r="M87" s="29"/>
      <c r="N87" s="29"/>
      <c r="O87" s="29"/>
      <c r="P87" s="29"/>
    </row>
    <row r="88" spans="1:16" s="14" customFormat="1" ht="20.25" hidden="1" thickBot="1">
      <c r="A88" s="2322"/>
      <c r="B88" s="2322"/>
      <c r="C88" s="2239"/>
      <c r="D88" s="2252"/>
      <c r="E88" s="442"/>
      <c r="F88" s="442"/>
      <c r="G88" s="2279"/>
      <c r="H88" s="2241"/>
      <c r="I88" s="2241"/>
      <c r="J88" s="189"/>
      <c r="K88" s="189"/>
      <c r="L88" s="29"/>
      <c r="M88" s="29"/>
      <c r="N88" s="29"/>
      <c r="O88" s="29"/>
      <c r="P88" s="29"/>
    </row>
    <row r="89" spans="1:16" s="14" customFormat="1" ht="20.25" hidden="1" thickTop="1">
      <c r="A89" s="2322" t="s">
        <v>7572</v>
      </c>
      <c r="B89" s="2322"/>
      <c r="C89" s="1517" t="s">
        <v>4811</v>
      </c>
      <c r="D89" s="2254" t="s">
        <v>1998</v>
      </c>
      <c r="E89" s="436">
        <v>45689</v>
      </c>
      <c r="F89" s="436">
        <f>E89+9</f>
        <v>45698</v>
      </c>
      <c r="G89" s="3171" t="s">
        <v>406</v>
      </c>
      <c r="H89" s="2264" t="s">
        <v>7573</v>
      </c>
      <c r="I89" s="2264">
        <v>45706</v>
      </c>
      <c r="J89" s="2249"/>
      <c r="K89" s="2278"/>
      <c r="L89" s="29"/>
      <c r="M89" s="29"/>
      <c r="N89" s="29"/>
      <c r="O89" s="29"/>
      <c r="P89" s="29"/>
    </row>
    <row r="90" spans="1:16" s="14" customFormat="1" ht="20.25" hidden="1" thickBot="1">
      <c r="A90" s="2322"/>
      <c r="B90" s="2322"/>
      <c r="C90" s="2239"/>
      <c r="D90" s="2252"/>
      <c r="E90" s="442"/>
      <c r="F90" s="442"/>
      <c r="G90" s="2279"/>
      <c r="H90" s="2241"/>
      <c r="I90" s="2241"/>
      <c r="J90" s="189"/>
      <c r="K90" s="189"/>
      <c r="L90" s="29"/>
      <c r="M90" s="29"/>
      <c r="N90" s="29"/>
      <c r="O90" s="29"/>
      <c r="P90" s="29"/>
    </row>
    <row r="91" spans="1:16" s="14" customFormat="1" ht="20.25" hidden="1" thickTop="1">
      <c r="A91" s="2322" t="s">
        <v>7354</v>
      </c>
      <c r="B91" s="2322"/>
      <c r="C91" s="1517" t="s">
        <v>1941</v>
      </c>
      <c r="D91" s="2254" t="s">
        <v>1999</v>
      </c>
      <c r="E91" s="436">
        <v>45693</v>
      </c>
      <c r="F91" s="436">
        <f>E91+9</f>
        <v>45702</v>
      </c>
      <c r="G91" s="3171" t="s">
        <v>406</v>
      </c>
      <c r="H91" s="2264" t="s">
        <v>7574</v>
      </c>
      <c r="I91" s="2264">
        <v>45713</v>
      </c>
      <c r="J91" s="2249"/>
      <c r="K91" s="2278"/>
      <c r="L91" s="29"/>
      <c r="M91" s="29"/>
      <c r="N91" s="29"/>
      <c r="O91" s="29"/>
      <c r="P91" s="29"/>
    </row>
    <row r="92" spans="1:16" s="14" customFormat="1" ht="20.25" hidden="1" thickBot="1">
      <c r="A92" s="2322"/>
      <c r="B92" s="2322"/>
      <c r="C92" s="2239"/>
      <c r="D92" s="2252"/>
      <c r="E92" s="442"/>
      <c r="F92" s="442"/>
      <c r="G92" s="2279"/>
      <c r="H92" s="2241"/>
      <c r="I92" s="2241"/>
      <c r="J92" s="189"/>
      <c r="K92" s="189"/>
      <c r="L92" s="29"/>
      <c r="M92" s="29"/>
      <c r="N92" s="29"/>
      <c r="O92" s="29"/>
      <c r="P92" s="29"/>
    </row>
    <row r="93" spans="1:16" s="14" customFormat="1" ht="20.25" hidden="1" thickTop="1">
      <c r="A93" s="2322" t="s">
        <v>7237</v>
      </c>
      <c r="B93" s="2322"/>
      <c r="C93" s="1517" t="s">
        <v>1793</v>
      </c>
      <c r="D93" s="2254" t="s">
        <v>3926</v>
      </c>
      <c r="E93" s="436">
        <v>45700</v>
      </c>
      <c r="F93" s="436">
        <f>E93+9</f>
        <v>45709</v>
      </c>
      <c r="G93" s="3067" t="s">
        <v>5373</v>
      </c>
      <c r="H93" s="2264" t="s">
        <v>7575</v>
      </c>
      <c r="I93" s="2264">
        <v>45720</v>
      </c>
      <c r="J93" s="436">
        <f>I93+16</f>
        <v>45736</v>
      </c>
      <c r="K93" s="2265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22"/>
      <c r="B94" s="2322"/>
      <c r="C94" s="2239"/>
      <c r="D94" s="2252"/>
      <c r="E94" s="442"/>
      <c r="F94" s="442"/>
      <c r="G94" s="2279"/>
      <c r="H94" s="2241"/>
      <c r="I94" s="2241"/>
      <c r="J94" s="442"/>
      <c r="K94" s="442"/>
      <c r="L94" s="29"/>
      <c r="M94" s="29"/>
      <c r="N94" s="29"/>
      <c r="O94" s="29"/>
      <c r="P94" s="29"/>
    </row>
    <row r="95" spans="1:16" s="14" customFormat="1" ht="20.25" hidden="1" thickTop="1">
      <c r="A95" s="2322" t="s">
        <v>7356</v>
      </c>
      <c r="B95" s="2322"/>
      <c r="C95" s="1517" t="s">
        <v>1990</v>
      </c>
      <c r="D95" s="2254" t="s">
        <v>4058</v>
      </c>
      <c r="E95" s="436">
        <v>45713</v>
      </c>
      <c r="F95" s="436">
        <f>E95+13</f>
        <v>45726</v>
      </c>
      <c r="G95" s="3067" t="s">
        <v>7576</v>
      </c>
      <c r="H95" s="2264" t="s">
        <v>7577</v>
      </c>
      <c r="I95" s="2264">
        <v>45727</v>
      </c>
      <c r="J95" s="436">
        <f>I95+16</f>
        <v>45743</v>
      </c>
      <c r="K95" s="2265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22"/>
      <c r="B96" s="2322"/>
      <c r="C96" s="2983" t="s">
        <v>7251</v>
      </c>
      <c r="D96" s="2983" t="s">
        <v>7252</v>
      </c>
      <c r="E96" s="2984">
        <v>45710</v>
      </c>
      <c r="F96" s="2984">
        <v>45726</v>
      </c>
      <c r="G96" s="2279"/>
      <c r="H96" s="2241"/>
      <c r="I96" s="2241"/>
      <c r="J96" s="442"/>
      <c r="K96" s="442"/>
      <c r="L96" s="29"/>
      <c r="M96" s="29"/>
      <c r="N96" s="29"/>
      <c r="O96" s="29"/>
      <c r="P96" s="29"/>
    </row>
    <row r="97" spans="1:16" s="14" customFormat="1" ht="20.25" hidden="1" thickTop="1">
      <c r="A97" s="2322" t="s">
        <v>7253</v>
      </c>
      <c r="B97" s="2322"/>
      <c r="C97" s="1517" t="s">
        <v>4781</v>
      </c>
      <c r="D97" s="2254" t="s">
        <v>4310</v>
      </c>
      <c r="E97" s="436">
        <v>45723</v>
      </c>
      <c r="F97" s="436">
        <f>E97+9</f>
        <v>45732</v>
      </c>
      <c r="G97" s="3426" t="s">
        <v>406</v>
      </c>
      <c r="H97" s="2264" t="s">
        <v>7578</v>
      </c>
      <c r="I97" s="2264">
        <v>45734</v>
      </c>
      <c r="J97" s="436">
        <f>I97+16</f>
        <v>45750</v>
      </c>
      <c r="K97" s="2265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22"/>
      <c r="B98" s="2322"/>
      <c r="C98" s="2239"/>
      <c r="D98" s="2252"/>
      <c r="E98" s="442"/>
      <c r="F98" s="442"/>
      <c r="G98" s="2279"/>
      <c r="H98" s="2241"/>
      <c r="I98" s="2241"/>
      <c r="J98" s="442"/>
      <c r="K98" s="442"/>
      <c r="L98" s="29"/>
      <c r="M98" s="29"/>
      <c r="N98" s="29"/>
      <c r="O98" s="29"/>
      <c r="P98" s="29"/>
    </row>
    <row r="99" spans="1:16" s="14" customFormat="1" ht="20.25" hidden="1" thickTop="1">
      <c r="A99" s="2322"/>
      <c r="B99" s="2322"/>
      <c r="C99" s="1517" t="s">
        <v>7256</v>
      </c>
      <c r="D99" s="2254" t="s">
        <v>4312</v>
      </c>
      <c r="E99" s="436">
        <v>45732</v>
      </c>
      <c r="F99" s="436">
        <f>E99+9</f>
        <v>45741</v>
      </c>
      <c r="G99" s="3067" t="s">
        <v>6693</v>
      </c>
      <c r="H99" s="2264" t="s">
        <v>7579</v>
      </c>
      <c r="I99" s="2264">
        <v>45741</v>
      </c>
      <c r="J99" s="436">
        <f>I99+16</f>
        <v>45757</v>
      </c>
      <c r="K99" s="2265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22"/>
      <c r="B100" s="2322"/>
      <c r="C100" s="2252"/>
      <c r="D100" s="2252"/>
      <c r="E100" s="442"/>
      <c r="F100" s="442"/>
      <c r="G100" s="2279"/>
      <c r="H100" s="2241"/>
      <c r="I100" s="2241"/>
      <c r="J100" s="442"/>
      <c r="K100" s="442"/>
      <c r="L100" s="29"/>
      <c r="M100" s="29"/>
      <c r="N100" s="29"/>
      <c r="O100" s="29"/>
      <c r="P100" s="29"/>
    </row>
    <row r="101" spans="1:16" s="14" customFormat="1" ht="20.25" hidden="1" thickTop="1">
      <c r="A101" s="2322" t="s">
        <v>7261</v>
      </c>
      <c r="B101" s="2322"/>
      <c r="C101" s="1517" t="s">
        <v>3938</v>
      </c>
      <c r="D101" s="2254" t="s">
        <v>4015</v>
      </c>
      <c r="E101" s="436">
        <v>45732</v>
      </c>
      <c r="F101" s="436">
        <f>E101+14</f>
        <v>45746</v>
      </c>
      <c r="G101" s="3067" t="s">
        <v>7553</v>
      </c>
      <c r="H101" s="2264" t="s">
        <v>7580</v>
      </c>
      <c r="I101" s="2264">
        <v>45748</v>
      </c>
      <c r="J101" s="436">
        <f>I101+16</f>
        <v>45764</v>
      </c>
      <c r="K101" s="2265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22"/>
      <c r="B102" s="2322"/>
      <c r="C102" s="2252"/>
      <c r="D102" s="2252"/>
      <c r="E102" s="442"/>
      <c r="F102" s="442"/>
      <c r="G102" s="2279"/>
      <c r="H102" s="2241"/>
      <c r="I102" s="2241"/>
      <c r="J102" s="442"/>
      <c r="K102" s="442"/>
      <c r="L102" s="29"/>
      <c r="M102" s="29"/>
      <c r="N102" s="29"/>
      <c r="O102" s="29"/>
      <c r="P102" s="29"/>
    </row>
    <row r="103" spans="1:16" s="14" customFormat="1" ht="20.25" hidden="1" thickTop="1">
      <c r="A103" s="2322"/>
      <c r="B103" s="2322"/>
      <c r="C103" s="1517" t="s">
        <v>1941</v>
      </c>
      <c r="D103" s="2254" t="s">
        <v>4315</v>
      </c>
      <c r="E103" s="436">
        <v>45737</v>
      </c>
      <c r="F103" s="436">
        <f>E103+14</f>
        <v>45751</v>
      </c>
      <c r="G103" s="3067" t="s">
        <v>7569</v>
      </c>
      <c r="H103" s="2264" t="s">
        <v>7581</v>
      </c>
      <c r="I103" s="2264">
        <v>45755</v>
      </c>
      <c r="J103" s="436">
        <f>I103+17</f>
        <v>45772</v>
      </c>
      <c r="K103" s="2265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22"/>
      <c r="B104" s="2322"/>
      <c r="C104" s="2252"/>
      <c r="D104" s="2252"/>
      <c r="E104" s="442"/>
      <c r="F104" s="442"/>
      <c r="G104" s="2279"/>
      <c r="H104" s="2241"/>
      <c r="I104" s="2241"/>
      <c r="J104" s="442"/>
      <c r="K104" s="442"/>
      <c r="L104" s="29"/>
      <c r="M104" s="29"/>
      <c r="N104" s="29"/>
      <c r="O104" s="29"/>
      <c r="P104" s="29"/>
    </row>
    <row r="105" spans="1:16" s="14" customFormat="1" ht="19.5" hidden="1">
      <c r="A105" s="2322"/>
      <c r="B105" s="2322"/>
      <c r="C105" s="1517" t="s">
        <v>1793</v>
      </c>
      <c r="D105" s="2254" t="s">
        <v>3928</v>
      </c>
      <c r="E105" s="436">
        <v>45750</v>
      </c>
      <c r="F105" s="436">
        <f>E105+14</f>
        <v>45764</v>
      </c>
      <c r="G105" s="3426" t="s">
        <v>406</v>
      </c>
      <c r="H105" s="2264" t="s">
        <v>7582</v>
      </c>
      <c r="I105" s="2249">
        <v>45762</v>
      </c>
      <c r="J105" s="2249"/>
      <c r="K105" s="2278"/>
      <c r="L105" s="29"/>
      <c r="M105" s="29"/>
      <c r="N105" s="29"/>
      <c r="O105" s="29"/>
      <c r="P105" s="29"/>
    </row>
    <row r="106" spans="1:16" s="14" customFormat="1" ht="20.25" hidden="1" thickBot="1">
      <c r="A106" s="2322"/>
      <c r="B106" s="2322"/>
      <c r="C106" s="2252"/>
      <c r="D106" s="2252"/>
      <c r="E106" s="442"/>
      <c r="F106" s="442"/>
      <c r="G106" s="2279"/>
      <c r="H106" s="2241"/>
      <c r="I106" s="2241"/>
      <c r="J106" s="442"/>
      <c r="K106" s="442"/>
      <c r="L106" s="29"/>
      <c r="M106" s="29"/>
      <c r="N106" s="29"/>
      <c r="O106" s="29"/>
      <c r="P106" s="29"/>
    </row>
    <row r="107" spans="1:16" s="14" customFormat="1" ht="20.25" hidden="1" thickTop="1">
      <c r="A107" s="2322" t="s">
        <v>7267</v>
      </c>
      <c r="B107" s="2322"/>
      <c r="C107" s="1517" t="s">
        <v>3931</v>
      </c>
      <c r="D107" s="2254" t="s">
        <v>3932</v>
      </c>
      <c r="E107" s="436">
        <v>45757</v>
      </c>
      <c r="F107" s="436">
        <f>E107+10</f>
        <v>45767</v>
      </c>
      <c r="G107" s="3426" t="s">
        <v>406</v>
      </c>
      <c r="H107" s="2264" t="s">
        <v>7583</v>
      </c>
      <c r="I107" s="2249">
        <v>45769</v>
      </c>
      <c r="J107" s="2249"/>
      <c r="K107" s="2278"/>
      <c r="L107" s="29"/>
      <c r="M107" s="29"/>
      <c r="N107" s="29"/>
      <c r="O107" s="29"/>
      <c r="P107" s="29"/>
    </row>
    <row r="108" spans="1:16" s="14" customFormat="1" ht="20.25" hidden="1" thickBot="1">
      <c r="A108" s="2322"/>
      <c r="B108" s="2322"/>
      <c r="C108" s="2252"/>
      <c r="D108" s="2252"/>
      <c r="E108" s="442"/>
      <c r="F108" s="442"/>
      <c r="G108" s="2279"/>
      <c r="H108" s="2241"/>
      <c r="I108" s="2241"/>
      <c r="J108" s="442"/>
      <c r="K108" s="442"/>
      <c r="L108" s="29"/>
      <c r="M108" s="29"/>
      <c r="N108" s="29"/>
      <c r="O108" s="29"/>
      <c r="P108" s="29"/>
    </row>
    <row r="109" spans="1:16" s="14" customFormat="1" ht="19.5" hidden="1">
      <c r="A109" s="2322" t="s">
        <v>7225</v>
      </c>
      <c r="B109" s="2322"/>
      <c r="C109" s="1517" t="s">
        <v>7269</v>
      </c>
      <c r="D109" s="2254" t="s">
        <v>4020</v>
      </c>
      <c r="E109" s="436">
        <v>45765</v>
      </c>
      <c r="F109" s="436">
        <f>E109+10</f>
        <v>45775</v>
      </c>
      <c r="G109" s="3542" t="s">
        <v>4018</v>
      </c>
      <c r="H109" s="2264" t="s">
        <v>7584</v>
      </c>
      <c r="I109" s="2264">
        <v>45776</v>
      </c>
      <c r="J109" s="436">
        <f>I109+17</f>
        <v>45793</v>
      </c>
      <c r="K109" s="2265">
        <f>I109+19</f>
        <v>45795</v>
      </c>
      <c r="L109" s="29"/>
      <c r="M109" s="29"/>
      <c r="N109" s="29"/>
      <c r="O109" s="29"/>
      <c r="P109" s="29"/>
    </row>
    <row r="110" spans="1:16" s="14" customFormat="1" ht="19.5" hidden="1">
      <c r="A110" s="2322"/>
      <c r="B110" s="2322"/>
      <c r="C110" s="2252"/>
      <c r="D110" s="2252"/>
      <c r="E110" s="442"/>
      <c r="F110" s="442"/>
      <c r="G110" s="3543"/>
      <c r="H110" s="2241"/>
      <c r="I110" s="2241"/>
      <c r="J110" s="442"/>
      <c r="K110" s="442"/>
      <c r="L110" s="29"/>
      <c r="M110" s="29"/>
      <c r="N110" s="29"/>
      <c r="O110" s="29"/>
      <c r="P110" s="29"/>
    </row>
    <row r="111" spans="1:16" s="14" customFormat="1" ht="20.25" hidden="1" thickTop="1">
      <c r="A111" s="2322" t="s">
        <v>7271</v>
      </c>
      <c r="B111" s="2322"/>
      <c r="C111" s="1517" t="s">
        <v>4781</v>
      </c>
      <c r="D111" s="2254" t="s">
        <v>4022</v>
      </c>
      <c r="E111" s="436">
        <v>45773</v>
      </c>
      <c r="F111" s="436">
        <f>E111+12-2</f>
        <v>45783</v>
      </c>
      <c r="G111" s="3542" t="s">
        <v>5440</v>
      </c>
      <c r="H111" s="2264" t="s">
        <v>7585</v>
      </c>
      <c r="I111" s="2264">
        <v>45784</v>
      </c>
      <c r="J111" s="436">
        <f>I111+17</f>
        <v>45801</v>
      </c>
      <c r="K111" s="2265">
        <f>I111+19</f>
        <v>45803</v>
      </c>
      <c r="L111" s="29"/>
      <c r="M111" s="29"/>
      <c r="N111" s="29"/>
      <c r="O111" s="29"/>
      <c r="P111" s="29"/>
    </row>
    <row r="112" spans="1:16" s="14" customFormat="1" ht="20.25" hidden="1" thickBot="1">
      <c r="A112" s="2322"/>
      <c r="B112" s="2322"/>
      <c r="C112" s="2252"/>
      <c r="D112" s="2252"/>
      <c r="E112" s="442"/>
      <c r="F112" s="442"/>
      <c r="G112" s="3543"/>
      <c r="H112" s="2241"/>
      <c r="I112" s="2241"/>
      <c r="J112" s="442"/>
      <c r="K112" s="442"/>
      <c r="L112" s="29"/>
      <c r="M112" s="29"/>
      <c r="N112" s="29"/>
      <c r="O112" s="29"/>
      <c r="P112" s="29"/>
    </row>
    <row r="113" spans="1:16" s="14" customFormat="1" ht="20.25" hidden="1" thickTop="1">
      <c r="A113" s="2322" t="s">
        <v>7274</v>
      </c>
      <c r="B113" s="2322"/>
      <c r="C113" s="1517" t="s">
        <v>7275</v>
      </c>
      <c r="D113" s="2254" t="s">
        <v>7276</v>
      </c>
      <c r="E113" s="436">
        <v>45784</v>
      </c>
      <c r="F113" s="436">
        <f>E113+9</f>
        <v>45793</v>
      </c>
      <c r="G113" s="3504" t="s">
        <v>7586</v>
      </c>
      <c r="H113" s="2264" t="s">
        <v>7587</v>
      </c>
      <c r="I113" s="2264">
        <v>45790</v>
      </c>
      <c r="J113" s="436">
        <f>I113+17</f>
        <v>45807</v>
      </c>
      <c r="K113" s="2265">
        <f>I113+19</f>
        <v>45809</v>
      </c>
      <c r="L113" s="29"/>
      <c r="M113" s="29"/>
      <c r="N113" s="29"/>
      <c r="O113" s="29"/>
      <c r="P113" s="29"/>
    </row>
    <row r="114" spans="1:16" s="14" customFormat="1" ht="20.25" hidden="1" thickBot="1">
      <c r="A114" s="2322"/>
      <c r="B114" s="2322"/>
      <c r="C114" s="2252"/>
      <c r="D114" s="2252"/>
      <c r="E114" s="442"/>
      <c r="F114" s="442"/>
      <c r="G114" s="2279"/>
      <c r="H114" s="2241"/>
      <c r="I114" s="2241"/>
      <c r="J114" s="442"/>
      <c r="K114" s="442"/>
      <c r="L114" s="29"/>
      <c r="M114" s="29"/>
      <c r="N114" s="29"/>
      <c r="O114" s="29"/>
      <c r="P114" s="29"/>
    </row>
    <row r="115" spans="1:16" s="14" customFormat="1" ht="20.25" hidden="1" thickTop="1">
      <c r="A115" s="2322"/>
      <c r="B115" s="2322"/>
      <c r="C115" s="3623" t="s">
        <v>3938</v>
      </c>
      <c r="D115" s="3624" t="s">
        <v>3939</v>
      </c>
      <c r="E115" s="3625">
        <v>45785</v>
      </c>
      <c r="F115" s="3625">
        <f>E115+17</f>
        <v>45802</v>
      </c>
      <c r="G115" s="3504" t="s">
        <v>7588</v>
      </c>
      <c r="H115" s="2264" t="s">
        <v>7589</v>
      </c>
      <c r="I115" s="2264">
        <v>45797</v>
      </c>
      <c r="J115" s="436">
        <f>I115+17</f>
        <v>45814</v>
      </c>
      <c r="K115" s="2265">
        <f>I115+19</f>
        <v>45816</v>
      </c>
      <c r="L115" s="29"/>
      <c r="M115" s="29"/>
      <c r="N115" s="29"/>
      <c r="O115" s="29"/>
      <c r="P115" s="29"/>
    </row>
    <row r="116" spans="1:16" s="14" customFormat="1" ht="20.25" hidden="1" thickBot="1">
      <c r="A116" s="2322"/>
      <c r="B116" s="2322"/>
      <c r="C116" s="2258"/>
      <c r="D116" s="2258"/>
      <c r="E116" s="440"/>
      <c r="F116" s="440"/>
      <c r="G116" s="2279"/>
      <c r="H116" s="2241"/>
      <c r="I116" s="2241"/>
      <c r="J116" s="442"/>
      <c r="K116" s="442"/>
      <c r="L116" s="29"/>
      <c r="M116" s="29"/>
      <c r="N116" s="29"/>
      <c r="O116" s="29"/>
      <c r="P116" s="29"/>
    </row>
    <row r="117" spans="1:16" s="14" customFormat="1" ht="20.25" thickTop="1">
      <c r="A117" s="2322"/>
      <c r="B117" s="2322"/>
      <c r="C117" s="3418" t="s">
        <v>3938</v>
      </c>
      <c r="D117" s="3419" t="s">
        <v>7283</v>
      </c>
      <c r="E117" s="3420">
        <v>45789</v>
      </c>
      <c r="F117" s="3420">
        <f>E117+17</f>
        <v>45806</v>
      </c>
      <c r="G117" s="3807" t="s">
        <v>7590</v>
      </c>
      <c r="H117" s="2264" t="s">
        <v>7591</v>
      </c>
      <c r="I117" s="2264">
        <v>45804</v>
      </c>
      <c r="J117" s="436">
        <f>I117+17</f>
        <v>45821</v>
      </c>
      <c r="K117" s="2265">
        <f>I117+19</f>
        <v>45823</v>
      </c>
      <c r="L117" s="29"/>
      <c r="M117" s="29"/>
      <c r="N117" s="29"/>
      <c r="O117" s="29"/>
      <c r="P117" s="29"/>
    </row>
    <row r="118" spans="1:16" s="14" customFormat="1" ht="20.25" thickBot="1">
      <c r="A118" s="2322"/>
      <c r="B118" s="2322"/>
      <c r="C118" s="3809" t="s">
        <v>1901</v>
      </c>
      <c r="D118" s="3810" t="s">
        <v>3941</v>
      </c>
      <c r="E118" s="3811">
        <v>45784</v>
      </c>
      <c r="F118" s="3811" t="s">
        <v>393</v>
      </c>
      <c r="G118" s="3808"/>
      <c r="H118" s="2241"/>
      <c r="I118" s="2241"/>
      <c r="J118" s="442"/>
      <c r="K118" s="442"/>
      <c r="L118" s="29"/>
      <c r="M118" s="29"/>
      <c r="N118" s="29"/>
      <c r="O118" s="29"/>
      <c r="P118" s="29"/>
    </row>
    <row r="119" spans="1:16" s="14" customFormat="1" ht="20.25" thickTop="1">
      <c r="A119" s="2322"/>
      <c r="B119" s="2322"/>
      <c r="C119" s="1761" t="s">
        <v>1793</v>
      </c>
      <c r="D119" s="2258" t="s">
        <v>3943</v>
      </c>
      <c r="E119" s="440">
        <v>45799</v>
      </c>
      <c r="F119" s="440">
        <f>E119+12</f>
        <v>45811</v>
      </c>
      <c r="G119" s="3067" t="s">
        <v>4197</v>
      </c>
      <c r="H119" s="2264" t="s">
        <v>7592</v>
      </c>
      <c r="I119" s="2264">
        <v>45811</v>
      </c>
      <c r="J119" s="436">
        <f>I119+17</f>
        <v>45828</v>
      </c>
      <c r="K119" s="2265">
        <f>I119+19</f>
        <v>45830</v>
      </c>
      <c r="L119" s="29"/>
      <c r="M119" s="29"/>
      <c r="N119" s="29"/>
      <c r="O119" s="29"/>
      <c r="P119" s="29"/>
    </row>
    <row r="120" spans="1:16" s="14" customFormat="1" ht="20.25" thickBot="1">
      <c r="A120" s="2322"/>
      <c r="B120" s="2322"/>
      <c r="C120" s="2252"/>
      <c r="D120" s="2252"/>
      <c r="E120" s="442"/>
      <c r="F120" s="442"/>
      <c r="G120" s="2279"/>
      <c r="H120" s="2241"/>
      <c r="I120" s="2241"/>
      <c r="J120" s="442"/>
      <c r="K120" s="442"/>
      <c r="L120" s="29"/>
      <c r="M120" s="29"/>
      <c r="N120" s="29"/>
      <c r="O120" s="29"/>
      <c r="P120" s="29"/>
    </row>
    <row r="121" spans="1:16" s="14" customFormat="1" ht="20.25" thickTop="1">
      <c r="A121" s="2322"/>
      <c r="B121" s="2322"/>
      <c r="C121" s="1761" t="s">
        <v>3931</v>
      </c>
      <c r="D121" s="2258" t="s">
        <v>3945</v>
      </c>
      <c r="E121" s="440">
        <v>45803</v>
      </c>
      <c r="F121" s="440">
        <f>E121+14+6</f>
        <v>45823</v>
      </c>
      <c r="G121" s="3504" t="s">
        <v>4134</v>
      </c>
      <c r="H121" s="2264" t="s">
        <v>7593</v>
      </c>
      <c r="I121" s="2264">
        <v>45818</v>
      </c>
      <c r="J121" s="436">
        <f>I121+17</f>
        <v>45835</v>
      </c>
      <c r="K121" s="2265">
        <f>I121+19</f>
        <v>45837</v>
      </c>
      <c r="L121" s="29"/>
      <c r="M121" s="29"/>
      <c r="N121" s="29"/>
      <c r="O121" s="29"/>
      <c r="P121" s="29"/>
    </row>
    <row r="122" spans="1:16" s="14" customFormat="1" ht="20.25" thickBot="1">
      <c r="A122" s="2322"/>
      <c r="B122" s="2322"/>
      <c r="C122" s="2252"/>
      <c r="D122" s="2252"/>
      <c r="E122" s="442"/>
      <c r="F122" s="442"/>
      <c r="G122" s="2279"/>
      <c r="H122" s="2241"/>
      <c r="I122" s="2241"/>
      <c r="J122" s="442"/>
      <c r="K122" s="442"/>
      <c r="L122" s="29"/>
      <c r="M122" s="29"/>
      <c r="N122" s="29"/>
      <c r="O122" s="29"/>
      <c r="P122" s="29"/>
    </row>
    <row r="123" spans="1:16" s="14" customFormat="1" ht="20.25" thickTop="1">
      <c r="A123" s="2322"/>
      <c r="B123" s="2322"/>
      <c r="C123" s="1761" t="s">
        <v>1968</v>
      </c>
      <c r="D123" s="2258" t="s">
        <v>3948</v>
      </c>
      <c r="E123" s="440">
        <v>45812</v>
      </c>
      <c r="F123" s="440">
        <f>E123+15</f>
        <v>45827</v>
      </c>
      <c r="G123" s="3504" t="s">
        <v>7594</v>
      </c>
      <c r="H123" s="2264" t="s">
        <v>7595</v>
      </c>
      <c r="I123" s="2264">
        <v>45825</v>
      </c>
      <c r="J123" s="436">
        <f>I123+17</f>
        <v>45842</v>
      </c>
      <c r="K123" s="2265">
        <f>I123+19</f>
        <v>45844</v>
      </c>
      <c r="L123" s="29"/>
      <c r="M123" s="29"/>
      <c r="N123" s="29"/>
      <c r="O123" s="29"/>
      <c r="P123" s="29"/>
    </row>
    <row r="124" spans="1:16" s="14" customFormat="1" ht="20.25" thickBot="1">
      <c r="A124" s="2322"/>
      <c r="B124" s="2322"/>
      <c r="C124" s="2252"/>
      <c r="D124" s="2252"/>
      <c r="E124" s="442"/>
      <c r="F124" s="442"/>
      <c r="G124" s="2279"/>
      <c r="H124" s="2241"/>
      <c r="I124" s="2241"/>
      <c r="J124" s="442"/>
      <c r="K124" s="442"/>
      <c r="L124" s="29"/>
      <c r="M124" s="29"/>
      <c r="N124" s="29"/>
      <c r="O124" s="29"/>
      <c r="P124" s="29"/>
    </row>
    <row r="125" spans="1:16" s="14" customFormat="1" ht="20.25" thickTop="1">
      <c r="A125" s="2322" t="s">
        <v>4814</v>
      </c>
      <c r="B125" s="2322"/>
      <c r="C125" s="1761" t="s">
        <v>559</v>
      </c>
      <c r="D125" s="2258" t="s">
        <v>3951</v>
      </c>
      <c r="E125" s="440">
        <v>45817</v>
      </c>
      <c r="F125" s="440">
        <f>E125+11</f>
        <v>45828</v>
      </c>
      <c r="G125" s="3504" t="s">
        <v>7596</v>
      </c>
      <c r="H125" s="2264" t="s">
        <v>7597</v>
      </c>
      <c r="I125" s="2264">
        <v>45832</v>
      </c>
      <c r="J125" s="436">
        <f>I125+17</f>
        <v>45849</v>
      </c>
      <c r="K125" s="2265">
        <f>I125+19</f>
        <v>45851</v>
      </c>
      <c r="L125" s="29"/>
      <c r="M125" s="29"/>
      <c r="N125" s="29"/>
      <c r="O125" s="29"/>
      <c r="P125" s="29"/>
    </row>
    <row r="126" spans="1:16" s="14" customFormat="1" ht="20.25" thickBot="1">
      <c r="A126" s="2322"/>
      <c r="B126" s="2322"/>
      <c r="C126" s="2252"/>
      <c r="D126" s="2252"/>
      <c r="E126" s="442"/>
      <c r="F126" s="442"/>
      <c r="G126" s="2279"/>
      <c r="H126" s="2241"/>
      <c r="I126" s="2241"/>
      <c r="J126" s="442"/>
      <c r="K126" s="442"/>
      <c r="L126" s="29"/>
      <c r="M126" s="29"/>
      <c r="N126" s="29"/>
      <c r="O126" s="29"/>
      <c r="P126" s="29"/>
    </row>
    <row r="127" spans="1:16" s="14" customFormat="1" ht="20.25" thickTop="1">
      <c r="A127" s="2322"/>
      <c r="B127" s="2322"/>
      <c r="C127" s="1761" t="s">
        <v>1805</v>
      </c>
      <c r="D127" s="2258" t="s">
        <v>3954</v>
      </c>
      <c r="E127" s="440">
        <v>45825</v>
      </c>
      <c r="F127" s="440">
        <f>E127+14</f>
        <v>45839</v>
      </c>
      <c r="G127" s="3542" t="s">
        <v>7598</v>
      </c>
      <c r="H127" s="2264" t="s">
        <v>7599</v>
      </c>
      <c r="I127" s="2264">
        <v>45839</v>
      </c>
      <c r="J127" s="436">
        <f>I127+17</f>
        <v>45856</v>
      </c>
      <c r="K127" s="2265">
        <f>I127+19</f>
        <v>45858</v>
      </c>
      <c r="L127" s="29"/>
      <c r="M127" s="29"/>
      <c r="N127" s="29"/>
      <c r="O127" s="29"/>
      <c r="P127" s="29"/>
    </row>
    <row r="128" spans="1:16" s="14" customFormat="1" ht="20.25" thickBot="1">
      <c r="A128" s="2322"/>
      <c r="B128" s="2322"/>
      <c r="C128" s="2252"/>
      <c r="D128" s="2252"/>
      <c r="E128" s="442"/>
      <c r="F128" s="442"/>
      <c r="G128" s="2279"/>
      <c r="H128" s="2241"/>
      <c r="I128" s="2241"/>
      <c r="J128" s="442"/>
      <c r="K128" s="442"/>
      <c r="L128" s="29"/>
      <c r="M128" s="29"/>
      <c r="N128" s="29"/>
      <c r="O128" s="29"/>
      <c r="P128" s="29"/>
    </row>
    <row r="129" spans="1:16" s="14" customFormat="1" ht="20.25" thickTop="1">
      <c r="A129" s="2322" t="s">
        <v>7290</v>
      </c>
      <c r="B129" s="2322"/>
      <c r="C129" s="2150" t="s">
        <v>3957</v>
      </c>
      <c r="D129" s="2258" t="s">
        <v>3958</v>
      </c>
      <c r="E129" s="482">
        <v>45827</v>
      </c>
      <c r="F129" s="482">
        <f>E129+14</f>
        <v>45841</v>
      </c>
      <c r="G129" s="3910" t="s">
        <v>518</v>
      </c>
      <c r="H129" s="2264" t="s">
        <v>7600</v>
      </c>
      <c r="I129" s="2264">
        <v>45846</v>
      </c>
      <c r="J129" s="436">
        <f>I129+17</f>
        <v>45863</v>
      </c>
      <c r="K129" s="2265">
        <f>I129+19</f>
        <v>45865</v>
      </c>
      <c r="L129" s="29"/>
      <c r="M129" s="29"/>
      <c r="N129" s="29"/>
      <c r="O129" s="29"/>
      <c r="P129" s="29"/>
    </row>
    <row r="130" spans="1:16" s="14" customFormat="1" ht="20.25" thickBot="1">
      <c r="A130" s="2322"/>
      <c r="B130" s="2322"/>
      <c r="C130" s="2252"/>
      <c r="D130" s="2252"/>
      <c r="E130" s="442"/>
      <c r="F130" s="442"/>
      <c r="G130" s="2279"/>
      <c r="H130" s="2241"/>
      <c r="I130" s="2241"/>
      <c r="J130" s="442"/>
      <c r="K130" s="442"/>
      <c r="L130" s="29"/>
      <c r="M130" s="29"/>
      <c r="N130" s="29"/>
      <c r="O130" s="29"/>
      <c r="P130" s="29"/>
    </row>
    <row r="131" spans="1:16" s="14" customFormat="1" ht="20.25" thickTop="1">
      <c r="A131" s="2322"/>
      <c r="B131" s="2322"/>
      <c r="C131" s="1761" t="s">
        <v>3938</v>
      </c>
      <c r="D131" s="2258" t="s">
        <v>3961</v>
      </c>
      <c r="E131" s="440">
        <v>45833</v>
      </c>
      <c r="F131" s="440">
        <f>E131+14</f>
        <v>45847</v>
      </c>
      <c r="G131" s="3910" t="s">
        <v>7588</v>
      </c>
      <c r="H131" s="2264" t="s">
        <v>7601</v>
      </c>
      <c r="I131" s="2264">
        <v>45853</v>
      </c>
      <c r="J131" s="436">
        <f>I131+17</f>
        <v>45870</v>
      </c>
      <c r="K131" s="2265">
        <f>I131+19</f>
        <v>45872</v>
      </c>
      <c r="L131" s="29"/>
      <c r="M131" s="29"/>
      <c r="N131" s="29"/>
      <c r="O131" s="29"/>
      <c r="P131" s="29"/>
    </row>
    <row r="132" spans="1:16" s="14" customFormat="1" ht="20.25" thickBot="1">
      <c r="A132" s="2322"/>
      <c r="B132" s="2322"/>
      <c r="C132" s="2252"/>
      <c r="D132" s="2252"/>
      <c r="E132" s="442"/>
      <c r="F132" s="442"/>
      <c r="G132" s="2279"/>
      <c r="H132" s="2241"/>
      <c r="I132" s="2241"/>
      <c r="J132" s="442"/>
      <c r="K132" s="442"/>
      <c r="L132" s="29"/>
      <c r="M132" s="29"/>
      <c r="N132" s="29"/>
      <c r="O132" s="29"/>
      <c r="P132" s="29"/>
    </row>
    <row r="133" spans="1:16" s="14" customFormat="1" ht="20.25" thickTop="1">
      <c r="A133" s="2322"/>
      <c r="B133" s="2322"/>
      <c r="C133" s="1761" t="s">
        <v>1793</v>
      </c>
      <c r="D133" s="2258" t="s">
        <v>3963</v>
      </c>
      <c r="E133" s="440">
        <f>E131+7</f>
        <v>45840</v>
      </c>
      <c r="F133" s="440">
        <f>E133+14</f>
        <v>45854</v>
      </c>
      <c r="G133" s="3909" t="s">
        <v>7602</v>
      </c>
      <c r="H133" s="2264" t="s">
        <v>7603</v>
      </c>
      <c r="I133" s="2264">
        <v>45860</v>
      </c>
      <c r="J133" s="436">
        <f>I133+17</f>
        <v>45877</v>
      </c>
      <c r="K133" s="2265">
        <f>I133+19</f>
        <v>45879</v>
      </c>
      <c r="L133" s="29"/>
      <c r="M133" s="29"/>
      <c r="N133" s="29"/>
      <c r="O133" s="29"/>
      <c r="P133" s="29"/>
    </row>
    <row r="134" spans="1:16" s="14" customFormat="1" ht="20.25" thickBot="1">
      <c r="A134" s="2322"/>
      <c r="B134" s="2322"/>
      <c r="C134" s="2252"/>
      <c r="D134" s="2252"/>
      <c r="E134" s="442"/>
      <c r="F134" s="442"/>
      <c r="G134" s="2279"/>
      <c r="H134" s="2241"/>
      <c r="I134" s="2241"/>
      <c r="J134" s="442"/>
      <c r="K134" s="442"/>
      <c r="L134" s="29"/>
      <c r="M134" s="29"/>
      <c r="N134" s="29"/>
      <c r="O134" s="29"/>
      <c r="P134" s="29"/>
    </row>
    <row r="135" spans="1:16" s="14" customFormat="1" ht="20.25" thickTop="1">
      <c r="A135" s="2322"/>
      <c r="B135" s="2322"/>
      <c r="C135" s="1761" t="s">
        <v>1901</v>
      </c>
      <c r="D135" s="2258" t="s">
        <v>3965</v>
      </c>
      <c r="E135" s="440">
        <f>E133+7</f>
        <v>45847</v>
      </c>
      <c r="F135" s="440">
        <f>E135+14</f>
        <v>45861</v>
      </c>
      <c r="G135" s="3909" t="s">
        <v>4197</v>
      </c>
      <c r="H135" s="2264" t="s">
        <v>7604</v>
      </c>
      <c r="I135" s="2264">
        <v>45867</v>
      </c>
      <c r="J135" s="436">
        <f>I135+17</f>
        <v>45884</v>
      </c>
      <c r="K135" s="2265">
        <f>I135+19</f>
        <v>45886</v>
      </c>
      <c r="L135" s="29"/>
      <c r="M135" s="29"/>
      <c r="N135" s="29"/>
      <c r="O135" s="29"/>
      <c r="P135" s="29"/>
    </row>
    <row r="136" spans="1:16" s="14" customFormat="1" ht="20.25" thickBot="1">
      <c r="A136" s="2322"/>
      <c r="B136" s="2322"/>
      <c r="C136" s="2252"/>
      <c r="D136" s="2252"/>
      <c r="E136" s="442"/>
      <c r="F136" s="442"/>
      <c r="G136" s="2279"/>
      <c r="H136" s="2241"/>
      <c r="I136" s="2241"/>
      <c r="J136" s="442"/>
      <c r="K136" s="442"/>
      <c r="L136" s="29"/>
      <c r="M136" s="29"/>
      <c r="N136" s="29"/>
      <c r="O136" s="29"/>
      <c r="P136" s="29"/>
    </row>
    <row r="137" spans="1:16" s="14" customFormat="1" ht="20.25" thickTop="1">
      <c r="A137" s="2322"/>
      <c r="B137" s="2322"/>
      <c r="C137" s="1761" t="s">
        <v>3931</v>
      </c>
      <c r="D137" s="2258" t="s">
        <v>3967</v>
      </c>
      <c r="E137" s="440">
        <v>45854</v>
      </c>
      <c r="F137" s="440">
        <f>E137+14</f>
        <v>45868</v>
      </c>
      <c r="G137" s="3909" t="s">
        <v>4134</v>
      </c>
      <c r="H137" s="2264" t="s">
        <v>7605</v>
      </c>
      <c r="I137" s="2264">
        <v>45874</v>
      </c>
      <c r="J137" s="436">
        <f>I137+17</f>
        <v>45891</v>
      </c>
      <c r="K137" s="2265">
        <f>I137+19</f>
        <v>45893</v>
      </c>
      <c r="L137" s="29"/>
      <c r="M137" s="29"/>
      <c r="N137" s="29"/>
      <c r="O137" s="29"/>
      <c r="P137" s="29"/>
    </row>
    <row r="138" spans="1:16" s="14" customFormat="1" ht="20.25" thickBot="1">
      <c r="A138" s="2322"/>
      <c r="B138" s="2322"/>
      <c r="C138" s="2252"/>
      <c r="D138" s="2252"/>
      <c r="E138" s="442"/>
      <c r="F138" s="442"/>
      <c r="G138" s="2279"/>
      <c r="H138" s="2241"/>
      <c r="I138" s="2241"/>
      <c r="J138" s="442"/>
      <c r="K138" s="442"/>
      <c r="L138" s="29"/>
      <c r="M138" s="29"/>
      <c r="N138" s="29"/>
      <c r="O138" s="29"/>
      <c r="P138" s="29"/>
    </row>
    <row r="139" spans="1:16" s="14" customFormat="1" ht="20.25" thickTop="1">
      <c r="A139" s="2322"/>
      <c r="B139" s="2322"/>
      <c r="C139" s="1761" t="s">
        <v>1968</v>
      </c>
      <c r="D139" s="2258" t="s">
        <v>3969</v>
      </c>
      <c r="E139" s="440">
        <f>E137+7</f>
        <v>45861</v>
      </c>
      <c r="F139" s="440">
        <f>E139+14</f>
        <v>45875</v>
      </c>
      <c r="G139" s="3909" t="s">
        <v>3973</v>
      </c>
      <c r="H139" s="2264" t="s">
        <v>7606</v>
      </c>
      <c r="I139" s="2264">
        <v>45881</v>
      </c>
      <c r="J139" s="436">
        <f>I139+17</f>
        <v>45898</v>
      </c>
      <c r="K139" s="2265">
        <f>I139+19</f>
        <v>45900</v>
      </c>
      <c r="L139" s="29"/>
      <c r="M139" s="29"/>
      <c r="N139" s="29"/>
      <c r="O139" s="29"/>
      <c r="P139" s="29"/>
    </row>
    <row r="140" spans="1:16" s="14" customFormat="1" ht="20.25" thickBot="1">
      <c r="A140" s="2322"/>
      <c r="B140" s="2322"/>
      <c r="C140" s="2252"/>
      <c r="D140" s="2252"/>
      <c r="E140" s="442"/>
      <c r="F140" s="442"/>
      <c r="G140" s="2279"/>
      <c r="H140" s="2241"/>
      <c r="I140" s="2241"/>
      <c r="J140" s="442"/>
      <c r="K140" s="442"/>
      <c r="L140" s="29"/>
      <c r="M140" s="29"/>
      <c r="N140" s="29"/>
      <c r="O140" s="29"/>
      <c r="P140" s="29"/>
    </row>
    <row r="141" spans="1:16" s="14" customFormat="1" ht="20.25" thickTop="1">
      <c r="A141" s="2322" t="s">
        <v>7297</v>
      </c>
      <c r="B141" s="2322"/>
      <c r="C141" s="2150" t="s">
        <v>406</v>
      </c>
      <c r="D141" s="2258" t="s">
        <v>3972</v>
      </c>
      <c r="E141" s="482">
        <f>E139+7</f>
        <v>45868</v>
      </c>
      <c r="F141" s="482">
        <f>E141+14</f>
        <v>45882</v>
      </c>
      <c r="G141" s="3909" t="s">
        <v>5576</v>
      </c>
      <c r="H141" s="2264" t="s">
        <v>7607</v>
      </c>
      <c r="I141" s="2264">
        <v>45888</v>
      </c>
      <c r="J141" s="436">
        <f>I141+17</f>
        <v>45905</v>
      </c>
      <c r="K141" s="2265">
        <f>I141+19</f>
        <v>45907</v>
      </c>
      <c r="L141" s="29"/>
      <c r="M141" s="29"/>
      <c r="N141" s="29"/>
      <c r="O141" s="29"/>
      <c r="P141" s="29"/>
    </row>
    <row r="142" spans="1:16" s="14" customFormat="1" ht="20.25" thickBot="1">
      <c r="A142" s="2322"/>
      <c r="B142" s="2322"/>
      <c r="C142" s="3904" t="s">
        <v>4276</v>
      </c>
      <c r="D142" s="3904" t="s">
        <v>7299</v>
      </c>
      <c r="E142" s="3905">
        <v>45868</v>
      </c>
      <c r="F142" s="3905">
        <f>E142+11</f>
        <v>45879</v>
      </c>
      <c r="G142" s="2279"/>
      <c r="H142" s="2241"/>
      <c r="I142" s="2241"/>
      <c r="J142" s="442"/>
      <c r="K142" s="442"/>
      <c r="L142" s="29"/>
      <c r="M142" s="29"/>
      <c r="N142" s="29"/>
      <c r="O142" s="29"/>
      <c r="P142" s="29"/>
    </row>
    <row r="143" spans="1:16" s="14" customFormat="1" ht="20.25" thickTop="1">
      <c r="A143" s="2322"/>
      <c r="B143" s="2322"/>
      <c r="C143" s="1761" t="s">
        <v>1927</v>
      </c>
      <c r="D143" s="2258" t="s">
        <v>3977</v>
      </c>
      <c r="E143" s="440">
        <f>E141+7</f>
        <v>45875</v>
      </c>
      <c r="F143" s="440">
        <f>E143+14</f>
        <v>45889</v>
      </c>
      <c r="G143" s="3067" t="s">
        <v>4370</v>
      </c>
      <c r="H143" s="2264" t="s">
        <v>7608</v>
      </c>
      <c r="I143" s="2264">
        <v>45895</v>
      </c>
      <c r="J143" s="436">
        <f>I143+17</f>
        <v>45912</v>
      </c>
      <c r="K143" s="2265">
        <f>I143+19</f>
        <v>45914</v>
      </c>
      <c r="L143" s="29"/>
      <c r="M143" s="29"/>
      <c r="N143" s="29"/>
      <c r="O143" s="29"/>
      <c r="P143" s="29"/>
    </row>
    <row r="144" spans="1:16" s="14" customFormat="1" ht="20.25" thickBot="1">
      <c r="A144" s="2322"/>
      <c r="B144" s="2322"/>
      <c r="C144" s="2252"/>
      <c r="D144" s="2252"/>
      <c r="E144" s="442"/>
      <c r="F144" s="442"/>
      <c r="G144" s="2279"/>
      <c r="H144" s="2241"/>
      <c r="I144" s="2241"/>
      <c r="J144" s="442"/>
      <c r="K144" s="442"/>
      <c r="L144" s="29"/>
      <c r="M144" s="29"/>
      <c r="N144" s="29"/>
      <c r="O144" s="29"/>
      <c r="P144" s="29"/>
    </row>
    <row r="145" spans="1:16" s="14" customFormat="1" ht="20.25" thickTop="1">
      <c r="A145" s="2322"/>
      <c r="B145" s="2322"/>
      <c r="C145" s="1761" t="s">
        <v>3938</v>
      </c>
      <c r="D145" s="2258" t="s">
        <v>3980</v>
      </c>
      <c r="E145" s="440">
        <f>E143+7</f>
        <v>45882</v>
      </c>
      <c r="F145" s="440">
        <f>E145+14</f>
        <v>45896</v>
      </c>
      <c r="G145" s="3426" t="s">
        <v>2727</v>
      </c>
      <c r="H145" s="2264" t="s">
        <v>7609</v>
      </c>
      <c r="I145" s="2264">
        <v>45902</v>
      </c>
      <c r="J145" s="436">
        <f>I145+17</f>
        <v>45919</v>
      </c>
      <c r="K145" s="2265">
        <f>I145+19</f>
        <v>45921</v>
      </c>
      <c r="L145" s="29"/>
      <c r="M145" s="29"/>
      <c r="N145" s="29"/>
      <c r="O145" s="29"/>
      <c r="P145" s="29"/>
    </row>
    <row r="146" spans="1:16" s="14" customFormat="1" ht="20.25" thickBot="1">
      <c r="A146" s="2322"/>
      <c r="B146" s="2322"/>
      <c r="C146" s="2252"/>
      <c r="D146" s="2252"/>
      <c r="E146" s="442"/>
      <c r="F146" s="442"/>
      <c r="G146" s="3876"/>
      <c r="H146" s="2241"/>
      <c r="I146" s="2241"/>
      <c r="J146" s="442"/>
      <c r="K146" s="442"/>
      <c r="L146" s="29"/>
      <c r="M146" s="29"/>
      <c r="N146" s="29"/>
      <c r="O146" s="29"/>
      <c r="P146" s="29"/>
    </row>
    <row r="147" spans="1:16" s="14" customFormat="1" ht="21" thickTop="1">
      <c r="A147" s="2322"/>
      <c r="B147" s="2322"/>
      <c r="C147" s="1654" t="s">
        <v>611</v>
      </c>
      <c r="D147" s="3403"/>
      <c r="E147" s="3404"/>
      <c r="F147" s="3404"/>
      <c r="G147" s="3405"/>
      <c r="H147"/>
      <c r="I147"/>
      <c r="J147" s="99"/>
      <c r="K147" s="428"/>
      <c r="L147" s="29"/>
      <c r="M147" s="29"/>
      <c r="N147" s="29"/>
      <c r="O147" s="29"/>
      <c r="P147" s="29"/>
    </row>
    <row r="148" spans="1:16" s="14" customFormat="1" ht="20.25">
      <c r="A148" s="2322"/>
      <c r="B148" s="2322"/>
      <c r="C148" s="131"/>
      <c r="D148"/>
      <c r="E148"/>
      <c r="F148"/>
      <c r="G148"/>
      <c r="H148"/>
      <c r="I148"/>
      <c r="J148" s="99"/>
      <c r="K148"/>
      <c r="L148" s="37"/>
      <c r="M148" s="37"/>
      <c r="N148" s="29"/>
      <c r="O148"/>
      <c r="P148"/>
    </row>
    <row r="149" spans="1:16" s="14" customFormat="1" ht="20.25">
      <c r="A149" s="2322"/>
      <c r="B149" s="2322"/>
      <c r="C149" s="17"/>
      <c r="D149"/>
      <c r="E149"/>
      <c r="F149"/>
      <c r="G149"/>
      <c r="H149"/>
      <c r="I149"/>
      <c r="J149" s="99"/>
      <c r="K149"/>
      <c r="L149" s="37"/>
      <c r="M149" s="37"/>
      <c r="N149" s="29"/>
      <c r="O149"/>
      <c r="P149"/>
    </row>
    <row r="150" spans="1:16" s="29" customFormat="1" ht="14.25">
      <c r="A150" s="2322"/>
      <c r="B150" s="2322"/>
      <c r="E150" s="626"/>
      <c r="F150" s="626"/>
      <c r="I150" s="59"/>
      <c r="J150" s="960"/>
      <c r="N150" s="960"/>
    </row>
    <row r="151" spans="1:16" s="29" customFormat="1" ht="15">
      <c r="A151" s="2322"/>
      <c r="B151" s="2322"/>
      <c r="C151" s="210" t="s">
        <v>0</v>
      </c>
      <c r="D151" s="137"/>
      <c r="E151" s="2185" t="s">
        <v>2062</v>
      </c>
      <c r="F151" s="201"/>
      <c r="G151" s="201" t="s">
        <v>36</v>
      </c>
      <c r="H151" s="201"/>
      <c r="I151" s="137"/>
      <c r="J151" s="137"/>
      <c r="K151" s="201" t="s">
        <v>61</v>
      </c>
      <c r="L151" s="201" t="str">
        <f>'HOW TO-&gt;'!$B$134</f>
        <v>6011 2413</v>
      </c>
      <c r="M151" s="201"/>
      <c r="N151" s="209"/>
      <c r="O151" s="160"/>
    </row>
    <row r="152" spans="1:16" s="29" customFormat="1" ht="15.75">
      <c r="A152" s="2322"/>
      <c r="B152" s="2322"/>
      <c r="C152" s="135" t="s">
        <v>1</v>
      </c>
      <c r="D152" s="137"/>
      <c r="E152" s="202" t="s">
        <v>612</v>
      </c>
      <c r="F152" s="201"/>
      <c r="G152" s="137" t="s">
        <v>613</v>
      </c>
      <c r="H152" s="137"/>
      <c r="I152" s="202" t="s">
        <v>39</v>
      </c>
      <c r="J152" s="137"/>
      <c r="K152" s="137" t="s">
        <v>63</v>
      </c>
      <c r="L152" s="137"/>
      <c r="M152" s="293" t="s">
        <v>64</v>
      </c>
      <c r="N152" s="209"/>
      <c r="O152" s="160"/>
      <c r="P152" s="37"/>
    </row>
    <row r="153" spans="1:16" s="29" customFormat="1" ht="15">
      <c r="A153" s="2322"/>
      <c r="B153" s="2322"/>
      <c r="C153" s="135"/>
      <c r="D153" s="137"/>
      <c r="E153" s="202"/>
      <c r="F153" s="209"/>
      <c r="G153" s="137"/>
      <c r="H153" s="137"/>
      <c r="I153" s="202"/>
      <c r="J153" s="137"/>
      <c r="K153" s="137" t="str">
        <f>'HOW TO-&gt;'!$A$136</f>
        <v>PERMIT</v>
      </c>
      <c r="L153" s="137"/>
      <c r="M153" s="3324" t="str">
        <f>'HOW TO-&gt;'!$C$136</f>
        <v>SG094-SinPermit@msc.com</v>
      </c>
      <c r="N153" s="209"/>
      <c r="O153" s="160"/>
      <c r="P153"/>
    </row>
    <row r="154" spans="1:16">
      <c r="C154" s="213" t="str">
        <f>'HOW TO-&gt;'!$A$105</f>
        <v>ZANT CHONG</v>
      </c>
      <c r="D154" s="213" t="str">
        <f>'HOW TO-&gt;'!$B$105</f>
        <v>6011 2429</v>
      </c>
      <c r="E154" s="1615" t="str">
        <f>'HOW TO-&gt;'!$C$105</f>
        <v>zant.chong@msc.com</v>
      </c>
      <c r="F154" s="209"/>
      <c r="G154" s="213" t="str">
        <f>'HOW TO-&gt;'!$A$122</f>
        <v>ROBERT CHIA</v>
      </c>
      <c r="H154" s="213" t="str">
        <f>'HOW TO-&gt;'!$B$122</f>
        <v>6011 0564</v>
      </c>
      <c r="I154" s="1615" t="str">
        <f>'HOW TO-&gt;'!$C$122</f>
        <v>robert.chia@msc.com</v>
      </c>
      <c r="J154" s="209"/>
      <c r="K154" s="213" t="str">
        <f>'HOW TO-&gt;'!$A$137</f>
        <v>RAYNAR ANG</v>
      </c>
      <c r="L154" s="213" t="str">
        <f>'HOW TO-&gt;'!$B$137</f>
        <v>6011 2358</v>
      </c>
      <c r="M154" s="1615" t="str">
        <f>'HOW TO-&gt;'!$C$137</f>
        <v>raynar.ang@msc.com</v>
      </c>
      <c r="N154" s="209"/>
    </row>
    <row r="155" spans="1:16">
      <c r="C155" s="213" t="str">
        <f>'HOW TO-&gt;'!$A$106</f>
        <v>PHOEBE HUANG</v>
      </c>
      <c r="D155" s="213" t="str">
        <f>'HOW TO-&gt;'!$B$106</f>
        <v>6011 0562</v>
      </c>
      <c r="E155" s="1615" t="str">
        <f>'HOW TO-&gt;'!$C$106</f>
        <v>phoebe.huang@msc.com</v>
      </c>
      <c r="F155" s="209"/>
      <c r="G155" s="213" t="str">
        <f>'HOW TO-&gt;'!$A$123</f>
        <v>S. Y. LIEW</v>
      </c>
      <c r="H155" s="213" t="str">
        <f>'HOW TO-&gt;'!$B$123</f>
        <v>6011 2348</v>
      </c>
      <c r="I155" s="1615" t="str">
        <f>'HOW TO-&gt;'!$C$123</f>
        <v>seoyi.liew@msc.com</v>
      </c>
      <c r="J155" s="209"/>
      <c r="K155" s="213" t="str">
        <f>'HOW TO-&gt;'!$A$138</f>
        <v>KAI SIANG</v>
      </c>
      <c r="L155" s="213" t="str">
        <f>'HOW TO-&gt;'!$B$138</f>
        <v>6011 2356</v>
      </c>
      <c r="M155" s="1615" t="str">
        <f>'HOW TO-&gt;'!$C$138</f>
        <v>kaisiang.lim@msc.com</v>
      </c>
      <c r="N155" s="209"/>
    </row>
    <row r="156" spans="1:16">
      <c r="C156" s="213" t="str">
        <f>'HOW TO-&gt;'!$A$107</f>
        <v>SHERWIN LIM</v>
      </c>
      <c r="D156" s="213" t="str">
        <f>'HOW TO-&gt;'!$B$107</f>
        <v>6011 2395</v>
      </c>
      <c r="E156" s="1615" t="str">
        <f>'HOW TO-&gt;'!$C$107</f>
        <v>sherwin.lim@msc.com</v>
      </c>
      <c r="F156" s="209"/>
      <c r="G156" s="213" t="str">
        <f>'HOW TO-&gt;'!$A$124</f>
        <v>SHARON KOH</v>
      </c>
      <c r="H156" s="213" t="str">
        <f>'HOW TO-&gt;'!$B$124</f>
        <v>6011 2349</v>
      </c>
      <c r="I156" s="1615" t="str">
        <f>'HOW TO-&gt;'!$C$124</f>
        <v>sharon.koh@msc.com</v>
      </c>
      <c r="J156" s="209"/>
      <c r="K156" s="213" t="str">
        <f>'HOW TO-&gt;'!$A$139</f>
        <v>DEWI</v>
      </c>
      <c r="L156" s="213" t="str">
        <f>'HOW TO-&gt;'!$B$139</f>
        <v>6011 2354</v>
      </c>
      <c r="M156" s="1615" t="str">
        <f>'HOW TO-&gt;'!$C$139</f>
        <v>dewi.ratnah@msc.com</v>
      </c>
      <c r="N156" s="209"/>
    </row>
    <row r="157" spans="1:16">
      <c r="C157" s="213" t="str">
        <f>'HOW TO-&gt;'!$A$108</f>
        <v>NATALIE LEW</v>
      </c>
      <c r="D157" s="213" t="str">
        <f>'HOW TO-&gt;'!$B$108</f>
        <v>6011 2399</v>
      </c>
      <c r="E157" s="1615" t="str">
        <f>'HOW TO-&gt;'!$C$108</f>
        <v>natalie.lew@msc.com</v>
      </c>
      <c r="F157" s="209"/>
      <c r="G157" s="213" t="str">
        <f>'HOW TO-&gt;'!$A$125</f>
        <v>ANGELIA LAU</v>
      </c>
      <c r="H157" s="213" t="str">
        <f>'HOW TO-&gt;'!$B$125</f>
        <v>6011 2346</v>
      </c>
      <c r="I157" s="1615" t="str">
        <f>'HOW TO-&gt;'!$C$125</f>
        <v>angelia.lau@msc.com</v>
      </c>
      <c r="J157" s="209"/>
      <c r="K157" s="213" t="str">
        <f>'HOW TO-&gt;'!$A$140</f>
        <v>YU TING</v>
      </c>
      <c r="L157" s="213" t="str">
        <f>'HOW TO-&gt;'!$B$140</f>
        <v>6011 2359</v>
      </c>
      <c r="M157" s="1615" t="str">
        <f>'HOW TO-&gt;'!$C$140</f>
        <v>yuting.luo@msc.com</v>
      </c>
      <c r="N157" s="209"/>
    </row>
    <row r="158" spans="1:16">
      <c r="C158" s="213">
        <f>'HOW TO-&gt;'!$A$109</f>
        <v>0</v>
      </c>
      <c r="D158" s="213" t="str">
        <f>'HOW TO-&gt;'!$B$109</f>
        <v>6011 2352</v>
      </c>
      <c r="E158" s="1615">
        <f>'HOW TO-&gt;'!$C$109</f>
        <v>0</v>
      </c>
      <c r="F158" s="209"/>
      <c r="G158" s="213" t="str">
        <f>'HOW TO-&gt;'!$A$126</f>
        <v>NOOR AFNINDAH</v>
      </c>
      <c r="H158" s="213" t="str">
        <f>'HOW TO-&gt;'!$B$126</f>
        <v>6011 2347</v>
      </c>
      <c r="I158" s="1615" t="str">
        <f>'HOW TO-&gt;'!$C$126</f>
        <v>noor.afnindah@msc.com</v>
      </c>
      <c r="J158" s="209"/>
      <c r="K158" s="213" t="str">
        <f>'HOW TO-&gt;'!$A$141</f>
        <v>-</v>
      </c>
      <c r="L158" s="213" t="str">
        <f>'HOW TO-&gt;'!$B$141</f>
        <v>6011 0567</v>
      </c>
      <c r="M158" s="1615" t="str">
        <f>'HOW TO-&gt;'!$C$141</f>
        <v>-</v>
      </c>
      <c r="N158" s="209"/>
    </row>
    <row r="159" spans="1:16">
      <c r="C159" s="213" t="str">
        <f>'HOW TO-&gt;'!$A$110</f>
        <v>LIM AI PHEN</v>
      </c>
      <c r="D159" s="213" t="str">
        <f>'HOW TO-&gt;'!$B$110</f>
        <v>6011 9646</v>
      </c>
      <c r="E159" s="1615" t="str">
        <f>'HOW TO-&gt;'!$C$110</f>
        <v>aiphen.lim@msc.com</v>
      </c>
      <c r="F159" s="209"/>
      <c r="G159" s="213" t="str">
        <f>'HOW TO-&gt;'!$A$127</f>
        <v>NG CHING WEI</v>
      </c>
      <c r="H159" s="213" t="str">
        <f>'HOW TO-&gt;'!$B$127</f>
        <v>6011 2404</v>
      </c>
      <c r="I159" s="1615" t="str">
        <f>'HOW TO-&gt;'!$C$127</f>
        <v>chingwei.ng@msc.com</v>
      </c>
      <c r="J159" s="209"/>
      <c r="K159" s="213" t="str">
        <f>'HOW TO-&gt;'!$A$142</f>
        <v>SHAN SHAN</v>
      </c>
      <c r="L159" s="213" t="str">
        <f>'HOW TO-&gt;'!$B$142</f>
        <v>6011 2353</v>
      </c>
      <c r="M159" s="1615" t="str">
        <f>'HOW TO-&gt;'!$C$142</f>
        <v>shanshan.chin@msc.com</v>
      </c>
      <c r="N159" s="209"/>
    </row>
    <row r="160" spans="1:16">
      <c r="C160" s="213" t="str">
        <f>'HOW TO-&gt;'!$A$111</f>
        <v>DARIUS ONG</v>
      </c>
      <c r="D160" s="213" t="str">
        <f>'HOW TO-&gt;'!$B$111</f>
        <v>6011 2396</v>
      </c>
      <c r="E160" s="1615" t="str">
        <f>'HOW TO-&gt;'!$C$111</f>
        <v>darius.ong@msc.com</v>
      </c>
      <c r="F160" s="209"/>
      <c r="G160" s="213">
        <f>'HOW TO-&gt;'!$A$128</f>
        <v>0</v>
      </c>
      <c r="H160" s="213">
        <f>'HOW TO-&gt;'!$B$128</f>
        <v>0</v>
      </c>
      <c r="I160" s="1615">
        <f>'HOW TO-&gt;'!$C$128</f>
        <v>0</v>
      </c>
      <c r="J160" s="209"/>
      <c r="K160" s="213" t="str">
        <f>'HOW TO-&gt;'!$A$143</f>
        <v>EUNICE</v>
      </c>
      <c r="L160" s="213" t="str">
        <f>'HOW TO-&gt;'!$B$143</f>
        <v>6011 2355</v>
      </c>
      <c r="M160" s="1615" t="str">
        <f>'HOW TO-&gt;'!$C$143</f>
        <v>eunice.chan@msc.com</v>
      </c>
      <c r="N160" s="209"/>
    </row>
    <row r="161" spans="3:14">
      <c r="C161" s="213" t="str">
        <f>'HOW TO-&gt;'!$A$112</f>
        <v>LAWRENCE ANG (CROSS-TRADE)</v>
      </c>
      <c r="D161" s="213" t="str">
        <f>'HOW TO-&gt;'!$B$112</f>
        <v>6011 2400</v>
      </c>
      <c r="E161" s="1615" t="str">
        <f>'HOW TO-&gt;'!$C$112</f>
        <v>lawrence.ang@msc.com</v>
      </c>
      <c r="F161" s="209"/>
      <c r="G161" s="213" t="str">
        <f>'HOW TO-&gt;'!$A$129</f>
        <v>.</v>
      </c>
      <c r="H161" s="213" t="str">
        <f>'HOW TO-&gt;'!$B$129</f>
        <v>.</v>
      </c>
      <c r="I161" s="1615" t="str">
        <f>'HOW TO-&gt;'!$C$129</f>
        <v>.</v>
      </c>
      <c r="J161" s="209"/>
      <c r="K161" s="213" t="str">
        <f>'HOW TO-&gt;'!$A$144</f>
        <v>HAZEL</v>
      </c>
      <c r="L161" s="213" t="str">
        <f>'HOW TO-&gt;'!$B$144</f>
        <v>6011 2435</v>
      </c>
      <c r="M161" s="1615" t="str">
        <f>'HOW TO-&gt;'!$C$144</f>
        <v>hazel.toh@msc.com</v>
      </c>
      <c r="N161" s="209"/>
    </row>
    <row r="162" spans="3:14">
      <c r="C162" s="213" t="str">
        <f>'HOW TO-&gt;'!$A$113</f>
        <v>ASHTON YAN</v>
      </c>
      <c r="D162" s="213" t="str">
        <f>'HOW TO-&gt;'!$B$113</f>
        <v>6011 2398</v>
      </c>
      <c r="E162" s="1615" t="str">
        <f>'HOW TO-&gt;'!$C$113</f>
        <v>ashton.yan@msc.com</v>
      </c>
      <c r="F162" s="209"/>
      <c r="G162" s="213">
        <f>'HOW TO-&gt;'!$A$130</f>
        <v>0</v>
      </c>
      <c r="H162" s="213">
        <f>'HOW TO-&gt;'!$B$130</f>
        <v>0</v>
      </c>
      <c r="I162" s="1615">
        <f>'HOW TO-&gt;'!$C$130</f>
        <v>0</v>
      </c>
      <c r="J162" s="209"/>
      <c r="K162" s="213">
        <f>'HOW TO-&gt;'!$A$145</f>
        <v>0</v>
      </c>
      <c r="L162" s="213">
        <f>'HOW TO-&gt;'!$B$145</f>
        <v>0</v>
      </c>
      <c r="M162" s="1615">
        <f>'HOW TO-&gt;'!$C$145</f>
        <v>0</v>
      </c>
      <c r="N162" s="209"/>
    </row>
    <row r="163" spans="3:14">
      <c r="C163" s="213" t="str">
        <f>'HOW TO-&gt;'!$A$114</f>
        <v>LUIS LIM</v>
      </c>
      <c r="D163" s="213" t="str">
        <f>'HOW TO-&gt;'!$B$114</f>
        <v>6011 7900</v>
      </c>
      <c r="E163" s="1615" t="str">
        <f>'HOW TO-&gt;'!$C$114</f>
        <v>luis.lim@msc.com</v>
      </c>
      <c r="F163" s="209"/>
      <c r="G163" s="209"/>
      <c r="H163" s="214"/>
      <c r="I163" s="293"/>
      <c r="J163" s="209"/>
      <c r="K163" s="213">
        <f>'HOW TO-&gt;'!$A$146</f>
        <v>0</v>
      </c>
      <c r="L163" s="213">
        <f>'HOW TO-&gt;'!$B$146</f>
        <v>0</v>
      </c>
      <c r="M163" s="1615">
        <f>'HOW TO-&gt;'!$C$146</f>
        <v>0</v>
      </c>
      <c r="N163" s="209"/>
    </row>
    <row r="164" spans="3:14">
      <c r="C164" s="213" t="str">
        <f>'HOW TO-&gt;'!$A$115</f>
        <v>CHARMAINE LIM</v>
      </c>
      <c r="D164" s="213" t="str">
        <f>'HOW TO-&gt;'!$B$115</f>
        <v>6011 0561</v>
      </c>
      <c r="E164" s="1615" t="str">
        <f>'HOW TO-&gt;'!$C$115</f>
        <v>charmaine.lim@msc.com</v>
      </c>
      <c r="F164" s="209"/>
      <c r="G164" s="209"/>
      <c r="H164" s="214"/>
      <c r="I164" s="214"/>
      <c r="J164" s="293"/>
      <c r="K164" s="213"/>
      <c r="L164" s="213"/>
      <c r="M164" s="1615"/>
      <c r="N164" s="209"/>
    </row>
    <row r="165" spans="3:14">
      <c r="C165" s="213">
        <f>'HOW TO-&gt;'!$A$116</f>
        <v>0</v>
      </c>
      <c r="D165" s="213">
        <f>'HOW TO-&gt;'!$B$116</f>
        <v>0</v>
      </c>
      <c r="E165" s="1615">
        <f>'HOW TO-&gt;'!$C$116</f>
        <v>0</v>
      </c>
      <c r="F165" s="209"/>
      <c r="G165" s="209"/>
      <c r="H165" s="209"/>
      <c r="I165" s="209"/>
      <c r="J165" s="209"/>
      <c r="K165" s="209"/>
      <c r="L165" s="209"/>
      <c r="M165" s="209"/>
      <c r="N165" s="209"/>
    </row>
    <row r="166" spans="3:14">
      <c r="C166" s="213" t="str">
        <f>'HOW TO-&gt;'!$A$117</f>
        <v xml:space="preserve">MAIN LINE  </v>
      </c>
      <c r="D166" s="213" t="str">
        <f>'HOW TO-&gt;'!$B$117</f>
        <v>6011 2424</v>
      </c>
      <c r="E166" s="1615">
        <f>'HOW TO-&gt;'!$C$117</f>
        <v>0</v>
      </c>
      <c r="F166" s="209"/>
      <c r="G166" s="209"/>
      <c r="H166" s="209"/>
      <c r="I166" s="209"/>
      <c r="J166" s="209"/>
      <c r="K166" s="209"/>
      <c r="L166" s="209"/>
      <c r="M166" s="209"/>
      <c r="N166" s="209"/>
    </row>
    <row r="167" spans="3:14">
      <c r="C167" s="213">
        <f>'HOW TO-&gt;'!$A$118</f>
        <v>0</v>
      </c>
      <c r="D167" s="213">
        <f>'HOW TO-&gt;'!$B$118</f>
        <v>0</v>
      </c>
      <c r="E167" s="1615">
        <f>'HOW TO-&gt;'!$C$118</f>
        <v>0</v>
      </c>
      <c r="F167" s="209"/>
      <c r="G167" s="209"/>
      <c r="H167" s="209"/>
      <c r="I167" s="209"/>
      <c r="J167" s="209"/>
      <c r="K167" s="209"/>
      <c r="L167" s="209"/>
      <c r="M167" s="209"/>
      <c r="N167" s="209"/>
    </row>
    <row r="168" spans="3:14"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</row>
  </sheetData>
  <hyperlinks>
    <hyperlink ref="I152" display="custsvc@msca.com.sg" xr:uid="{3C8AA8EC-F1B8-4A2D-B9ED-ACED85003DEB}"/>
    <hyperlink ref="M152" display="sinexp@msca.com.sg" xr:uid="{3200A344-B73B-4EF7-A737-8A647D7A567F}"/>
    <hyperlink ref="E151" r:id="rId1" xr:uid="{D274C13D-3E7C-4101-8482-5A3C76941D70}"/>
    <hyperlink ref="E152" display="mktg-dept@msca.com.sg" xr:uid="{D79D8CC7-0D67-4F39-8C8C-F5E6857EAB63}"/>
  </hyperlinks>
  <pageMargins left="0.7" right="0.7" top="0.75" bottom="0.75" header="0.3" footer="0.3"/>
  <pageSetup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 codeName="Sheet60"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58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1"/>
      <c r="C1" s="61"/>
      <c r="D1" s="61"/>
      <c r="E1" s="61"/>
      <c r="F1" s="61"/>
      <c r="G1" s="61"/>
      <c r="H1" s="61"/>
      <c r="I1" s="61"/>
      <c r="J1" s="61"/>
      <c r="L1" s="37"/>
      <c r="M1" s="5"/>
    </row>
    <row r="2" spans="1:14" s="37" customFormat="1" ht="15.75">
      <c r="A2" s="1158"/>
      <c r="B2" s="7" t="s">
        <v>95</v>
      </c>
      <c r="M2" s="62"/>
    </row>
    <row r="3" spans="1:14" s="37" customFormat="1" ht="22.5" customHeight="1">
      <c r="A3" s="1158"/>
      <c r="B3" s="7"/>
      <c r="M3" s="62"/>
    </row>
    <row r="4" spans="1:14" s="61" customFormat="1" ht="15">
      <c r="A4" s="1160"/>
      <c r="B4" s="220"/>
      <c r="C4" s="66"/>
      <c r="D4" s="741" t="s">
        <v>7610</v>
      </c>
      <c r="E4" s="66"/>
      <c r="F4" s="66"/>
      <c r="G4" s="66"/>
      <c r="H4" s="66"/>
    </row>
    <row r="5" spans="1:14" s="61" customFormat="1" ht="12" thickBot="1">
      <c r="A5" s="1160"/>
      <c r="B5" s="84"/>
      <c r="C5" s="84"/>
      <c r="D5" s="84"/>
      <c r="E5" s="84"/>
      <c r="F5" s="84"/>
      <c r="G5" s="84"/>
      <c r="H5" s="897"/>
    </row>
    <row r="6" spans="1:14" s="70" customFormat="1" ht="29.25" customHeight="1">
      <c r="A6" s="1160" t="s">
        <v>7495</v>
      </c>
      <c r="B6" s="2595" t="s">
        <v>7152</v>
      </c>
      <c r="C6" s="663"/>
      <c r="D6" s="1138" t="s">
        <v>98</v>
      </c>
      <c r="E6" s="1666" t="s">
        <v>3894</v>
      </c>
      <c r="F6" s="354" t="s">
        <v>3984</v>
      </c>
      <c r="G6" s="2298" t="s">
        <v>101</v>
      </c>
      <c r="H6" s="2298" t="s">
        <v>3896</v>
      </c>
      <c r="I6" s="2305" t="s">
        <v>7494</v>
      </c>
      <c r="J6" s="2299" t="s">
        <v>660</v>
      </c>
      <c r="K6" s="2296" t="s">
        <v>7611</v>
      </c>
      <c r="L6" s="61"/>
      <c r="M6" s="61"/>
      <c r="N6" s="61"/>
    </row>
    <row r="7" spans="1:14" s="70" customFormat="1" ht="15.75" customHeight="1" thickBot="1">
      <c r="A7" s="1160"/>
      <c r="B7" s="2300"/>
      <c r="C7" s="2301" t="s">
        <v>3898</v>
      </c>
      <c r="D7" s="1667" t="s">
        <v>2834</v>
      </c>
      <c r="E7" s="2302"/>
      <c r="F7" s="2622"/>
      <c r="G7" s="2303"/>
      <c r="H7" s="2302" t="s">
        <v>3900</v>
      </c>
      <c r="I7" s="2302" t="s">
        <v>3901</v>
      </c>
      <c r="J7" s="2304" t="s">
        <v>3917</v>
      </c>
      <c r="K7" s="2511"/>
      <c r="L7" s="61"/>
      <c r="M7" s="61"/>
      <c r="N7" s="61"/>
    </row>
    <row r="8" spans="1:14" s="70" customFormat="1" ht="18" customHeight="1" thickTop="1">
      <c r="A8" s="1160" t="s">
        <v>6218</v>
      </c>
      <c r="B8" s="2484" t="s">
        <v>6405</v>
      </c>
      <c r="C8" s="2649" t="s">
        <v>7170</v>
      </c>
      <c r="D8" s="2485">
        <v>45499</v>
      </c>
      <c r="E8" s="2486" t="s">
        <v>393</v>
      </c>
      <c r="F8" s="1761" t="s">
        <v>7612</v>
      </c>
      <c r="G8" s="2487" t="s">
        <v>7613</v>
      </c>
      <c r="H8" s="2495">
        <v>45524</v>
      </c>
      <c r="I8" s="2487">
        <f>H8+16</f>
        <v>45540</v>
      </c>
      <c r="J8" s="2487">
        <f>H8+19</f>
        <v>45543</v>
      </c>
    </row>
    <row r="9" spans="1:14" s="70" customFormat="1" ht="18" customHeight="1" thickBot="1">
      <c r="A9" s="1160"/>
      <c r="B9" s="2610" t="s">
        <v>6085</v>
      </c>
      <c r="C9" s="2650" t="s">
        <v>1917</v>
      </c>
      <c r="D9" s="1164">
        <v>45502</v>
      </c>
      <c r="E9" s="1162">
        <f>D9+10</f>
        <v>45512</v>
      </c>
      <c r="F9" s="2488"/>
      <c r="G9" s="2489"/>
      <c r="H9" s="2490"/>
      <c r="I9" s="2490"/>
      <c r="J9" s="2490"/>
    </row>
    <row r="10" spans="1:14" s="70" customFormat="1" ht="18" customHeight="1" thickTop="1">
      <c r="A10" s="1160"/>
      <c r="B10" s="2611" t="s">
        <v>6352</v>
      </c>
      <c r="C10" s="2651" t="s">
        <v>7171</v>
      </c>
      <c r="D10" s="1184">
        <v>45501</v>
      </c>
      <c r="E10" s="2497" t="s">
        <v>393</v>
      </c>
      <c r="F10" s="2025" t="s">
        <v>7614</v>
      </c>
      <c r="G10" s="2487" t="s">
        <v>7615</v>
      </c>
      <c r="H10" s="2496">
        <v>45521</v>
      </c>
      <c r="I10" s="2487">
        <f>H10+16</f>
        <v>45537</v>
      </c>
      <c r="J10" s="2487">
        <f>H10+19</f>
        <v>45540</v>
      </c>
    </row>
    <row r="11" spans="1:14" s="70" customFormat="1" ht="18" customHeight="1">
      <c r="A11" s="1160"/>
      <c r="B11" s="2612" t="s">
        <v>6085</v>
      </c>
      <c r="C11" s="475" t="s">
        <v>1917</v>
      </c>
      <c r="D11" s="476">
        <v>45502</v>
      </c>
      <c r="E11" s="476">
        <f>D11+10</f>
        <v>45512</v>
      </c>
      <c r="F11" s="27"/>
      <c r="G11" s="2608"/>
      <c r="H11" s="2496"/>
      <c r="I11" s="2608"/>
      <c r="J11" s="2608"/>
    </row>
    <row r="12" spans="1:14" s="70" customFormat="1" ht="18" customHeight="1" thickBot="1">
      <c r="A12" s="1160"/>
      <c r="B12" s="2491" t="s">
        <v>1921</v>
      </c>
      <c r="C12" s="2652" t="s">
        <v>3913</v>
      </c>
      <c r="D12" s="1145">
        <v>45502</v>
      </c>
      <c r="E12" s="2607" t="s">
        <v>393</v>
      </c>
      <c r="F12" s="2609"/>
      <c r="G12" s="2489"/>
      <c r="H12" s="2490"/>
      <c r="I12" s="2490"/>
      <c r="J12" s="2490"/>
    </row>
    <row r="13" spans="1:14" s="70" customFormat="1" ht="18" customHeight="1" thickTop="1">
      <c r="A13" s="1160"/>
      <c r="B13" s="2493" t="s">
        <v>6395</v>
      </c>
      <c r="C13" s="872" t="s">
        <v>7173</v>
      </c>
      <c r="D13" s="1186">
        <v>45503</v>
      </c>
      <c r="E13" s="2497" t="s">
        <v>393</v>
      </c>
      <c r="F13" s="1517" t="s">
        <v>7616</v>
      </c>
      <c r="G13" s="2487" t="s">
        <v>7617</v>
      </c>
      <c r="H13" s="2496">
        <v>45527</v>
      </c>
      <c r="I13" s="2487">
        <f>H13+16</f>
        <v>45543</v>
      </c>
      <c r="J13" s="2487">
        <f>H13+19</f>
        <v>45546</v>
      </c>
    </row>
    <row r="14" spans="1:14" s="70" customFormat="1" ht="18" customHeight="1" thickBot="1">
      <c r="A14" s="1160"/>
      <c r="B14" s="2491" t="s">
        <v>1955</v>
      </c>
      <c r="C14" s="853" t="s">
        <v>4362</v>
      </c>
      <c r="D14" s="442">
        <v>45507</v>
      </c>
      <c r="E14" s="1145">
        <f>D14+9</f>
        <v>45516</v>
      </c>
      <c r="F14" s="2494"/>
      <c r="G14" s="2489"/>
      <c r="H14" s="2490"/>
      <c r="I14" s="2490"/>
      <c r="J14" s="2490"/>
    </row>
    <row r="15" spans="1:14" s="70" customFormat="1" ht="18" customHeight="1" thickTop="1">
      <c r="A15" s="1160"/>
      <c r="B15" s="1517" t="s">
        <v>4694</v>
      </c>
      <c r="C15" s="919" t="s">
        <v>7176</v>
      </c>
      <c r="D15" s="275">
        <v>45510</v>
      </c>
      <c r="E15" s="2257" t="s">
        <v>393</v>
      </c>
      <c r="F15" s="2664" t="s">
        <v>406</v>
      </c>
      <c r="G15" s="2487" t="s">
        <v>7618</v>
      </c>
      <c r="H15" s="2662">
        <v>45529</v>
      </c>
      <c r="I15" s="2663">
        <f>H15+16</f>
        <v>45545</v>
      </c>
      <c r="J15" s="2663">
        <f>H15+19</f>
        <v>45548</v>
      </c>
    </row>
    <row r="16" spans="1:14" s="70" customFormat="1" ht="18" customHeight="1" thickBot="1">
      <c r="A16" s="1160"/>
      <c r="B16" s="2239" t="s">
        <v>1893</v>
      </c>
      <c r="C16" s="2240" t="s">
        <v>1919</v>
      </c>
      <c r="D16" s="1145">
        <v>45513</v>
      </c>
      <c r="E16" s="442">
        <f>D16+9</f>
        <v>45522</v>
      </c>
      <c r="F16" s="2665" t="s">
        <v>7619</v>
      </c>
      <c r="G16" s="2489"/>
      <c r="H16" s="2490"/>
      <c r="I16" s="2490"/>
      <c r="J16" s="2490"/>
    </row>
    <row r="17" spans="1:11" s="70" customFormat="1" ht="18" customHeight="1" thickTop="1">
      <c r="A17" s="1160" t="s">
        <v>7620</v>
      </c>
      <c r="B17" s="1517" t="s">
        <v>3990</v>
      </c>
      <c r="C17" s="919" t="s">
        <v>7179</v>
      </c>
      <c r="D17" s="275">
        <v>45517</v>
      </c>
      <c r="E17" s="2257" t="s">
        <v>393</v>
      </c>
      <c r="F17" s="2008" t="s">
        <v>2727</v>
      </c>
      <c r="G17" s="2487" t="s">
        <v>7621</v>
      </c>
      <c r="H17" s="2496">
        <v>45536</v>
      </c>
      <c r="I17" s="2487">
        <f>H17+16</f>
        <v>45552</v>
      </c>
      <c r="J17" s="2487">
        <f>H17+19</f>
        <v>45555</v>
      </c>
    </row>
    <row r="18" spans="1:11" s="70" customFormat="1" ht="18" customHeight="1" thickBot="1">
      <c r="A18" s="2835" t="s">
        <v>7181</v>
      </c>
      <c r="B18" s="2239" t="s">
        <v>1921</v>
      </c>
      <c r="C18" s="2240" t="s">
        <v>1922</v>
      </c>
      <c r="D18" s="442">
        <v>45520</v>
      </c>
      <c r="E18" s="442">
        <f>D18+12</f>
        <v>45532</v>
      </c>
      <c r="F18" s="2494"/>
      <c r="G18" s="2489"/>
      <c r="H18" s="2490"/>
      <c r="I18" s="2490"/>
      <c r="J18" s="2490"/>
    </row>
    <row r="19" spans="1:11" s="70" customFormat="1" ht="18" customHeight="1" thickTop="1">
      <c r="A19" s="1160" t="s">
        <v>7622</v>
      </c>
      <c r="B19" s="1517" t="s">
        <v>3904</v>
      </c>
      <c r="C19" s="919" t="s">
        <v>7182</v>
      </c>
      <c r="D19" s="275">
        <v>45524</v>
      </c>
      <c r="E19" s="2257" t="s">
        <v>393</v>
      </c>
      <c r="F19" s="2008" t="s">
        <v>2727</v>
      </c>
      <c r="G19" s="2487" t="s">
        <v>7623</v>
      </c>
      <c r="H19" s="2496">
        <v>45543</v>
      </c>
      <c r="I19" s="2487">
        <f>H19+16</f>
        <v>45559</v>
      </c>
      <c r="J19" s="2487">
        <f>H19+19</f>
        <v>45562</v>
      </c>
    </row>
    <row r="20" spans="1:11" s="70" customFormat="1" ht="18" customHeight="1" thickBot="1">
      <c r="A20" s="1160"/>
      <c r="B20" s="2239" t="s">
        <v>4781</v>
      </c>
      <c r="C20" s="2240" t="s">
        <v>4365</v>
      </c>
      <c r="D20" s="442">
        <v>45533</v>
      </c>
      <c r="E20" s="442">
        <f>D20+9</f>
        <v>45542</v>
      </c>
      <c r="F20" s="2494"/>
      <c r="G20" s="2489"/>
      <c r="H20" s="2490"/>
      <c r="I20" s="2490"/>
      <c r="J20" s="2490"/>
    </row>
    <row r="21" spans="1:11" s="70" customFormat="1" ht="18" customHeight="1" thickTop="1">
      <c r="A21" s="1160" t="s">
        <v>5218</v>
      </c>
      <c r="B21" s="1517" t="s">
        <v>4016</v>
      </c>
      <c r="C21" s="919" t="s">
        <v>7185</v>
      </c>
      <c r="D21" s="275">
        <v>45531</v>
      </c>
      <c r="E21" s="2257" t="s">
        <v>393</v>
      </c>
      <c r="F21" s="2664" t="s">
        <v>406</v>
      </c>
      <c r="G21" s="2487" t="s">
        <v>7624</v>
      </c>
      <c r="H21" s="2662">
        <v>45550</v>
      </c>
      <c r="I21" s="2663"/>
      <c r="J21" s="2663"/>
    </row>
    <row r="22" spans="1:11" s="70" customFormat="1" ht="18" customHeight="1" thickBot="1">
      <c r="A22" s="1160"/>
      <c r="B22" s="2239" t="s">
        <v>3931</v>
      </c>
      <c r="C22" s="2240" t="s">
        <v>4368</v>
      </c>
      <c r="D22" s="442">
        <v>45539</v>
      </c>
      <c r="E22" s="442">
        <f>D22+9</f>
        <v>45548</v>
      </c>
      <c r="F22" s="2492"/>
      <c r="G22" s="2489"/>
      <c r="H22" s="2490"/>
      <c r="I22" s="2490"/>
      <c r="J22" s="2490"/>
    </row>
    <row r="23" spans="1:11" s="70" customFormat="1" ht="18" customHeight="1" thickTop="1">
      <c r="A23" s="2835" t="s">
        <v>7625</v>
      </c>
      <c r="B23" s="1517" t="s">
        <v>6436</v>
      </c>
      <c r="C23" s="872" t="s">
        <v>7188</v>
      </c>
      <c r="D23" s="1000">
        <v>45538</v>
      </c>
      <c r="E23" s="2880" t="s">
        <v>393</v>
      </c>
      <c r="F23" s="2008" t="s">
        <v>3938</v>
      </c>
      <c r="G23" s="2487" t="s">
        <v>7626</v>
      </c>
      <c r="H23" s="2662">
        <v>45557</v>
      </c>
      <c r="I23" s="2663">
        <f>H23+16</f>
        <v>45573</v>
      </c>
      <c r="J23" s="2663">
        <f>H23+19</f>
        <v>45576</v>
      </c>
      <c r="K23" s="2498" t="s">
        <v>7627</v>
      </c>
    </row>
    <row r="24" spans="1:11" s="70" customFormat="1" ht="18" customHeight="1" thickBot="1">
      <c r="A24" s="2835" t="s">
        <v>7191</v>
      </c>
      <c r="B24" s="2239" t="s">
        <v>7192</v>
      </c>
      <c r="C24" s="853" t="s">
        <v>4751</v>
      </c>
      <c r="D24" s="189">
        <v>45539</v>
      </c>
      <c r="E24" s="189">
        <f>D24+9</f>
        <v>45548</v>
      </c>
      <c r="F24" s="2492"/>
      <c r="G24" s="2489"/>
      <c r="H24" s="2876"/>
      <c r="I24" s="2876"/>
      <c r="J24" s="2876"/>
    </row>
    <row r="25" spans="1:11" s="70" customFormat="1" ht="18" customHeight="1" thickTop="1">
      <c r="A25" s="2835" t="s">
        <v>7628</v>
      </c>
      <c r="B25" s="1910" t="s">
        <v>6345</v>
      </c>
      <c r="C25" s="872" t="s">
        <v>7157</v>
      </c>
      <c r="D25" s="2881">
        <v>45545</v>
      </c>
      <c r="E25" s="2880" t="s">
        <v>393</v>
      </c>
      <c r="F25" s="2008" t="s">
        <v>2727</v>
      </c>
      <c r="G25" s="2487" t="s">
        <v>7629</v>
      </c>
      <c r="H25" s="2662">
        <v>45564</v>
      </c>
      <c r="I25" s="2663">
        <f>H25+16</f>
        <v>45580</v>
      </c>
      <c r="J25" s="2663">
        <f>H25+19</f>
        <v>45583</v>
      </c>
    </row>
    <row r="26" spans="1:11" s="70" customFormat="1" ht="18" customHeight="1" thickBot="1">
      <c r="A26" s="2835"/>
      <c r="B26" s="2239" t="s">
        <v>1867</v>
      </c>
      <c r="C26" s="853" t="s">
        <v>1937</v>
      </c>
      <c r="D26" s="189">
        <f>D24+7</f>
        <v>45546</v>
      </c>
      <c r="E26" s="189">
        <f>D26+9</f>
        <v>45555</v>
      </c>
      <c r="F26" s="2492"/>
      <c r="G26" s="2489"/>
      <c r="H26" s="2876"/>
      <c r="I26" s="2876"/>
      <c r="J26" s="2876"/>
    </row>
    <row r="27" spans="1:11" s="70" customFormat="1" ht="18" customHeight="1" thickTop="1">
      <c r="A27" s="2835" t="s">
        <v>7616</v>
      </c>
      <c r="B27" s="1910" t="s">
        <v>3994</v>
      </c>
      <c r="C27" s="872" t="s">
        <v>7194</v>
      </c>
      <c r="D27" s="2881">
        <v>45552</v>
      </c>
      <c r="E27" s="2880" t="s">
        <v>393</v>
      </c>
      <c r="F27" s="2008" t="s">
        <v>2727</v>
      </c>
      <c r="G27" s="2487" t="s">
        <v>7630</v>
      </c>
      <c r="H27" s="2662">
        <v>45571</v>
      </c>
      <c r="I27" s="2663">
        <f>H27+16</f>
        <v>45587</v>
      </c>
      <c r="J27" s="2663">
        <f>H27+19</f>
        <v>45590</v>
      </c>
    </row>
    <row r="28" spans="1:11" s="70" customFormat="1" ht="18" customHeight="1" thickBot="1">
      <c r="A28" s="2835" t="s">
        <v>7196</v>
      </c>
      <c r="B28" s="2239" t="s">
        <v>7197</v>
      </c>
      <c r="C28" s="853" t="s">
        <v>1942</v>
      </c>
      <c r="D28" s="189">
        <v>45553</v>
      </c>
      <c r="E28" s="189">
        <f>D28+9</f>
        <v>45562</v>
      </c>
      <c r="F28" s="2492"/>
      <c r="G28" s="2489"/>
      <c r="H28" s="2876"/>
      <c r="I28" s="2876"/>
      <c r="J28" s="2876"/>
    </row>
    <row r="29" spans="1:11" s="70" customFormat="1" ht="18" customHeight="1" thickTop="1">
      <c r="A29" s="2835"/>
      <c r="B29" s="1910" t="s">
        <v>6491</v>
      </c>
      <c r="C29" s="872" t="s">
        <v>7165</v>
      </c>
      <c r="D29" s="2881">
        <v>45559</v>
      </c>
      <c r="E29" s="2880" t="s">
        <v>393</v>
      </c>
      <c r="F29" s="2008" t="s">
        <v>2727</v>
      </c>
      <c r="G29" s="2487" t="s">
        <v>7631</v>
      </c>
      <c r="H29" s="2662">
        <v>45578</v>
      </c>
      <c r="I29" s="2663">
        <f>H29+16</f>
        <v>45594</v>
      </c>
      <c r="J29" s="2663">
        <f>H29+19</f>
        <v>45597</v>
      </c>
    </row>
    <row r="30" spans="1:11" s="70" customFormat="1" ht="18" customHeight="1" thickBot="1">
      <c r="A30" s="2835"/>
      <c r="B30" s="2239" t="s">
        <v>1921</v>
      </c>
      <c r="C30" s="853" t="s">
        <v>3918</v>
      </c>
      <c r="D30" s="189">
        <v>45560</v>
      </c>
      <c r="E30" s="189">
        <f>D30+9</f>
        <v>45569</v>
      </c>
      <c r="F30" s="2492"/>
      <c r="G30" s="2489"/>
      <c r="H30" s="2876"/>
      <c r="I30" s="2876"/>
      <c r="J30" s="2876"/>
    </row>
    <row r="31" spans="1:11" s="70" customFormat="1" ht="18" customHeight="1" thickTop="1">
      <c r="A31" s="1160"/>
      <c r="B31" s="1910" t="s">
        <v>6420</v>
      </c>
      <c r="C31" s="2247" t="s">
        <v>7200</v>
      </c>
      <c r="D31" s="2881">
        <v>45566</v>
      </c>
      <c r="E31" s="2880" t="s">
        <v>393</v>
      </c>
      <c r="F31" s="2008" t="s">
        <v>2727</v>
      </c>
      <c r="G31" s="2487" t="s">
        <v>7632</v>
      </c>
      <c r="H31" s="2662">
        <v>45585</v>
      </c>
      <c r="I31" s="2663">
        <f>H31+16</f>
        <v>45601</v>
      </c>
      <c r="J31" s="2663">
        <f>H31+19</f>
        <v>45604</v>
      </c>
    </row>
    <row r="32" spans="1:11" s="70" customFormat="1" ht="18" customHeight="1" thickBot="1">
      <c r="A32" s="1160"/>
      <c r="B32" s="2239" t="s">
        <v>4781</v>
      </c>
      <c r="C32" s="2240" t="s">
        <v>4756</v>
      </c>
      <c r="D32" s="189">
        <v>45567</v>
      </c>
      <c r="E32" s="189">
        <f>D32+9</f>
        <v>45576</v>
      </c>
      <c r="F32" s="2492"/>
      <c r="G32" s="2489"/>
      <c r="H32" s="2876"/>
      <c r="I32" s="2876"/>
      <c r="J32" s="2876"/>
    </row>
    <row r="33" spans="1:14" s="70" customFormat="1" ht="18" customHeight="1" thickTop="1">
      <c r="A33" s="1160"/>
      <c r="B33" s="2347"/>
      <c r="C33" s="427"/>
      <c r="D33" s="428"/>
      <c r="E33" s="428"/>
      <c r="F33" s="2840"/>
      <c r="G33" s="2841"/>
      <c r="H33" s="2842"/>
      <c r="I33" s="2842"/>
      <c r="J33" s="2842"/>
    </row>
    <row r="34" spans="1:14" s="70" customFormat="1" ht="18" customHeight="1">
      <c r="A34" s="1160"/>
      <c r="B34" s="2347"/>
      <c r="C34" s="427"/>
      <c r="D34" s="428"/>
      <c r="E34" s="428"/>
      <c r="F34" s="2840"/>
      <c r="G34" s="2841"/>
      <c r="H34" s="2842"/>
      <c r="I34" s="2842"/>
      <c r="J34" s="2842"/>
    </row>
    <row r="35" spans="1:14">
      <c r="A35" s="1160"/>
      <c r="B35" s="2306" t="s">
        <v>611</v>
      </c>
    </row>
    <row r="36" spans="1:14">
      <c r="A36" s="1160"/>
    </row>
    <row r="37" spans="1:14">
      <c r="A37" s="1160"/>
    </row>
    <row r="38" spans="1:14" s="70" customFormat="1">
      <c r="A38" s="2836"/>
      <c r="B38" s="253" t="s">
        <v>0</v>
      </c>
      <c r="D38" t="s">
        <v>2062</v>
      </c>
      <c r="E38" s="254"/>
      <c r="F38" s="71" t="s">
        <v>36</v>
      </c>
      <c r="G38" s="71"/>
      <c r="J38" s="71" t="s">
        <v>61</v>
      </c>
      <c r="K38" s="71"/>
      <c r="L38" s="71"/>
      <c r="M38" s="61"/>
      <c r="N38" s="61"/>
    </row>
    <row r="39" spans="1:14" s="70" customFormat="1">
      <c r="A39" s="2836"/>
      <c r="B39" s="82" t="s">
        <v>1</v>
      </c>
      <c r="D39" s="249" t="s">
        <v>612</v>
      </c>
      <c r="E39" s="71"/>
      <c r="F39" s="70" t="s">
        <v>613</v>
      </c>
      <c r="H39" s="1177" t="s">
        <v>39</v>
      </c>
      <c r="J39" s="70" t="s">
        <v>63</v>
      </c>
      <c r="L39" s="81" t="s">
        <v>64</v>
      </c>
      <c r="M39" s="61"/>
      <c r="N39" s="61"/>
    </row>
    <row r="40" spans="1:14" s="61" customFormat="1" ht="11.25">
      <c r="A40" s="2836"/>
      <c r="B40" s="82"/>
      <c r="C40" s="70"/>
      <c r="D40" s="83"/>
      <c r="E40" s="71"/>
      <c r="F40" s="70"/>
      <c r="G40" s="70"/>
      <c r="H40" s="83"/>
      <c r="J40" s="70"/>
      <c r="K40" s="70"/>
      <c r="L40" s="81"/>
    </row>
    <row r="41" spans="1:14" s="61" customFormat="1" ht="11.25">
      <c r="A41" s="2837"/>
      <c r="B41" s="80" t="str">
        <f>HOME!A$513</f>
        <v>PANTHER</v>
      </c>
      <c r="C41" s="80" t="str">
        <f>HOME!B$513</f>
        <v>YARIMCA</v>
      </c>
      <c r="D41" s="65" t="str">
        <f>HOME!C$513</f>
        <v>TRYAR</v>
      </c>
      <c r="F41" s="80">
        <f>HOME!A533</f>
        <v>0</v>
      </c>
      <c r="G41" s="80">
        <f>HOME!B533</f>
        <v>0</v>
      </c>
      <c r="H41" s="65">
        <f>HOME!C533</f>
        <v>0</v>
      </c>
      <c r="J41" s="80">
        <f>HOME!A$548</f>
        <v>0</v>
      </c>
      <c r="K41" s="80">
        <f>HOME!B$548</f>
        <v>0</v>
      </c>
      <c r="L41" s="65">
        <f>HOME!C$548</f>
        <v>0</v>
      </c>
    </row>
    <row r="42" spans="1:14" s="61" customFormat="1" ht="11.25">
      <c r="A42" s="2837"/>
      <c r="B42" s="80"/>
      <c r="C42" s="80"/>
      <c r="D42" s="65"/>
      <c r="F42" s="80"/>
      <c r="G42" s="80"/>
      <c r="H42" s="65"/>
      <c r="J42" s="80"/>
      <c r="K42" s="80"/>
      <c r="L42" s="65"/>
    </row>
    <row r="43" spans="1:14" s="61" customFormat="1" ht="11.25">
      <c r="A43" s="2836"/>
      <c r="B43" s="80" t="str">
        <f>HOME!A$514</f>
        <v>TIGER SERVICE</v>
      </c>
      <c r="C43" s="80" t="str">
        <f>HOME!B$514</f>
        <v>YARIMCA</v>
      </c>
      <c r="D43" s="65" t="str">
        <f>HOME!C$514</f>
        <v>TRYAR</v>
      </c>
      <c r="F43" s="80">
        <f>HOME!A534</f>
        <v>0</v>
      </c>
      <c r="G43" s="80">
        <f>HOME!B534</f>
        <v>0</v>
      </c>
      <c r="H43" s="65">
        <f>HOME!C534</f>
        <v>0</v>
      </c>
      <c r="J43" s="80">
        <f>HOME!A$550</f>
        <v>0</v>
      </c>
      <c r="K43" s="80">
        <f>HOME!B$550</f>
        <v>0</v>
      </c>
      <c r="L43" s="65">
        <f>HOME!C$550</f>
        <v>0</v>
      </c>
      <c r="M43" s="114"/>
    </row>
    <row r="44" spans="1:14" s="61" customFormat="1" ht="11.25">
      <c r="A44" s="2836"/>
      <c r="B44" s="80" t="str">
        <f>HOME!A$516</f>
        <v>BRITANNIA</v>
      </c>
      <c r="C44" s="80" t="str">
        <f>HOME!B$516</f>
        <v>ZANZIBAR</v>
      </c>
      <c r="D44" s="65" t="str">
        <f>HOME!C$516</f>
        <v>TZZNZ</v>
      </c>
      <c r="F44" s="80">
        <f>HOME!A535</f>
        <v>0</v>
      </c>
      <c r="G44" s="80">
        <f>HOME!B535</f>
        <v>0</v>
      </c>
      <c r="H44" s="65">
        <f>HOME!C535</f>
        <v>0</v>
      </c>
      <c r="J44" s="80">
        <f>HOME!A$553</f>
        <v>0</v>
      </c>
      <c r="K44" s="80">
        <f>HOME!B$553</f>
        <v>0</v>
      </c>
      <c r="L44" s="65">
        <f>HOME!C$553</f>
        <v>0</v>
      </c>
      <c r="M44" s="114"/>
    </row>
    <row r="45" spans="1:14" s="61" customFormat="1" ht="11.25">
      <c r="A45" s="2836"/>
      <c r="B45" s="80" t="str">
        <f>HOME!A$519</f>
        <v>IPANEMA</v>
      </c>
      <c r="C45" s="80" t="str">
        <f>HOME!B$519</f>
        <v>ZARATE</v>
      </c>
      <c r="D45" s="65" t="str">
        <f>HOME!C$519</f>
        <v>ARZAE</v>
      </c>
      <c r="F45" s="80">
        <f>HOME!A536</f>
        <v>0</v>
      </c>
      <c r="G45" s="80">
        <f>HOME!B536</f>
        <v>0</v>
      </c>
      <c r="H45" s="65">
        <f>HOME!C536</f>
        <v>0</v>
      </c>
      <c r="J45" s="80">
        <f>HOME!A$554</f>
        <v>0</v>
      </c>
      <c r="K45" s="80">
        <f>HOME!B$554</f>
        <v>0</v>
      </c>
      <c r="L45" s="65">
        <f>HOME!C$554</f>
        <v>0</v>
      </c>
    </row>
    <row r="46" spans="1:14" s="61" customFormat="1" ht="11.25">
      <c r="A46" s="2836"/>
      <c r="B46" s="80" t="str">
        <f>HOME!A$520</f>
        <v>LION</v>
      </c>
      <c r="C46" s="80" t="str">
        <f>HOME!B$520</f>
        <v>ZEEBRUGGE</v>
      </c>
      <c r="D46" s="65" t="str">
        <f>HOME!C$520</f>
        <v>BEZEE</v>
      </c>
      <c r="F46" s="80">
        <f>HOME!A537</f>
        <v>0</v>
      </c>
      <c r="G46" s="80">
        <f>HOME!B537</f>
        <v>0</v>
      </c>
      <c r="H46" s="65">
        <f>HOME!C537</f>
        <v>0</v>
      </c>
      <c r="J46" s="80">
        <f>HOME!A$549</f>
        <v>0</v>
      </c>
      <c r="K46" s="80">
        <f>HOME!B$549</f>
        <v>0</v>
      </c>
      <c r="L46" s="65">
        <f>HOME!C$549</f>
        <v>0</v>
      </c>
    </row>
    <row r="47" spans="1:14" s="61" customFormat="1" ht="11.25">
      <c r="A47" s="2836"/>
      <c r="B47" s="80">
        <f>HOME!A$521</f>
        <v>0</v>
      </c>
      <c r="C47" s="80">
        <f>HOME!B$521</f>
        <v>0</v>
      </c>
      <c r="D47" s="65">
        <f>HOME!C$521</f>
        <v>0</v>
      </c>
      <c r="F47" s="80">
        <f>HOME!A538</f>
        <v>0</v>
      </c>
      <c r="G47" s="80">
        <f>HOME!B538</f>
        <v>0</v>
      </c>
      <c r="H47" s="65">
        <f>HOME!C538</f>
        <v>0</v>
      </c>
      <c r="J47" s="80">
        <f>HOME!A$551</f>
        <v>0</v>
      </c>
      <c r="K47" s="80">
        <f>HOME!B$551</f>
        <v>0</v>
      </c>
      <c r="L47" s="65">
        <f>HOME!C$551</f>
        <v>0</v>
      </c>
    </row>
    <row r="48" spans="1:14" s="61" customFormat="1" ht="11.25">
      <c r="A48" s="2836"/>
      <c r="B48" s="80">
        <f>HOME!A$522</f>
        <v>0</v>
      </c>
      <c r="C48" s="80" t="e">
        <f>HOME!#REF!</f>
        <v>#REF!</v>
      </c>
      <c r="D48" s="65">
        <f>HOME!C$522</f>
        <v>0</v>
      </c>
      <c r="F48" s="80">
        <f>HOME!A539</f>
        <v>0</v>
      </c>
      <c r="G48" s="80">
        <f>HOME!B539</f>
        <v>0</v>
      </c>
      <c r="H48" s="65">
        <f>HOME!C539</f>
        <v>0</v>
      </c>
      <c r="J48" s="80">
        <f>HOME!A$555</f>
        <v>0</v>
      </c>
      <c r="K48" s="80">
        <f>HOME!B$555</f>
        <v>0</v>
      </c>
      <c r="L48" s="65">
        <f>HOME!C$555</f>
        <v>0</v>
      </c>
    </row>
    <row r="49" spans="1:14" s="61" customFormat="1" ht="11.25">
      <c r="A49" s="2836"/>
      <c r="B49" s="80" t="str">
        <f>HOME!A523</f>
        <v>ENDD</v>
      </c>
      <c r="C49" s="80">
        <f>HOME!B522</f>
        <v>0</v>
      </c>
      <c r="D49" s="65">
        <f>HOME!C523</f>
        <v>0</v>
      </c>
      <c r="F49" s="80">
        <f>HOME!A540</f>
        <v>0</v>
      </c>
      <c r="G49" s="80">
        <f>HOME!B540</f>
        <v>0</v>
      </c>
      <c r="H49" s="65">
        <f>HOME!C540</f>
        <v>0</v>
      </c>
      <c r="J49" s="80">
        <f>HOME!A$552</f>
        <v>0</v>
      </c>
      <c r="K49" s="80">
        <f>HOME!B$552</f>
        <v>0</v>
      </c>
      <c r="L49" s="65">
        <f>HOME!C$552</f>
        <v>0</v>
      </c>
    </row>
    <row r="50" spans="1:14" s="61" customFormat="1" ht="11.25">
      <c r="A50" s="2836"/>
      <c r="B50" s="80">
        <f>HOME!A524</f>
        <v>0</v>
      </c>
      <c r="C50" s="80">
        <f>HOME!B525</f>
        <v>0</v>
      </c>
      <c r="D50" s="65">
        <f>HOME!C524</f>
        <v>0</v>
      </c>
      <c r="G50" s="84"/>
      <c r="H50" s="81"/>
      <c r="J50" s="80"/>
    </row>
    <row r="51" spans="1:14" s="61" customFormat="1" ht="11.25">
      <c r="A51" s="2836"/>
      <c r="B51" s="80">
        <f>HOME!A525</f>
        <v>0</v>
      </c>
      <c r="C51" s="80" t="e">
        <f>HOME!#REF!</f>
        <v>#REF!</v>
      </c>
      <c r="D51" s="65">
        <f>HOME!C525</f>
        <v>0</v>
      </c>
      <c r="G51" s="84"/>
      <c r="H51" s="81"/>
    </row>
    <row r="52" spans="1:14" s="61" customFormat="1" ht="11.25">
      <c r="A52" s="1158"/>
      <c r="B52" s="80">
        <f>HOME!A526</f>
        <v>0</v>
      </c>
      <c r="C52" s="80">
        <f>HOME!B526</f>
        <v>0</v>
      </c>
      <c r="D52" s="65">
        <f>HOME!C526</f>
        <v>0</v>
      </c>
      <c r="G52" s="84"/>
      <c r="H52" s="84"/>
    </row>
    <row r="53" spans="1:14">
      <c r="B53" s="80">
        <f>HOME!A527</f>
        <v>0</v>
      </c>
      <c r="C53" s="80">
        <f>HOME!B527</f>
        <v>0</v>
      </c>
      <c r="D53" s="65">
        <f>HOME!C527</f>
        <v>0</v>
      </c>
      <c r="E53" s="61"/>
      <c r="F53" s="61"/>
      <c r="G53" s="61"/>
      <c r="H53" s="61"/>
      <c r="J53" s="61"/>
      <c r="K53" s="61"/>
      <c r="M53" s="5"/>
      <c r="N53" s="5"/>
    </row>
    <row r="54" spans="1:14">
      <c r="B54" s="80">
        <f>HOME!A528</f>
        <v>0</v>
      </c>
      <c r="C54" s="80">
        <f>HOME!B528</f>
        <v>0</v>
      </c>
      <c r="D54" s="65">
        <f>HOME!C528</f>
        <v>0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10" bestFit="1" customWidth="1"/>
    <col min="2" max="2" width="9.5703125" style="510" bestFit="1" customWidth="1"/>
    <col min="3" max="3" width="23.5703125" style="510" bestFit="1" customWidth="1"/>
    <col min="4" max="4" width="138.5703125" bestFit="1" customWidth="1"/>
  </cols>
  <sheetData>
    <row r="1" spans="1:4" ht="15">
      <c r="A1" s="541" t="s">
        <v>7633</v>
      </c>
      <c r="B1" s="541"/>
    </row>
    <row r="2" spans="1:4">
      <c r="A2" s="510" t="s">
        <v>7634</v>
      </c>
      <c r="B2" s="510" t="s">
        <v>7635</v>
      </c>
    </row>
    <row r="3" spans="1:4" ht="15">
      <c r="A3" s="542"/>
      <c r="B3" s="542"/>
    </row>
    <row r="5" spans="1:4" ht="15">
      <c r="A5" s="538" t="s">
        <v>7636</v>
      </c>
      <c r="B5" s="538" t="s">
        <v>7637</v>
      </c>
      <c r="C5" s="538" t="s">
        <v>7638</v>
      </c>
      <c r="D5" s="538" t="s">
        <v>7639</v>
      </c>
    </row>
    <row r="6" spans="1:4">
      <c r="A6" s="539">
        <v>1</v>
      </c>
      <c r="B6" s="539" t="s">
        <v>7640</v>
      </c>
      <c r="C6" s="539" t="s">
        <v>7641</v>
      </c>
      <c r="D6" s="548" t="s">
        <v>7636</v>
      </c>
    </row>
    <row r="7" spans="1:4">
      <c r="A7" s="539">
        <v>2</v>
      </c>
      <c r="B7" s="539" t="s">
        <v>7640</v>
      </c>
      <c r="C7" s="539" t="s">
        <v>7642</v>
      </c>
      <c r="D7" s="548" t="s">
        <v>7636</v>
      </c>
    </row>
    <row r="8" spans="1:4">
      <c r="A8" s="539">
        <v>3</v>
      </c>
      <c r="B8" s="539" t="s">
        <v>7640</v>
      </c>
      <c r="C8" s="539" t="s">
        <v>7643</v>
      </c>
      <c r="D8" s="548" t="s">
        <v>7636</v>
      </c>
    </row>
    <row r="9" spans="1:4">
      <c r="A9" s="539">
        <v>4</v>
      </c>
      <c r="B9" s="539" t="s">
        <v>7640</v>
      </c>
      <c r="C9" s="539" t="s">
        <v>7644</v>
      </c>
      <c r="D9" s="548" t="s">
        <v>7636</v>
      </c>
    </row>
    <row r="10" spans="1:4">
      <c r="A10" s="539">
        <v>5</v>
      </c>
      <c r="B10" s="539" t="s">
        <v>7640</v>
      </c>
      <c r="C10" s="539" t="s">
        <v>7645</v>
      </c>
      <c r="D10" s="548" t="s">
        <v>7636</v>
      </c>
    </row>
    <row r="11" spans="1:4">
      <c r="A11" s="539">
        <v>6</v>
      </c>
      <c r="B11" s="539" t="s">
        <v>7646</v>
      </c>
      <c r="C11" s="539" t="s">
        <v>7647</v>
      </c>
      <c r="D11" s="548" t="s">
        <v>7636</v>
      </c>
    </row>
    <row r="12" spans="1:4">
      <c r="A12" s="539">
        <v>8</v>
      </c>
      <c r="B12" s="539" t="s">
        <v>7648</v>
      </c>
      <c r="C12" s="539" t="s">
        <v>951</v>
      </c>
      <c r="D12" s="549" t="s">
        <v>7649</v>
      </c>
    </row>
    <row r="13" spans="1:4" ht="25.5">
      <c r="A13" s="539">
        <v>9</v>
      </c>
      <c r="B13" s="539" t="s">
        <v>7648</v>
      </c>
      <c r="C13" s="539" t="s">
        <v>7650</v>
      </c>
      <c r="D13" s="548" t="s">
        <v>7651</v>
      </c>
    </row>
    <row r="14" spans="1:4">
      <c r="A14" s="539">
        <v>10</v>
      </c>
      <c r="B14" s="539" t="s">
        <v>7648</v>
      </c>
      <c r="C14" s="539" t="s">
        <v>752</v>
      </c>
      <c r="D14" s="549" t="s">
        <v>7652</v>
      </c>
    </row>
    <row r="15" spans="1:4" ht="25.5">
      <c r="A15" s="539">
        <v>11</v>
      </c>
      <c r="B15" s="539" t="s">
        <v>7648</v>
      </c>
      <c r="C15" s="539" t="s">
        <v>943</v>
      </c>
      <c r="D15" s="549" t="s">
        <v>7653</v>
      </c>
    </row>
    <row r="16" spans="1:4">
      <c r="A16" s="539">
        <v>12</v>
      </c>
      <c r="B16" s="539" t="s">
        <v>7648</v>
      </c>
      <c r="C16" s="539" t="s">
        <v>970</v>
      </c>
      <c r="D16" s="549" t="s">
        <v>7654</v>
      </c>
    </row>
    <row r="17" spans="1:4" ht="51">
      <c r="A17" s="539">
        <v>13</v>
      </c>
      <c r="B17" s="539" t="s">
        <v>7648</v>
      </c>
      <c r="C17" s="539" t="s">
        <v>945</v>
      </c>
      <c r="D17" s="549" t="s">
        <v>7655</v>
      </c>
    </row>
    <row r="18" spans="1:4">
      <c r="A18" s="539">
        <v>14</v>
      </c>
      <c r="B18" s="539" t="s">
        <v>7648</v>
      </c>
      <c r="C18" s="540" t="s">
        <v>1212</v>
      </c>
      <c r="D18" s="549" t="s">
        <v>7656</v>
      </c>
    </row>
    <row r="19" spans="1:4">
      <c r="A19" s="539">
        <v>15</v>
      </c>
      <c r="B19" s="539" t="s">
        <v>7648</v>
      </c>
      <c r="C19" s="540" t="s">
        <v>750</v>
      </c>
      <c r="D19" s="549" t="s">
        <v>7657</v>
      </c>
    </row>
    <row r="20" spans="1:4" ht="15">
      <c r="A20" s="539">
        <v>16</v>
      </c>
      <c r="B20" s="539" t="s">
        <v>7648</v>
      </c>
      <c r="C20" s="3993" t="s">
        <v>923</v>
      </c>
      <c r="D20" s="549" t="s">
        <v>7658</v>
      </c>
    </row>
    <row r="21" spans="1:4">
      <c r="A21" s="539">
        <v>17</v>
      </c>
      <c r="B21" s="539" t="s">
        <v>7648</v>
      </c>
      <c r="C21" s="539" t="s">
        <v>1643</v>
      </c>
      <c r="D21" s="549" t="s">
        <v>7659</v>
      </c>
    </row>
    <row r="22" spans="1:4">
      <c r="A22" s="539">
        <v>18</v>
      </c>
      <c r="B22" s="539" t="s">
        <v>7648</v>
      </c>
      <c r="C22" s="539" t="s">
        <v>7660</v>
      </c>
      <c r="D22" s="549" t="s">
        <v>7661</v>
      </c>
    </row>
    <row r="23" spans="1:4" ht="38.25">
      <c r="A23" s="539">
        <v>19</v>
      </c>
      <c r="B23" s="539" t="s">
        <v>7662</v>
      </c>
      <c r="C23" s="543" t="s">
        <v>758</v>
      </c>
      <c r="D23" s="549" t="s">
        <v>7663</v>
      </c>
    </row>
    <row r="24" spans="1:4">
      <c r="A24" s="539">
        <v>20</v>
      </c>
      <c r="B24" s="539" t="s">
        <v>7664</v>
      </c>
      <c r="C24" s="539" t="s">
        <v>7665</v>
      </c>
      <c r="D24" s="548" t="s">
        <v>7636</v>
      </c>
    </row>
    <row r="25" spans="1:4">
      <c r="A25" s="539">
        <v>21</v>
      </c>
      <c r="B25" s="539" t="s">
        <v>7664</v>
      </c>
      <c r="C25" s="539" t="s">
        <v>1454</v>
      </c>
      <c r="D25" s="548" t="s">
        <v>7636</v>
      </c>
    </row>
    <row r="26" spans="1:4">
      <c r="A26" s="539">
        <v>22</v>
      </c>
      <c r="B26" s="539" t="s">
        <v>7666</v>
      </c>
      <c r="C26" s="539" t="s">
        <v>962</v>
      </c>
      <c r="D26" s="548" t="s">
        <v>7667</v>
      </c>
    </row>
    <row r="27" spans="1:4">
      <c r="A27" s="539">
        <v>23</v>
      </c>
      <c r="B27" s="539" t="s">
        <v>7666</v>
      </c>
      <c r="C27" s="539" t="s">
        <v>1245</v>
      </c>
      <c r="D27" s="548" t="s">
        <v>7667</v>
      </c>
    </row>
    <row r="28" spans="1:4">
      <c r="A28" s="539">
        <v>24</v>
      </c>
      <c r="B28" s="539" t="s">
        <v>7666</v>
      </c>
      <c r="C28" s="539" t="s">
        <v>1617</v>
      </c>
      <c r="D28" s="548" t="s">
        <v>7667</v>
      </c>
    </row>
    <row r="29" spans="1:4">
      <c r="A29" s="539">
        <v>25</v>
      </c>
      <c r="B29" s="539" t="s">
        <v>7668</v>
      </c>
      <c r="C29" s="539" t="s">
        <v>1438</v>
      </c>
      <c r="D29" s="548" t="s">
        <v>7669</v>
      </c>
    </row>
    <row r="30" spans="1:4">
      <c r="A30" s="539">
        <v>26</v>
      </c>
      <c r="B30" s="539" t="s">
        <v>7668</v>
      </c>
      <c r="C30" s="539" t="s">
        <v>1046</v>
      </c>
      <c r="D30" s="548" t="s">
        <v>7670</v>
      </c>
    </row>
    <row r="31" spans="1:4">
      <c r="A31" s="539">
        <v>27</v>
      </c>
      <c r="B31" s="539" t="s">
        <v>7668</v>
      </c>
      <c r="C31" s="539" t="s">
        <v>853</v>
      </c>
      <c r="D31" s="548" t="s">
        <v>7671</v>
      </c>
    </row>
    <row r="32" spans="1:4">
      <c r="A32" s="539">
        <v>28</v>
      </c>
      <c r="B32" s="539" t="s">
        <v>7668</v>
      </c>
      <c r="C32" s="539" t="s">
        <v>1044</v>
      </c>
      <c r="D32" s="548" t="s">
        <v>7672</v>
      </c>
    </row>
    <row r="33" spans="1:4">
      <c r="A33" s="539">
        <v>29</v>
      </c>
      <c r="B33" s="539" t="s">
        <v>7668</v>
      </c>
      <c r="C33" s="539" t="s">
        <v>1403</v>
      </c>
      <c r="D33" s="548" t="s">
        <v>7673</v>
      </c>
    </row>
    <row r="34" spans="1:4">
      <c r="A34" s="539">
        <v>30</v>
      </c>
      <c r="B34" s="539" t="s">
        <v>7674</v>
      </c>
      <c r="C34" s="539" t="s">
        <v>1291</v>
      </c>
      <c r="D34" s="548" t="s">
        <v>7636</v>
      </c>
    </row>
    <row r="35" spans="1:4">
      <c r="A35" s="539">
        <v>31</v>
      </c>
      <c r="B35" s="539" t="s">
        <v>7674</v>
      </c>
      <c r="C35" s="539" t="s">
        <v>7675</v>
      </c>
      <c r="D35" s="548" t="s">
        <v>7636</v>
      </c>
    </row>
  </sheetData>
  <autoFilter ref="A5:D35" xr:uid="{00000000-0001-0000-0000-000000000000}"/>
  <customSheetViews>
    <customSheetView guid="{25211047-2AA7-431D-8637-AA6183637E8E}">
      <selection activeCell="D11" sqref="D1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2"/>
    </customSheetView>
    <customSheetView guid="{82E65AA3-5988-4ED4-A56D-19D1BA591355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6"/>
      <headerFooter>
        <oddFooter>&amp;L&amp;1#&amp;"Calibri"&amp;10&amp;K000000Sensitivity: Internal</oddFooter>
      </headerFooter>
    </customSheetView>
    <customSheetView guid="{D8AE3607-C68D-4DD7-8BE1-F63EA4A613B4}">
      <selection activeCell="C24" sqref="C24"/>
      <pageMargins left="0" right="0" top="0" bottom="0" header="0" footer="0"/>
      <pageSetup orientation="portrait" r:id="rId7"/>
      <headerFooter>
        <oddFooter>&amp;L&amp;1#&amp;"Calibri"&amp;10 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sheetPr codeName="Sheet61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7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3" t="s">
        <v>95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3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20" t="s">
        <v>3982</v>
      </c>
      <c r="D4" s="9"/>
      <c r="E4" s="9" t="s">
        <v>7676</v>
      </c>
      <c r="F4" s="9"/>
      <c r="G4" s="9"/>
      <c r="H4" s="9"/>
      <c r="I4" s="9"/>
      <c r="J4" s="9"/>
      <c r="K4" s="626"/>
      <c r="M4" s="115"/>
      <c r="N4" s="71"/>
      <c r="O4" s="71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5"/>
      <c r="N5" s="71"/>
      <c r="O5" s="71"/>
    </row>
    <row r="6" spans="3:17" ht="22.5" hidden="1">
      <c r="C6" s="313"/>
      <c r="D6" s="314"/>
      <c r="E6" s="315" t="s">
        <v>98</v>
      </c>
      <c r="F6" s="315" t="s">
        <v>3894</v>
      </c>
      <c r="G6" s="316" t="s">
        <v>7677</v>
      </c>
      <c r="H6" s="315" t="s">
        <v>101</v>
      </c>
      <c r="I6" s="315" t="s">
        <v>659</v>
      </c>
      <c r="J6" s="399" t="s">
        <v>1005</v>
      </c>
      <c r="K6" s="399" t="s">
        <v>1573</v>
      </c>
      <c r="L6" s="1020" t="s">
        <v>7678</v>
      </c>
      <c r="M6" s="115"/>
      <c r="N6" s="71"/>
      <c r="O6" s="71"/>
    </row>
    <row r="7" spans="3:17" ht="13.5" hidden="1" thickBot="1">
      <c r="C7" s="318"/>
      <c r="D7" s="319"/>
      <c r="E7" s="320"/>
      <c r="F7" s="640" t="s">
        <v>7679</v>
      </c>
      <c r="G7" s="321"/>
      <c r="H7" s="321"/>
      <c r="I7" s="640" t="s">
        <v>7679</v>
      </c>
      <c r="J7" s="640" t="s">
        <v>2845</v>
      </c>
      <c r="K7" s="640" t="s">
        <v>2907</v>
      </c>
      <c r="L7" s="640" t="s">
        <v>2780</v>
      </c>
      <c r="M7" s="115"/>
      <c r="N7" s="71"/>
      <c r="O7" s="71"/>
    </row>
    <row r="8" spans="3:17" ht="13.5" hidden="1" thickTop="1">
      <c r="C8" s="504" t="s">
        <v>2993</v>
      </c>
      <c r="D8" s="423" t="s">
        <v>7680</v>
      </c>
      <c r="E8" s="423">
        <v>43984</v>
      </c>
      <c r="F8" s="423">
        <v>43997</v>
      </c>
      <c r="G8" s="245" t="s">
        <v>7681</v>
      </c>
      <c r="H8" s="242" t="s">
        <v>7682</v>
      </c>
      <c r="I8" s="242">
        <v>43999</v>
      </c>
      <c r="J8" s="242">
        <v>44012</v>
      </c>
      <c r="K8" s="242">
        <v>44015</v>
      </c>
      <c r="L8" s="242">
        <v>44017</v>
      </c>
      <c r="M8" s="82" t="s">
        <v>58</v>
      </c>
      <c r="N8" s="71"/>
      <c r="O8" s="71"/>
    </row>
    <row r="9" spans="3:17" ht="13.5" hidden="1" thickBot="1">
      <c r="C9" s="544"/>
      <c r="D9" s="424"/>
      <c r="E9" s="424"/>
      <c r="F9" s="244"/>
      <c r="G9" s="514"/>
      <c r="H9" s="243"/>
      <c r="I9" s="244"/>
      <c r="J9" s="244"/>
      <c r="K9" s="244"/>
      <c r="L9" s="244"/>
      <c r="M9" s="82" t="s">
        <v>58</v>
      </c>
      <c r="N9" s="71"/>
      <c r="O9" s="71"/>
    </row>
    <row r="10" spans="3:17" ht="27.75" hidden="1">
      <c r="C10" s="313"/>
      <c r="D10" s="314"/>
      <c r="E10" s="315" t="s">
        <v>98</v>
      </c>
      <c r="F10" s="315" t="s">
        <v>3894</v>
      </c>
      <c r="G10" s="316" t="s">
        <v>7677</v>
      </c>
      <c r="H10" s="315" t="s">
        <v>101</v>
      </c>
      <c r="I10" s="315" t="s">
        <v>659</v>
      </c>
      <c r="J10" s="1020" t="s">
        <v>7683</v>
      </c>
      <c r="K10" s="399" t="s">
        <v>1573</v>
      </c>
      <c r="L10" s="1020" t="s">
        <v>7678</v>
      </c>
      <c r="M10" s="82"/>
      <c r="N10" s="1112" t="s">
        <v>7684</v>
      </c>
      <c r="O10" s="1112" t="s">
        <v>7685</v>
      </c>
      <c r="P10" s="1112" t="s">
        <v>7686</v>
      </c>
    </row>
    <row r="11" spans="3:17" ht="13.5" hidden="1" thickBot="1">
      <c r="C11" s="318"/>
      <c r="D11" s="1040" t="s">
        <v>2961</v>
      </c>
      <c r="E11" s="320" t="s">
        <v>2979</v>
      </c>
      <c r="F11" s="320" t="s">
        <v>2962</v>
      </c>
      <c r="G11" s="321"/>
      <c r="H11" s="321"/>
      <c r="I11" s="640" t="s">
        <v>3899</v>
      </c>
      <c r="J11" s="640" t="s">
        <v>2845</v>
      </c>
      <c r="K11" s="640" t="s">
        <v>2780</v>
      </c>
      <c r="L11" s="640" t="s">
        <v>2007</v>
      </c>
      <c r="M11" s="82"/>
      <c r="N11" s="71"/>
      <c r="O11" s="71"/>
    </row>
    <row r="12" spans="3:17" ht="13.5" hidden="1" thickTop="1">
      <c r="C12" s="1029" t="s">
        <v>2176</v>
      </c>
      <c r="D12" s="1030" t="s">
        <v>2980</v>
      </c>
      <c r="E12" s="1030">
        <v>44374</v>
      </c>
      <c r="F12" s="1030">
        <v>44392</v>
      </c>
      <c r="G12" s="1116" t="s">
        <v>7687</v>
      </c>
      <c r="H12" s="931" t="s">
        <v>7688</v>
      </c>
      <c r="I12" s="931">
        <v>44413</v>
      </c>
      <c r="J12" s="931">
        <v>44426</v>
      </c>
      <c r="K12" s="931">
        <v>44429</v>
      </c>
      <c r="L12" s="931">
        <v>44431</v>
      </c>
      <c r="M12" s="82" t="str">
        <f t="shared" ref="M12" si="0">IF(I12&gt;F12,".","XX")</f>
        <v>.</v>
      </c>
      <c r="N12" s="1051" t="e">
        <f>#REF!+7</f>
        <v>#REF!</v>
      </c>
      <c r="O12" s="1052" t="e">
        <f>N12+2</f>
        <v>#REF!</v>
      </c>
      <c r="P12" s="1051" t="e">
        <f>O12-6</f>
        <v>#REF!</v>
      </c>
      <c r="Q12" s="1051" t="e">
        <f>P12</f>
        <v>#REF!</v>
      </c>
    </row>
    <row r="13" spans="3:17" ht="13.5" hidden="1" thickBot="1">
      <c r="C13" s="962"/>
      <c r="D13" s="963"/>
      <c r="E13" s="963"/>
      <c r="F13" s="963"/>
      <c r="G13" s="1121" t="s">
        <v>7689</v>
      </c>
      <c r="H13" s="1132" t="s">
        <v>7690</v>
      </c>
      <c r="I13" s="1133">
        <v>44406</v>
      </c>
      <c r="J13" s="1133">
        <v>44418</v>
      </c>
      <c r="K13" s="1133">
        <v>44421</v>
      </c>
      <c r="L13" s="1133">
        <v>44423</v>
      </c>
      <c r="M13" s="82" t="str">
        <f>IF(I13&gt;F12,".","XX")</f>
        <v>.</v>
      </c>
      <c r="N13" s="71"/>
      <c r="O13" s="71"/>
    </row>
    <row r="14" spans="3:17" ht="27.75" hidden="1">
      <c r="C14" s="313"/>
      <c r="D14" s="314"/>
      <c r="E14" s="315" t="s">
        <v>98</v>
      </c>
      <c r="F14" s="315" t="s">
        <v>3894</v>
      </c>
      <c r="G14" s="316" t="s">
        <v>7677</v>
      </c>
      <c r="H14" s="315" t="s">
        <v>101</v>
      </c>
      <c r="I14" s="315" t="s">
        <v>659</v>
      </c>
      <c r="J14" s="1020" t="s">
        <v>7683</v>
      </c>
      <c r="K14" s="399" t="s">
        <v>1573</v>
      </c>
      <c r="L14" s="1020" t="s">
        <v>7678</v>
      </c>
      <c r="M14" s="82"/>
      <c r="N14" s="71"/>
      <c r="O14" s="71"/>
    </row>
    <row r="15" spans="3:17" ht="13.5" hidden="1" thickBot="1">
      <c r="C15" s="318"/>
      <c r="D15" s="1040" t="s">
        <v>2961</v>
      </c>
      <c r="E15" s="320" t="s">
        <v>2979</v>
      </c>
      <c r="F15" s="640" t="s">
        <v>3899</v>
      </c>
      <c r="G15" s="321"/>
      <c r="H15" s="321"/>
      <c r="I15" s="640" t="s">
        <v>3899</v>
      </c>
      <c r="J15" s="640" t="s">
        <v>2845</v>
      </c>
      <c r="K15" s="640" t="s">
        <v>2780</v>
      </c>
      <c r="L15" s="640" t="s">
        <v>2007</v>
      </c>
      <c r="M15" s="82"/>
      <c r="O15" s="1046" t="s">
        <v>3038</v>
      </c>
      <c r="P15" s="1047" t="s">
        <v>3807</v>
      </c>
      <c r="Q15" s="1047" t="s">
        <v>3808</v>
      </c>
    </row>
    <row r="16" spans="3:17" ht="13.5" hidden="1" thickTop="1">
      <c r="C16" s="1103" t="s">
        <v>2178</v>
      </c>
      <c r="D16" s="1104" t="s">
        <v>7691</v>
      </c>
      <c r="E16" s="1104">
        <v>44467</v>
      </c>
      <c r="F16" s="1104">
        <v>44488</v>
      </c>
      <c r="G16" s="945" t="s">
        <v>7687</v>
      </c>
      <c r="H16" s="931" t="s">
        <v>7692</v>
      </c>
      <c r="I16" s="931">
        <v>44491</v>
      </c>
      <c r="J16" s="931">
        <v>44503</v>
      </c>
      <c r="K16" s="931">
        <v>44506</v>
      </c>
      <c r="L16" s="931">
        <v>44508</v>
      </c>
      <c r="M16" s="82" t="str">
        <f>IF(I16&gt;F16,".","XX")</f>
        <v>.</v>
      </c>
      <c r="N16" s="1051">
        <v>44449</v>
      </c>
      <c r="O16" s="1052">
        <v>44451</v>
      </c>
      <c r="P16" s="1051">
        <v>44445</v>
      </c>
      <c r="Q16" s="1051">
        <v>44445</v>
      </c>
    </row>
    <row r="17" spans="3:17" ht="13.5" hidden="1" thickBot="1">
      <c r="C17" s="1105"/>
      <c r="D17" s="1106"/>
      <c r="E17" s="1106"/>
      <c r="F17" s="1106"/>
      <c r="G17" s="1170" t="s">
        <v>7693</v>
      </c>
      <c r="H17" s="1107"/>
      <c r="I17" s="932">
        <v>44501</v>
      </c>
      <c r="J17" s="932">
        <v>44520</v>
      </c>
      <c r="K17" s="932"/>
      <c r="L17" s="932"/>
      <c r="M17" s="82" t="str">
        <f>IF(I17&gt;F16,".","XX")</f>
        <v>.</v>
      </c>
      <c r="N17" s="71"/>
      <c r="O17" s="71"/>
    </row>
    <row r="18" spans="3:17" ht="36.75" customHeight="1">
      <c r="C18" s="313"/>
      <c r="D18" s="314"/>
      <c r="E18" s="315" t="s">
        <v>98</v>
      </c>
      <c r="F18" s="315" t="s">
        <v>3894</v>
      </c>
      <c r="G18" s="316" t="s">
        <v>7677</v>
      </c>
      <c r="H18" s="315" t="s">
        <v>101</v>
      </c>
      <c r="I18" s="315" t="s">
        <v>659</v>
      </c>
      <c r="J18" s="1213" t="s">
        <v>7683</v>
      </c>
      <c r="K18" s="399" t="s">
        <v>1573</v>
      </c>
      <c r="L18" s="1020" t="s">
        <v>7678</v>
      </c>
      <c r="M18" s="82"/>
      <c r="N18" s="71"/>
      <c r="O18" s="71"/>
    </row>
    <row r="19" spans="3:17" ht="14.25" customHeight="1" thickBot="1">
      <c r="C19" s="318"/>
      <c r="D19" s="1040" t="s">
        <v>2984</v>
      </c>
      <c r="E19" s="320" t="s">
        <v>2574</v>
      </c>
      <c r="F19" s="640" t="s">
        <v>3899</v>
      </c>
      <c r="G19" s="321"/>
      <c r="H19" s="321"/>
      <c r="I19" s="640" t="s">
        <v>3899</v>
      </c>
      <c r="J19" s="640" t="s">
        <v>3916</v>
      </c>
      <c r="K19" s="640" t="s">
        <v>3804</v>
      </c>
      <c r="L19" s="640" t="s">
        <v>4305</v>
      </c>
      <c r="M19" s="82"/>
      <c r="N19" s="1178" t="s">
        <v>7694</v>
      </c>
      <c r="O19" s="1179" t="s">
        <v>7695</v>
      </c>
      <c r="P19" s="1178" t="s">
        <v>3807</v>
      </c>
      <c r="Q19" s="1178" t="s">
        <v>3808</v>
      </c>
    </row>
    <row r="20" spans="3:17" ht="13.5" hidden="1" thickTop="1">
      <c r="C20" s="1209" t="s">
        <v>2993</v>
      </c>
      <c r="D20" s="1210" t="s">
        <v>7696</v>
      </c>
      <c r="E20" s="1211">
        <v>44523</v>
      </c>
      <c r="F20" s="1038" t="s">
        <v>393</v>
      </c>
      <c r="G20" s="945" t="s">
        <v>7687</v>
      </c>
      <c r="H20" s="931" t="s">
        <v>7697</v>
      </c>
      <c r="I20" s="1207">
        <v>44532</v>
      </c>
      <c r="J20" s="1207">
        <v>44545</v>
      </c>
      <c r="K20" s="1207">
        <v>44548</v>
      </c>
      <c r="L20" s="1207">
        <v>44550</v>
      </c>
      <c r="M20" s="82" t="s">
        <v>3910</v>
      </c>
      <c r="N20" s="1191">
        <v>44504</v>
      </c>
      <c r="O20" s="1179">
        <v>44506</v>
      </c>
      <c r="P20" s="1178">
        <v>44500</v>
      </c>
      <c r="Q20" s="1178">
        <v>44500</v>
      </c>
    </row>
    <row r="21" spans="3:17" ht="13.5" hidden="1" thickBot="1">
      <c r="C21" s="1174"/>
      <c r="D21" s="1175"/>
      <c r="E21" s="1197"/>
      <c r="F21" s="1176"/>
      <c r="G21" s="1108"/>
      <c r="H21" s="1107"/>
      <c r="I21" s="932"/>
      <c r="J21" s="932"/>
      <c r="K21" s="932"/>
      <c r="L21" s="932"/>
      <c r="M21" s="82" t="s">
        <v>3910</v>
      </c>
      <c r="N21" s="1178"/>
      <c r="O21" s="1179"/>
      <c r="P21" s="1178"/>
      <c r="Q21" s="1178"/>
    </row>
    <row r="22" spans="3:17" ht="13.5" hidden="1" thickTop="1">
      <c r="C22" s="1180" t="s">
        <v>2927</v>
      </c>
      <c r="D22" s="1181" t="s">
        <v>7698</v>
      </c>
      <c r="E22" s="1258">
        <v>44534</v>
      </c>
      <c r="F22" s="1262" t="s">
        <v>393</v>
      </c>
      <c r="G22" s="945"/>
      <c r="H22" s="931"/>
      <c r="I22" s="1255"/>
      <c r="J22" s="931"/>
      <c r="K22" s="931"/>
      <c r="L22" s="931"/>
      <c r="M22" s="82" t="s">
        <v>3910</v>
      </c>
      <c r="N22" s="1191">
        <v>44518</v>
      </c>
      <c r="O22" s="1179">
        <v>44520</v>
      </c>
      <c r="P22" s="1178">
        <v>44514</v>
      </c>
      <c r="Q22" s="1178">
        <v>44514</v>
      </c>
    </row>
    <row r="23" spans="3:17" ht="13.5" hidden="1" thickBot="1">
      <c r="C23" s="1174"/>
      <c r="D23" s="1175"/>
      <c r="E23" s="1260"/>
      <c r="F23" s="1261"/>
      <c r="G23" s="1108"/>
      <c r="H23" s="1107"/>
      <c r="I23" s="1254"/>
      <c r="J23" s="932"/>
      <c r="K23" s="932"/>
      <c r="L23" s="932"/>
      <c r="M23" s="82" t="s">
        <v>3910</v>
      </c>
      <c r="N23" s="1178"/>
      <c r="O23" s="1179"/>
      <c r="P23" s="1178"/>
      <c r="Q23" s="1178"/>
    </row>
    <row r="24" spans="3:17" ht="13.5" hidden="1" thickTop="1">
      <c r="C24" s="1180" t="s">
        <v>2016</v>
      </c>
      <c r="D24" s="1181" t="s">
        <v>7699</v>
      </c>
      <c r="E24" s="1259">
        <v>44548</v>
      </c>
      <c r="F24" s="1262" t="s">
        <v>393</v>
      </c>
      <c r="G24" s="945"/>
      <c r="H24" s="931"/>
      <c r="I24" s="1255"/>
      <c r="J24" s="931"/>
      <c r="K24" s="931"/>
      <c r="L24" s="931"/>
      <c r="M24" s="82" t="s">
        <v>58</v>
      </c>
      <c r="N24" s="1191">
        <v>44539</v>
      </c>
      <c r="O24" s="1179">
        <v>44541</v>
      </c>
      <c r="P24" s="1178">
        <v>44535</v>
      </c>
      <c r="Q24" s="1178">
        <v>44535</v>
      </c>
    </row>
    <row r="25" spans="3:17" ht="13.5" hidden="1" thickBot="1">
      <c r="C25" s="1174"/>
      <c r="D25" s="1175"/>
      <c r="E25" s="1263"/>
      <c r="F25" s="1261"/>
      <c r="G25" s="1182"/>
      <c r="H25" s="1107"/>
      <c r="I25" s="1254"/>
      <c r="J25" s="932"/>
      <c r="K25" s="932"/>
      <c r="L25" s="932"/>
      <c r="M25" s="82" t="s">
        <v>3910</v>
      </c>
      <c r="N25" s="1178"/>
      <c r="O25" s="1179"/>
      <c r="P25" s="1178"/>
      <c r="Q25" s="1178"/>
    </row>
    <row r="26" spans="3:17" ht="13.5" hidden="1" thickTop="1">
      <c r="C26" s="1180" t="s">
        <v>2988</v>
      </c>
      <c r="D26" s="1181" t="s">
        <v>7700</v>
      </c>
      <c r="E26" s="1259">
        <v>44567</v>
      </c>
      <c r="F26" s="1264" t="s">
        <v>393</v>
      </c>
      <c r="G26" s="1224" t="s">
        <v>406</v>
      </c>
      <c r="H26" s="931" t="s">
        <v>7701</v>
      </c>
      <c r="I26" s="1253">
        <v>44574</v>
      </c>
      <c r="J26" s="1220"/>
      <c r="K26" s="1220">
        <v>44239</v>
      </c>
      <c r="L26" s="1220">
        <v>44241</v>
      </c>
      <c r="M26" s="82" t="s">
        <v>3910</v>
      </c>
      <c r="N26" s="1191">
        <v>44553</v>
      </c>
      <c r="O26" s="1179">
        <v>44555</v>
      </c>
      <c r="P26" s="1178">
        <v>44549</v>
      </c>
      <c r="Q26" s="1178">
        <v>44549</v>
      </c>
    </row>
    <row r="27" spans="3:17" ht="14.25" hidden="1" thickTop="1" thickBot="1">
      <c r="C27" s="1174" t="s">
        <v>2247</v>
      </c>
      <c r="D27" s="1175" t="s">
        <v>7702</v>
      </c>
      <c r="E27" s="1263">
        <v>44569</v>
      </c>
      <c r="F27" s="1261">
        <v>44585</v>
      </c>
      <c r="G27" s="1230"/>
      <c r="H27" s="1251">
        <v>2</v>
      </c>
      <c r="I27" s="1254"/>
      <c r="J27" s="932"/>
      <c r="K27" s="932"/>
      <c r="L27" s="932"/>
      <c r="M27" s="82" t="s">
        <v>3910</v>
      </c>
      <c r="N27" s="1178"/>
      <c r="O27" s="1179"/>
      <c r="P27" s="1178"/>
      <c r="Q27" s="1178"/>
    </row>
    <row r="28" spans="3:17" ht="13.5" hidden="1" thickTop="1">
      <c r="C28" s="1180" t="s">
        <v>3014</v>
      </c>
      <c r="D28" s="1181" t="s">
        <v>7703</v>
      </c>
      <c r="E28" s="1259">
        <v>44574</v>
      </c>
      <c r="F28" s="1259">
        <v>44583</v>
      </c>
      <c r="G28" s="1224" t="s">
        <v>406</v>
      </c>
      <c r="H28" s="931" t="s">
        <v>7701</v>
      </c>
      <c r="I28" s="1253">
        <v>44581</v>
      </c>
      <c r="J28" s="1220">
        <v>44594</v>
      </c>
      <c r="K28" s="1220">
        <v>44597</v>
      </c>
      <c r="L28" s="1220">
        <v>44599</v>
      </c>
      <c r="M28" s="82" t="s">
        <v>3910</v>
      </c>
      <c r="N28" s="1191">
        <v>44560</v>
      </c>
      <c r="O28" s="1179">
        <v>44562</v>
      </c>
      <c r="P28" s="1178">
        <v>44556</v>
      </c>
      <c r="Q28" s="1178">
        <v>44556</v>
      </c>
    </row>
    <row r="29" spans="3:17" ht="13.5" hidden="1" thickBot="1">
      <c r="C29" s="1174"/>
      <c r="D29" s="1175"/>
      <c r="E29" s="1263"/>
      <c r="F29" s="1261"/>
      <c r="G29" s="1230"/>
      <c r="H29" s="1034"/>
      <c r="I29" s="1256">
        <v>44219</v>
      </c>
      <c r="J29" s="1035"/>
      <c r="K29" s="1225"/>
      <c r="L29" s="1035">
        <v>44230</v>
      </c>
      <c r="M29" s="82" t="s">
        <v>3910</v>
      </c>
      <c r="N29" s="1178"/>
      <c r="O29" s="1179"/>
      <c r="P29" s="1178"/>
      <c r="Q29" s="1178"/>
    </row>
    <row r="30" spans="3:17" ht="14.25" hidden="1" thickTop="1" thickBot="1">
      <c r="C30" s="1180" t="s">
        <v>2999</v>
      </c>
      <c r="D30" s="1181" t="s">
        <v>7704</v>
      </c>
      <c r="E30" s="1259">
        <v>44580</v>
      </c>
      <c r="F30" s="1264" t="s">
        <v>393</v>
      </c>
      <c r="G30" s="1224" t="s">
        <v>406</v>
      </c>
      <c r="H30" s="931" t="s">
        <v>7705</v>
      </c>
      <c r="I30" s="1253">
        <v>44588</v>
      </c>
      <c r="J30" s="1207">
        <v>44601</v>
      </c>
      <c r="K30" s="1250" t="s">
        <v>393</v>
      </c>
      <c r="L30" s="1207">
        <v>44613</v>
      </c>
      <c r="M30" s="82" t="s">
        <v>3910</v>
      </c>
      <c r="N30" s="1191">
        <v>44567</v>
      </c>
      <c r="O30" s="1179">
        <v>44569</v>
      </c>
      <c r="P30" s="1178">
        <v>44563</v>
      </c>
      <c r="Q30" s="1178">
        <v>44563</v>
      </c>
    </row>
    <row r="31" spans="3:17" ht="14.25" hidden="1" thickTop="1" thickBot="1">
      <c r="C31" s="1244" t="s">
        <v>3298</v>
      </c>
      <c r="D31" s="1245" t="s">
        <v>7706</v>
      </c>
      <c r="E31" s="1265">
        <v>44579</v>
      </c>
      <c r="F31" s="1266">
        <v>44598</v>
      </c>
      <c r="G31" s="1230" t="s">
        <v>7707</v>
      </c>
      <c r="H31" s="947" t="s">
        <v>7701</v>
      </c>
      <c r="I31" s="1257">
        <v>44609</v>
      </c>
      <c r="J31" s="1252">
        <v>44622</v>
      </c>
      <c r="K31" s="1250" t="s">
        <v>393</v>
      </c>
      <c r="L31" s="1252">
        <v>44624</v>
      </c>
      <c r="M31" s="82" t="s">
        <v>3910</v>
      </c>
      <c r="N31" s="1178"/>
      <c r="O31" s="1179"/>
      <c r="P31" s="1178"/>
      <c r="Q31" s="1178"/>
    </row>
    <row r="32" spans="3:17" ht="13.5" hidden="1" thickTop="1">
      <c r="C32" s="1180" t="s">
        <v>162</v>
      </c>
      <c r="D32" s="1181" t="s">
        <v>7708</v>
      </c>
      <c r="E32" s="1259">
        <v>44594</v>
      </c>
      <c r="F32" s="1259">
        <v>44602</v>
      </c>
      <c r="G32" s="1224" t="s">
        <v>406</v>
      </c>
      <c r="H32" s="931" t="s">
        <v>7701</v>
      </c>
      <c r="I32" s="1253">
        <v>44595</v>
      </c>
      <c r="J32" s="1207"/>
      <c r="K32" s="1207"/>
      <c r="L32" s="1207"/>
      <c r="M32" s="82" t="s">
        <v>3910</v>
      </c>
      <c r="N32" s="1191">
        <v>44574</v>
      </c>
      <c r="O32" s="1179">
        <v>44576</v>
      </c>
      <c r="P32" s="1178">
        <v>44570</v>
      </c>
      <c r="Q32" s="1178">
        <v>44570</v>
      </c>
    </row>
    <row r="33" spans="3:17" ht="13.5" hidden="1" thickBot="1">
      <c r="C33" s="1174"/>
      <c r="D33" s="1175"/>
      <c r="E33" s="1263"/>
      <c r="F33" s="1261"/>
      <c r="G33" s="1247"/>
      <c r="H33" s="1107"/>
      <c r="I33" s="1254"/>
      <c r="J33" s="1225"/>
      <c r="K33" s="1225"/>
      <c r="L33" s="1225"/>
      <c r="M33" s="82" t="s">
        <v>3910</v>
      </c>
      <c r="N33" s="1178"/>
      <c r="O33" s="1179"/>
      <c r="P33" s="1178"/>
      <c r="Q33" s="1178"/>
    </row>
    <row r="34" spans="3:17" ht="13.5" hidden="1" thickTop="1">
      <c r="C34" s="1180" t="s">
        <v>2293</v>
      </c>
      <c r="D34" s="1181" t="s">
        <v>7709</v>
      </c>
      <c r="E34" s="1259">
        <v>44595</v>
      </c>
      <c r="F34" s="1259">
        <v>44606</v>
      </c>
      <c r="G34" s="1224" t="s">
        <v>406</v>
      </c>
      <c r="H34" s="931" t="s">
        <v>7701</v>
      </c>
      <c r="I34" s="1253">
        <v>44623</v>
      </c>
      <c r="J34" s="1207"/>
      <c r="K34" s="1207"/>
      <c r="L34" s="1207"/>
      <c r="M34" s="82" t="s">
        <v>58</v>
      </c>
      <c r="N34" s="1191">
        <v>44581</v>
      </c>
      <c r="O34" s="1179">
        <v>44583</v>
      </c>
      <c r="P34" s="1178">
        <v>44577</v>
      </c>
      <c r="Q34" s="1178">
        <v>44577</v>
      </c>
    </row>
    <row r="35" spans="3:17" ht="13.5" hidden="1" thickBot="1">
      <c r="C35" s="1174"/>
      <c r="D35" s="1175"/>
      <c r="E35" s="1263"/>
      <c r="F35" s="1261"/>
      <c r="G35" s="1247"/>
      <c r="H35" s="1107"/>
      <c r="I35" s="1254"/>
      <c r="J35" s="1225"/>
      <c r="K35" s="1225"/>
      <c r="L35" s="1225"/>
      <c r="M35" s="82" t="s">
        <v>3910</v>
      </c>
      <c r="N35" s="1178"/>
      <c r="O35" s="1179"/>
      <c r="P35" s="1178"/>
      <c r="Q35" s="1178"/>
    </row>
    <row r="36" spans="3:17" ht="13.5" hidden="1" thickTop="1">
      <c r="C36" s="1180" t="s">
        <v>2993</v>
      </c>
      <c r="D36" s="1181" t="s">
        <v>7710</v>
      </c>
      <c r="E36" s="1259">
        <v>44608</v>
      </c>
      <c r="F36" s="1262" t="s">
        <v>393</v>
      </c>
      <c r="G36" s="1224" t="s">
        <v>406</v>
      </c>
      <c r="H36" s="931" t="s">
        <v>7701</v>
      </c>
      <c r="I36" s="1253">
        <v>44623</v>
      </c>
      <c r="J36" s="1207">
        <v>44636</v>
      </c>
      <c r="K36" s="1250" t="s">
        <v>393</v>
      </c>
      <c r="L36" s="1207">
        <v>44638</v>
      </c>
      <c r="M36" s="82" t="s">
        <v>58</v>
      </c>
      <c r="N36" s="1191">
        <v>44588</v>
      </c>
      <c r="O36" s="1179">
        <v>44590</v>
      </c>
      <c r="P36" s="1178">
        <v>44584</v>
      </c>
      <c r="Q36" s="1178">
        <v>44584</v>
      </c>
    </row>
    <row r="37" spans="3:17" ht="13.5" hidden="1" thickBot="1">
      <c r="C37" s="1174"/>
      <c r="D37" s="1175"/>
      <c r="E37" s="1263"/>
      <c r="F37" s="1261"/>
      <c r="G37" s="1182"/>
      <c r="H37" s="1107"/>
      <c r="I37" s="1254"/>
      <c r="J37" s="932"/>
      <c r="K37" s="932"/>
      <c r="L37" s="932"/>
      <c r="M37" s="82" t="s">
        <v>3910</v>
      </c>
      <c r="N37" s="1178"/>
      <c r="O37" s="1179"/>
      <c r="P37" s="1178"/>
      <c r="Q37" s="1178"/>
    </row>
    <row r="38" spans="3:17" ht="13.5" thickTop="1">
      <c r="C38" s="1180" t="s">
        <v>3002</v>
      </c>
      <c r="D38" s="1181" t="s">
        <v>7711</v>
      </c>
      <c r="E38" s="1258">
        <v>44615</v>
      </c>
      <c r="F38" s="1259">
        <v>44627</v>
      </c>
      <c r="G38" s="945" t="s">
        <v>7681</v>
      </c>
      <c r="H38" s="931" t="s">
        <v>7701</v>
      </c>
      <c r="I38" s="1255">
        <v>44630</v>
      </c>
      <c r="J38" s="931">
        <v>44643</v>
      </c>
      <c r="K38" s="931">
        <v>44642</v>
      </c>
      <c r="L38" s="931">
        <v>44645</v>
      </c>
      <c r="M38" s="82" t="s">
        <v>58</v>
      </c>
      <c r="N38" s="1191">
        <v>44595</v>
      </c>
      <c r="O38" s="1179">
        <v>44597</v>
      </c>
      <c r="P38" s="1178">
        <v>44591</v>
      </c>
      <c r="Q38" s="1178">
        <v>44591</v>
      </c>
    </row>
    <row r="39" spans="3:17" ht="13.5" thickBot="1">
      <c r="C39" s="1174"/>
      <c r="D39" s="1175"/>
      <c r="E39" s="1263"/>
      <c r="F39" s="1261"/>
      <c r="G39" s="1182"/>
      <c r="H39" s="1107"/>
      <c r="I39" s="1254"/>
      <c r="J39" s="932"/>
      <c r="K39" s="932"/>
      <c r="L39" s="932"/>
      <c r="M39" s="82" t="s">
        <v>3910</v>
      </c>
      <c r="N39" s="1178"/>
      <c r="O39" s="1179"/>
      <c r="P39" s="1178"/>
      <c r="Q39" s="1178"/>
    </row>
    <row r="40" spans="3:17" ht="13.5" thickTop="1">
      <c r="C40" s="1180" t="s">
        <v>2927</v>
      </c>
      <c r="D40" s="1181" t="s">
        <v>7712</v>
      </c>
      <c r="E40" s="1259">
        <v>44619</v>
      </c>
      <c r="F40" s="1259">
        <v>44630</v>
      </c>
      <c r="G40" s="945" t="s">
        <v>7713</v>
      </c>
      <c r="H40" s="931" t="s">
        <v>7705</v>
      </c>
      <c r="I40" s="1255">
        <v>44637</v>
      </c>
      <c r="J40" s="931">
        <v>44650</v>
      </c>
      <c r="K40" s="931">
        <v>44649</v>
      </c>
      <c r="L40" s="931">
        <v>44652</v>
      </c>
      <c r="M40" s="82" t="s">
        <v>58</v>
      </c>
      <c r="N40" s="1191">
        <v>44602</v>
      </c>
      <c r="O40" s="1179">
        <v>44604</v>
      </c>
      <c r="P40" s="1178">
        <v>44598</v>
      </c>
      <c r="Q40" s="1178">
        <v>44598</v>
      </c>
    </row>
    <row r="41" spans="3:17" ht="13.5" thickBot="1">
      <c r="C41" s="1174"/>
      <c r="D41" s="1175"/>
      <c r="E41" s="1263"/>
      <c r="F41" s="1261"/>
      <c r="G41" s="1182"/>
      <c r="H41" s="1107"/>
      <c r="I41" s="1254"/>
      <c r="J41" s="932"/>
      <c r="K41" s="932"/>
      <c r="L41" s="932"/>
      <c r="M41" s="82" t="s">
        <v>3910</v>
      </c>
      <c r="N41" s="1178"/>
      <c r="O41" s="1179"/>
      <c r="P41" s="1178"/>
      <c r="Q41" s="1178"/>
    </row>
    <row r="42" spans="3:17" ht="13.5" thickTop="1">
      <c r="C42" s="1180" t="s">
        <v>2190</v>
      </c>
      <c r="D42" s="1181" t="s">
        <v>7714</v>
      </c>
      <c r="E42" s="1259">
        <v>44626</v>
      </c>
      <c r="F42" s="1259">
        <v>44636</v>
      </c>
      <c r="G42" s="945" t="s">
        <v>7715</v>
      </c>
      <c r="H42" s="931" t="s">
        <v>7705</v>
      </c>
      <c r="I42" s="1255">
        <v>44644</v>
      </c>
      <c r="J42" s="931">
        <v>44657</v>
      </c>
      <c r="K42" s="931">
        <v>44656</v>
      </c>
      <c r="L42" s="931">
        <v>44659</v>
      </c>
      <c r="M42" s="82" t="s">
        <v>58</v>
      </c>
      <c r="N42" s="1191">
        <v>44609</v>
      </c>
      <c r="O42" s="1179">
        <v>44611</v>
      </c>
      <c r="P42" s="1178">
        <v>44605</v>
      </c>
      <c r="Q42" s="1178">
        <v>44605</v>
      </c>
    </row>
    <row r="43" spans="3:17" ht="13.5" thickBot="1">
      <c r="C43" s="1174"/>
      <c r="D43" s="1175"/>
      <c r="E43" s="1175"/>
      <c r="F43" s="1176"/>
      <c r="G43" s="1182"/>
      <c r="H43" s="1107"/>
      <c r="I43" s="1254"/>
      <c r="J43" s="932"/>
      <c r="K43" s="932"/>
      <c r="L43" s="932"/>
      <c r="M43" s="82" t="s">
        <v>3910</v>
      </c>
      <c r="N43" s="1178"/>
      <c r="O43" s="1179"/>
      <c r="P43" s="1178"/>
      <c r="Q43" s="1178"/>
    </row>
    <row r="44" spans="3:17" ht="13.5" thickTop="1">
      <c r="C44" s="1180" t="s">
        <v>2016</v>
      </c>
      <c r="D44" s="1181" t="s">
        <v>7716</v>
      </c>
      <c r="E44" s="1259">
        <v>44636</v>
      </c>
      <c r="F44" s="1259">
        <v>44650</v>
      </c>
      <c r="G44" s="1235" t="s">
        <v>7689</v>
      </c>
      <c r="H44" s="931" t="s">
        <v>7705</v>
      </c>
      <c r="I44" s="1255">
        <f>I42+7</f>
        <v>44651</v>
      </c>
      <c r="J44" s="931">
        <f>I44+13</f>
        <v>44664</v>
      </c>
      <c r="K44" s="1280">
        <f>I44+12</f>
        <v>44663</v>
      </c>
      <c r="L44" s="1280">
        <f>I44+15</f>
        <v>44666</v>
      </c>
      <c r="M44" s="82" t="str">
        <f>IF(I44&gt;F44,".","XX")</f>
        <v>.</v>
      </c>
      <c r="N44" s="1191">
        <f>N42+7</f>
        <v>44616</v>
      </c>
      <c r="O44" s="1179">
        <f>N44+2</f>
        <v>44618</v>
      </c>
      <c r="P44" s="1178">
        <f>O44-6</f>
        <v>44612</v>
      </c>
      <c r="Q44" s="1178">
        <f>P44</f>
        <v>44612</v>
      </c>
    </row>
    <row r="45" spans="3:17" ht="13.5" thickBot="1">
      <c r="C45" s="1174"/>
      <c r="D45" s="1175"/>
      <c r="E45" s="1175"/>
      <c r="F45" s="1176"/>
      <c r="G45" s="1182"/>
      <c r="H45" s="1107"/>
      <c r="I45" s="1254"/>
      <c r="J45" s="932"/>
      <c r="K45" s="932"/>
      <c r="L45" s="932"/>
      <c r="M45" s="82" t="str">
        <f>IF(I45&gt;F44,".","XX")</f>
        <v>XX</v>
      </c>
      <c r="N45" s="1178"/>
      <c r="O45" s="1179"/>
      <c r="P45" s="1178"/>
      <c r="Q45" s="1178"/>
    </row>
    <row r="46" spans="3:17" ht="13.5" thickTop="1">
      <c r="C46" s="1180" t="s">
        <v>3009</v>
      </c>
      <c r="D46" s="1181" t="s">
        <v>7717</v>
      </c>
      <c r="E46" s="1181">
        <v>44641</v>
      </c>
      <c r="F46" s="1181">
        <v>44654</v>
      </c>
      <c r="G46" s="1224" t="s">
        <v>406</v>
      </c>
      <c r="H46" s="931" t="s">
        <v>7705</v>
      </c>
      <c r="I46" s="1268">
        <f>I44+7</f>
        <v>44658</v>
      </c>
      <c r="J46" s="1207">
        <f>I46+13</f>
        <v>44671</v>
      </c>
      <c r="K46" s="1207">
        <f>I46+12</f>
        <v>44670</v>
      </c>
      <c r="L46" s="1207">
        <f>I46+15</f>
        <v>44673</v>
      </c>
      <c r="M46" s="82" t="str">
        <f>IF(I46&gt;F46,".","XX")</f>
        <v>.</v>
      </c>
      <c r="N46" s="1191">
        <f>N44+7</f>
        <v>44623</v>
      </c>
      <c r="O46" s="1179">
        <f>N46+2</f>
        <v>44625</v>
      </c>
      <c r="P46" s="1178">
        <f>O46-6</f>
        <v>44619</v>
      </c>
      <c r="Q46" s="1178">
        <f>P46</f>
        <v>44619</v>
      </c>
    </row>
    <row r="47" spans="3:17" ht="13.5" thickBot="1">
      <c r="C47" s="1174"/>
      <c r="D47" s="1175"/>
      <c r="E47" s="1175"/>
      <c r="F47" s="1176"/>
      <c r="G47" s="1182"/>
      <c r="H47" s="1107"/>
      <c r="I47" s="1254"/>
      <c r="J47" s="932"/>
      <c r="K47" s="1281"/>
      <c r="L47" s="1281"/>
      <c r="M47" s="82" t="str">
        <f>IF(I47&gt;F46,".","XX")</f>
        <v>XX</v>
      </c>
      <c r="N47" s="1178"/>
      <c r="O47" s="1179"/>
      <c r="P47" s="1178"/>
      <c r="Q47" s="1178"/>
    </row>
    <row r="48" spans="3:17" ht="13.5" thickTop="1">
      <c r="C48" s="1180" t="s">
        <v>2988</v>
      </c>
      <c r="D48" s="1181" t="s">
        <v>7718</v>
      </c>
      <c r="E48" s="1181">
        <v>44649</v>
      </c>
      <c r="F48" s="1181">
        <v>44659</v>
      </c>
      <c r="G48" s="1224" t="s">
        <v>406</v>
      </c>
      <c r="H48" s="931" t="s">
        <v>7701</v>
      </c>
      <c r="I48" s="1268">
        <f>I46+7</f>
        <v>44665</v>
      </c>
      <c r="J48" s="1207">
        <f>I48+13</f>
        <v>44678</v>
      </c>
      <c r="K48" s="1207"/>
      <c r="L48" s="1207"/>
      <c r="M48" s="82" t="str">
        <f>IF(I48&gt;F48,".","XX")</f>
        <v>.</v>
      </c>
      <c r="N48" s="1191">
        <f>N46+7</f>
        <v>44630</v>
      </c>
      <c r="O48" s="1179">
        <f>N48+2</f>
        <v>44632</v>
      </c>
      <c r="P48" s="1178">
        <f>O48-6</f>
        <v>44626</v>
      </c>
      <c r="Q48" s="1178">
        <f>P48</f>
        <v>44626</v>
      </c>
    </row>
    <row r="49" spans="3:17" ht="13.5" thickBot="1">
      <c r="C49" s="1174"/>
      <c r="D49" s="1175"/>
      <c r="E49" s="1175"/>
      <c r="F49" s="1176"/>
      <c r="G49" s="1182"/>
      <c r="H49" s="1107"/>
      <c r="I49" s="1254"/>
      <c r="J49" s="932"/>
      <c r="K49" s="932"/>
      <c r="L49" s="932"/>
      <c r="M49" s="82" t="str">
        <f>IF(I49&gt;F48,".","XX")</f>
        <v>XX</v>
      </c>
      <c r="N49" s="1178"/>
      <c r="O49" s="1179"/>
      <c r="P49" s="1178"/>
      <c r="Q49" s="1178"/>
    </row>
    <row r="50" spans="3:17" ht="13.5" thickTop="1">
      <c r="C50" s="1180" t="s">
        <v>3014</v>
      </c>
      <c r="D50" s="1181" t="s">
        <v>7719</v>
      </c>
      <c r="E50" s="1181">
        <v>44660</v>
      </c>
      <c r="F50" s="1181">
        <v>44674</v>
      </c>
      <c r="G50" s="1235" t="s">
        <v>7681</v>
      </c>
      <c r="H50" s="931" t="s">
        <v>7705</v>
      </c>
      <c r="I50" s="1255">
        <f>I48+7</f>
        <v>44672</v>
      </c>
      <c r="J50" s="931">
        <f>I50+13</f>
        <v>44685</v>
      </c>
      <c r="K50" s="931">
        <f>I50+12</f>
        <v>44684</v>
      </c>
      <c r="L50" s="931">
        <f>I50+15</f>
        <v>44687</v>
      </c>
      <c r="M50" s="82" t="str">
        <f>IF(I50&gt;F50,".","XX")</f>
        <v>XX</v>
      </c>
      <c r="N50" s="1191">
        <f>N48+7</f>
        <v>44637</v>
      </c>
      <c r="O50" s="1179">
        <f>N50+2</f>
        <v>44639</v>
      </c>
      <c r="P50" s="1178">
        <f>O50-6</f>
        <v>44633</v>
      </c>
      <c r="Q50" s="1178">
        <f>P50</f>
        <v>44633</v>
      </c>
    </row>
    <row r="51" spans="3:17" ht="13.5" thickBot="1">
      <c r="C51" s="1174"/>
      <c r="D51" s="1175"/>
      <c r="E51" s="1175"/>
      <c r="F51" s="1176"/>
      <c r="G51" s="1182"/>
      <c r="H51" s="1107"/>
      <c r="I51" s="1254"/>
      <c r="J51" s="932"/>
      <c r="K51" s="932"/>
      <c r="L51" s="932"/>
      <c r="M51" s="82" t="str">
        <f>IF(I51&gt;F50,".","XX")</f>
        <v>XX</v>
      </c>
      <c r="N51" s="1178"/>
      <c r="O51" s="1179"/>
      <c r="P51" s="1178"/>
      <c r="Q51" s="1178"/>
    </row>
    <row r="52" spans="3:17" ht="13.5" thickTop="1">
      <c r="C52" s="1180" t="s">
        <v>2999</v>
      </c>
      <c r="D52" s="1181" t="s">
        <v>7720</v>
      </c>
      <c r="E52" s="1181">
        <v>44666</v>
      </c>
      <c r="F52" s="1181">
        <v>44678</v>
      </c>
      <c r="G52" s="1235" t="s">
        <v>7713</v>
      </c>
      <c r="H52" s="931" t="s">
        <v>7721</v>
      </c>
      <c r="I52" s="1255">
        <f>I50+7</f>
        <v>44679</v>
      </c>
      <c r="J52" s="931">
        <f>I52+13</f>
        <v>44692</v>
      </c>
      <c r="K52" s="931">
        <f>I52+12</f>
        <v>44691</v>
      </c>
      <c r="L52" s="931">
        <f>I52+15</f>
        <v>44694</v>
      </c>
      <c r="M52" s="82" t="str">
        <f>IF(I52&gt;F52,".","XX")</f>
        <v>.</v>
      </c>
      <c r="N52" s="1191">
        <f>N50+7</f>
        <v>44644</v>
      </c>
      <c r="O52" s="1179">
        <f>N52+2</f>
        <v>44646</v>
      </c>
      <c r="P52" s="1178">
        <f>O52-6</f>
        <v>44640</v>
      </c>
      <c r="Q52" s="1178">
        <f>P52</f>
        <v>44640</v>
      </c>
    </row>
    <row r="53" spans="3:17" ht="13.5" thickBot="1">
      <c r="C53" s="1174"/>
      <c r="D53" s="1175"/>
      <c r="E53" s="1175"/>
      <c r="F53" s="1176"/>
      <c r="G53" s="1182"/>
      <c r="H53" s="1107"/>
      <c r="I53" s="1254"/>
      <c r="J53" s="932"/>
      <c r="K53" s="932"/>
      <c r="L53" s="932"/>
      <c r="M53" s="82" t="str">
        <f>IF(I53&gt;F52,".","XX")</f>
        <v>XX</v>
      </c>
      <c r="N53" s="1178"/>
      <c r="O53" s="1179"/>
      <c r="P53" s="1178"/>
      <c r="Q53" s="1178"/>
    </row>
    <row r="54" spans="3:17">
      <c r="C54" s="1295" t="s">
        <v>162</v>
      </c>
      <c r="D54" s="1296" t="s">
        <v>7722</v>
      </c>
      <c r="E54" s="1296">
        <v>44673</v>
      </c>
      <c r="F54" s="1297">
        <v>44690</v>
      </c>
      <c r="G54" s="1298" t="s">
        <v>406</v>
      </c>
      <c r="H54" s="1299" t="s">
        <v>7721</v>
      </c>
      <c r="I54" s="1253">
        <f>I52+7</f>
        <v>44686</v>
      </c>
      <c r="J54" s="1220">
        <f>I54+13</f>
        <v>44699</v>
      </c>
      <c r="K54" s="1220">
        <f>I54+12</f>
        <v>44698</v>
      </c>
      <c r="L54" s="1220">
        <f>I54+15</f>
        <v>44701</v>
      </c>
      <c r="M54" s="82" t="str">
        <f>IF(I54&gt;F54,".","XX")</f>
        <v>XX</v>
      </c>
      <c r="N54" s="1191">
        <f>N52+7</f>
        <v>44651</v>
      </c>
      <c r="O54" s="1179">
        <f>N54+2</f>
        <v>44653</v>
      </c>
      <c r="P54" s="1178">
        <f>O54-6</f>
        <v>44647</v>
      </c>
      <c r="Q54" s="1178">
        <f>P54</f>
        <v>44647</v>
      </c>
    </row>
    <row r="55" spans="3:17">
      <c r="C55" s="1300"/>
      <c r="D55" s="1301"/>
      <c r="E55" s="1301"/>
      <c r="F55" s="1302"/>
      <c r="G55" s="1303"/>
      <c r="H55" s="1304"/>
      <c r="I55" s="1288"/>
      <c r="J55" s="1289"/>
      <c r="K55" s="1289"/>
      <c r="L55" s="1289"/>
      <c r="M55" s="82" t="str">
        <f>IF(I55&gt;F54,".","XX")</f>
        <v>XX</v>
      </c>
      <c r="N55" s="1178"/>
      <c r="O55" s="1179"/>
      <c r="P55" s="1178"/>
      <c r="Q55" s="1178"/>
    </row>
    <row r="56" spans="3:17">
      <c r="C56" s="1295" t="s">
        <v>2293</v>
      </c>
      <c r="D56" s="1296" t="s">
        <v>7723</v>
      </c>
      <c r="E56" s="1296">
        <v>44674</v>
      </c>
      <c r="F56" s="1297">
        <f>E56+9</f>
        <v>44683</v>
      </c>
      <c r="G56" s="1305" t="s">
        <v>7715</v>
      </c>
      <c r="H56" s="1299" t="s">
        <v>7705</v>
      </c>
      <c r="I56" s="1290">
        <f>I54+7</f>
        <v>44693</v>
      </c>
      <c r="J56" s="1222">
        <f>I56+13</f>
        <v>44706</v>
      </c>
      <c r="K56" s="1222">
        <f>I56+12</f>
        <v>44705</v>
      </c>
      <c r="L56" s="1222">
        <f>I56+15</f>
        <v>44708</v>
      </c>
      <c r="M56" s="82" t="str">
        <f>IF(I56&gt;F56,".","XX")</f>
        <v>.</v>
      </c>
      <c r="N56" s="1191">
        <f>N54+7</f>
        <v>44658</v>
      </c>
      <c r="O56" s="1179">
        <f>N56+2</f>
        <v>44660</v>
      </c>
      <c r="P56" s="1178">
        <f>O56-6</f>
        <v>44654</v>
      </c>
      <c r="Q56" s="1178">
        <f>P56</f>
        <v>44654</v>
      </c>
    </row>
    <row r="57" spans="3:17">
      <c r="C57" s="1300"/>
      <c r="D57" s="1301"/>
      <c r="E57" s="1301"/>
      <c r="F57" s="1302"/>
      <c r="G57" s="1303"/>
      <c r="H57" s="1304"/>
      <c r="I57" s="1288"/>
      <c r="J57" s="1289"/>
      <c r="K57" s="1289"/>
      <c r="L57" s="1289"/>
      <c r="M57" s="82" t="str">
        <f>IF(I57&gt;F56,".","XX")</f>
        <v>XX</v>
      </c>
      <c r="N57" s="1178"/>
      <c r="O57" s="1179"/>
      <c r="P57" s="1178"/>
      <c r="Q57" s="1178"/>
    </row>
    <row r="58" spans="3:17">
      <c r="C58" s="1295" t="s">
        <v>2993</v>
      </c>
      <c r="D58" s="1296" t="s">
        <v>7724</v>
      </c>
      <c r="E58" s="1296">
        <v>44680</v>
      </c>
      <c r="F58" s="1297">
        <v>44696</v>
      </c>
      <c r="G58" s="1305" t="s">
        <v>7689</v>
      </c>
      <c r="H58" s="1299" t="s">
        <v>7721</v>
      </c>
      <c r="I58" s="1290">
        <f>I56+7</f>
        <v>44700</v>
      </c>
      <c r="J58" s="1222">
        <f>I58+13</f>
        <v>44713</v>
      </c>
      <c r="K58" s="1222">
        <f>I58+12</f>
        <v>44712</v>
      </c>
      <c r="L58" s="1222">
        <f>I58+15</f>
        <v>44715</v>
      </c>
      <c r="M58" s="82" t="str">
        <f>IF(I58&gt;F58,".","XX")</f>
        <v>.</v>
      </c>
      <c r="N58" s="1191">
        <f>N56+7</f>
        <v>44665</v>
      </c>
      <c r="O58" s="1179">
        <f>N58+2</f>
        <v>44667</v>
      </c>
      <c r="P58" s="1178">
        <f>O58-6</f>
        <v>44661</v>
      </c>
      <c r="Q58" s="1178">
        <f>P58</f>
        <v>44661</v>
      </c>
    </row>
    <row r="59" spans="3:17">
      <c r="C59" s="1300"/>
      <c r="D59" s="1301"/>
      <c r="E59" s="1301"/>
      <c r="F59" s="1302"/>
      <c r="G59" s="1303"/>
      <c r="H59" s="1304"/>
      <c r="I59" s="1288"/>
      <c r="J59" s="1289"/>
      <c r="K59" s="1289"/>
      <c r="L59" s="1289"/>
      <c r="M59" s="82" t="str">
        <f>IF(I59&gt;F58,".","XX")</f>
        <v>XX</v>
      </c>
      <c r="N59" s="1178"/>
      <c r="O59" s="1179"/>
      <c r="P59" s="1178"/>
      <c r="Q59" s="1178"/>
    </row>
    <row r="60" spans="3:17">
      <c r="C60" s="1295" t="s">
        <v>3002</v>
      </c>
      <c r="D60" s="1296" t="s">
        <v>7725</v>
      </c>
      <c r="E60" s="1296">
        <v>44683</v>
      </c>
      <c r="F60" s="1297">
        <v>44703</v>
      </c>
      <c r="G60" s="1298" t="s">
        <v>406</v>
      </c>
      <c r="H60" s="1299" t="s">
        <v>7721</v>
      </c>
      <c r="I60" s="1253">
        <f>I58+7</f>
        <v>44707</v>
      </c>
      <c r="J60" s="1220">
        <f>I60+13</f>
        <v>44720</v>
      </c>
      <c r="K60" s="1220">
        <f>I60+12</f>
        <v>44719</v>
      </c>
      <c r="L60" s="1220">
        <f>I60+15</f>
        <v>44722</v>
      </c>
      <c r="M60" s="82" t="str">
        <f>IF(I60&gt;F60,".","XX")</f>
        <v>.</v>
      </c>
      <c r="N60" s="1191">
        <f>N58+7</f>
        <v>44672</v>
      </c>
      <c r="O60" s="1179">
        <f>N60+2</f>
        <v>44674</v>
      </c>
      <c r="P60" s="1178">
        <f>O60-6</f>
        <v>44668</v>
      </c>
      <c r="Q60" s="1178">
        <f>P60</f>
        <v>44668</v>
      </c>
    </row>
    <row r="61" spans="3:17">
      <c r="C61" s="1300"/>
      <c r="D61" s="1301"/>
      <c r="E61" s="1301"/>
      <c r="F61" s="1302"/>
      <c r="G61" s="1303"/>
      <c r="H61" s="1304"/>
      <c r="I61" s="1288"/>
      <c r="J61" s="1289"/>
      <c r="K61" s="1289"/>
      <c r="L61" s="1289"/>
      <c r="M61" s="82" t="str">
        <f>IF(I61&gt;F60,".","XX")</f>
        <v>XX</v>
      </c>
      <c r="N61" s="1178"/>
      <c r="O61" s="1179"/>
      <c r="P61" s="1178"/>
      <c r="Q61" s="1178"/>
    </row>
    <row r="62" spans="3:17">
      <c r="C62" s="1295" t="s">
        <v>2927</v>
      </c>
      <c r="D62" s="1296" t="s">
        <v>7726</v>
      </c>
      <c r="E62" s="1296">
        <v>44686</v>
      </c>
      <c r="F62" s="1297">
        <v>44710</v>
      </c>
      <c r="G62" s="1305" t="s">
        <v>7681</v>
      </c>
      <c r="H62" s="1299" t="s">
        <v>7721</v>
      </c>
      <c r="I62" s="1290">
        <f>I60+7</f>
        <v>44714</v>
      </c>
      <c r="J62" s="1222">
        <f>I62+13</f>
        <v>44727</v>
      </c>
      <c r="K62" s="1222">
        <f>I62+12</f>
        <v>44726</v>
      </c>
      <c r="L62" s="1222">
        <f>I62+15</f>
        <v>44729</v>
      </c>
      <c r="M62" s="82" t="str">
        <f>IF(I62&gt;F62,".","XX")</f>
        <v>.</v>
      </c>
      <c r="N62" s="1191">
        <f>N60+7</f>
        <v>44679</v>
      </c>
      <c r="O62" s="1179">
        <f>N62+2</f>
        <v>44681</v>
      </c>
      <c r="P62" s="1178">
        <f>O62-6</f>
        <v>44675</v>
      </c>
      <c r="Q62" s="1178">
        <f>P62</f>
        <v>44675</v>
      </c>
    </row>
    <row r="63" spans="3:17">
      <c r="C63" s="1306"/>
      <c r="D63" s="1307"/>
      <c r="E63" s="1307"/>
      <c r="F63" s="1302"/>
      <c r="G63" s="1303"/>
      <c r="H63" s="1304"/>
      <c r="I63" s="1288"/>
      <c r="J63" s="1289"/>
      <c r="K63" s="1289"/>
      <c r="L63" s="1289"/>
      <c r="M63" s="82" t="str">
        <f>IF(I63&gt;F62,".","XX")</f>
        <v>XX</v>
      </c>
      <c r="N63" s="1178"/>
      <c r="O63" s="1179"/>
      <c r="P63" s="1178"/>
      <c r="Q63" s="1178"/>
    </row>
    <row r="64" spans="3:17">
      <c r="C64" s="1308" t="s">
        <v>2190</v>
      </c>
      <c r="D64" s="718" t="s">
        <v>7727</v>
      </c>
      <c r="E64" s="718">
        <f>E62+7</f>
        <v>44693</v>
      </c>
      <c r="F64" s="1297">
        <v>44717</v>
      </c>
      <c r="G64" s="1305" t="s">
        <v>7713</v>
      </c>
      <c r="H64" s="1299" t="s">
        <v>7728</v>
      </c>
      <c r="I64" s="1290">
        <f>I62+7</f>
        <v>44721</v>
      </c>
      <c r="J64" s="1222">
        <f>I64+13</f>
        <v>44734</v>
      </c>
      <c r="K64" s="1222">
        <f>I64+12</f>
        <v>44733</v>
      </c>
      <c r="L64" s="1222">
        <f>I64+15</f>
        <v>44736</v>
      </c>
      <c r="M64" s="82" t="str">
        <f>IF(I64&gt;F64,".","XX")</f>
        <v>.</v>
      </c>
      <c r="N64" s="1191">
        <f>N62+7</f>
        <v>44686</v>
      </c>
      <c r="O64" s="1179">
        <f>N64+2</f>
        <v>44688</v>
      </c>
      <c r="P64" s="1178">
        <f>O64-6</f>
        <v>44682</v>
      </c>
      <c r="Q64" s="1178">
        <f>P64</f>
        <v>44682</v>
      </c>
    </row>
    <row r="65" spans="3:17">
      <c r="C65" s="1306"/>
      <c r="D65" s="1307"/>
      <c r="E65" s="1307"/>
      <c r="F65" s="1302"/>
      <c r="G65" s="1303"/>
      <c r="H65" s="1304"/>
      <c r="I65" s="1288"/>
      <c r="J65" s="1289"/>
      <c r="K65" s="1289"/>
      <c r="L65" s="1289"/>
      <c r="M65" s="82" t="str">
        <f>IF(I65&gt;F64,".","XX")</f>
        <v>XX</v>
      </c>
      <c r="N65" s="1178"/>
      <c r="O65" s="1179"/>
      <c r="P65" s="1178"/>
      <c r="Q65" s="1178"/>
    </row>
    <row r="66" spans="3:17">
      <c r="C66" s="1308" t="s">
        <v>2016</v>
      </c>
      <c r="D66" s="718" t="s">
        <v>7729</v>
      </c>
      <c r="E66" s="718">
        <f>E64+7</f>
        <v>44700</v>
      </c>
      <c r="F66" s="1297">
        <v>44724</v>
      </c>
      <c r="G66" s="1305" t="s">
        <v>7715</v>
      </c>
      <c r="H66" s="1299" t="s">
        <v>7728</v>
      </c>
      <c r="I66" s="1290">
        <f>I64+7</f>
        <v>44728</v>
      </c>
      <c r="J66" s="1222">
        <f>I66+13</f>
        <v>44741</v>
      </c>
      <c r="K66" s="1222">
        <f>I66+12</f>
        <v>44740</v>
      </c>
      <c r="L66" s="1222">
        <f>I66+15</f>
        <v>44743</v>
      </c>
      <c r="M66" s="82" t="str">
        <f>IF(I66&gt;F66,".","XX")</f>
        <v>.</v>
      </c>
      <c r="N66" s="1191">
        <f>N64+7</f>
        <v>44693</v>
      </c>
      <c r="O66" s="1179">
        <f>N66+2</f>
        <v>44695</v>
      </c>
      <c r="P66" s="1178">
        <f>O66-6</f>
        <v>44689</v>
      </c>
      <c r="Q66" s="1178">
        <f>P66</f>
        <v>44689</v>
      </c>
    </row>
    <row r="67" spans="3:17">
      <c r="C67" s="1306"/>
      <c r="D67" s="1307"/>
      <c r="E67" s="1307"/>
      <c r="F67" s="1302"/>
      <c r="G67" s="1303"/>
      <c r="H67" s="1304"/>
      <c r="I67" s="1288"/>
      <c r="J67" s="1289"/>
      <c r="K67" s="1289"/>
      <c r="L67" s="1289"/>
      <c r="M67" s="82" t="str">
        <f>IF(I67&gt;F66,".","XX")</f>
        <v>XX</v>
      </c>
      <c r="N67" s="1178"/>
      <c r="O67" s="1179"/>
      <c r="P67" s="1178"/>
      <c r="Q67" s="1178"/>
    </row>
    <row r="68" spans="3:17">
      <c r="C68" s="1308" t="s">
        <v>2060</v>
      </c>
      <c r="D68" s="718" t="s">
        <v>7730</v>
      </c>
      <c r="E68" s="718">
        <f>E66+7</f>
        <v>44707</v>
      </c>
      <c r="F68" s="1297">
        <v>44731</v>
      </c>
      <c r="G68" s="1305" t="s">
        <v>2060</v>
      </c>
      <c r="H68" s="1299" t="s">
        <v>7721</v>
      </c>
      <c r="I68" s="1290">
        <f>I66+7</f>
        <v>44735</v>
      </c>
      <c r="J68" s="1222">
        <f>I68+13</f>
        <v>44748</v>
      </c>
      <c r="K68" s="1222">
        <f>I68+12</f>
        <v>44747</v>
      </c>
      <c r="L68" s="1222">
        <f>I68+15</f>
        <v>44750</v>
      </c>
      <c r="M68" s="82" t="str">
        <f>IF(I68&gt;F68,".","XX")</f>
        <v>.</v>
      </c>
      <c r="N68" s="1191">
        <f>N66+7</f>
        <v>44700</v>
      </c>
      <c r="O68" s="1179">
        <f>N68+2</f>
        <v>44702</v>
      </c>
      <c r="P68" s="1178">
        <f>O68-6</f>
        <v>44696</v>
      </c>
      <c r="Q68" s="1178">
        <f>P68</f>
        <v>44696</v>
      </c>
    </row>
    <row r="69" spans="3:17" ht="13.5" thickBot="1">
      <c r="C69" s="1300"/>
      <c r="D69" s="1301"/>
      <c r="E69" s="1301"/>
      <c r="F69" s="1302"/>
      <c r="G69" s="1303"/>
      <c r="H69" s="1304"/>
      <c r="I69" s="1288"/>
      <c r="J69" s="1289"/>
      <c r="K69" s="1289"/>
      <c r="L69" s="1289"/>
      <c r="M69" s="82" t="str">
        <f>IF(I69&gt;F68,".","XX")</f>
        <v>XX</v>
      </c>
      <c r="N69" s="1178"/>
      <c r="O69" s="1179"/>
      <c r="P69" s="1178"/>
      <c r="Q69" s="1178"/>
    </row>
    <row r="70" spans="3:17" ht="15.75" thickTop="1">
      <c r="C70" s="4055" t="s">
        <v>611</v>
      </c>
      <c r="D70" s="4055"/>
      <c r="E70" s="4055"/>
      <c r="F70" s="4055"/>
      <c r="G70" s="4055"/>
      <c r="H70" s="4055"/>
      <c r="I70" s="4055"/>
      <c r="J70" s="4055"/>
      <c r="K70" s="4055"/>
      <c r="L70" s="4055"/>
      <c r="M70" s="82"/>
      <c r="N70" s="1051"/>
      <c r="O70" s="1052"/>
      <c r="P70" s="1051"/>
      <c r="Q70" s="1051"/>
    </row>
    <row r="71" spans="3:17" ht="15">
      <c r="C71" s="515"/>
      <c r="D71" s="61"/>
      <c r="E71" s="61"/>
      <c r="F71" s="61"/>
      <c r="G71" s="61"/>
      <c r="H71" s="71"/>
      <c r="I71" s="71"/>
      <c r="J71" s="71"/>
      <c r="K71" s="71"/>
      <c r="L71" s="61"/>
      <c r="M71" s="82"/>
      <c r="N71" s="1051"/>
      <c r="O71" s="1052"/>
      <c r="P71" s="1051"/>
      <c r="Q71" s="1051"/>
    </row>
    <row r="72" spans="3:17">
      <c r="C72" s="253" t="s">
        <v>0</v>
      </c>
      <c r="D72" s="70"/>
      <c r="E72" t="s">
        <v>2062</v>
      </c>
      <c r="F72" s="254"/>
      <c r="G72" s="71" t="s">
        <v>36</v>
      </c>
      <c r="H72" s="71"/>
      <c r="I72" s="70"/>
      <c r="J72" s="70"/>
      <c r="K72" s="70"/>
      <c r="L72" s="71" t="s">
        <v>61</v>
      </c>
      <c r="M72" s="71"/>
      <c r="N72" s="71"/>
      <c r="O72" s="61"/>
    </row>
    <row r="73" spans="3:17">
      <c r="C73" s="82" t="s">
        <v>1</v>
      </c>
      <c r="D73" s="70"/>
      <c r="E73" s="249" t="s">
        <v>612</v>
      </c>
      <c r="F73" s="71"/>
      <c r="G73" s="70" t="s">
        <v>613</v>
      </c>
      <c r="H73" s="70"/>
      <c r="I73" s="308" t="s">
        <v>39</v>
      </c>
      <c r="J73" s="308"/>
      <c r="K73" s="61"/>
      <c r="L73" s="70" t="s">
        <v>63</v>
      </c>
      <c r="M73" s="70"/>
      <c r="N73" s="273" t="s">
        <v>64</v>
      </c>
      <c r="O73" s="61"/>
    </row>
    <row r="74" spans="3:17">
      <c r="C74" s="82"/>
      <c r="D74" s="70"/>
      <c r="E74" s="308"/>
      <c r="F74" s="71"/>
      <c r="G74" s="70"/>
      <c r="H74" s="70"/>
      <c r="I74" s="308"/>
      <c r="J74" s="308"/>
      <c r="K74" s="308"/>
      <c r="L74" s="70"/>
      <c r="M74" s="70"/>
      <c r="N74" s="273"/>
      <c r="O74" s="61"/>
    </row>
    <row r="75" spans="3:17">
      <c r="C75" s="624" t="str">
        <f>HOME!A$513</f>
        <v>PANTHER</v>
      </c>
      <c r="D75" s="624" t="str">
        <f>HOME!B$513</f>
        <v>YARIMCA</v>
      </c>
      <c r="E75" s="625" t="str">
        <f>HOME!C$513</f>
        <v>TRYAR</v>
      </c>
      <c r="F75" s="61"/>
      <c r="G75" s="624">
        <f>HOME!A$537</f>
        <v>0</v>
      </c>
      <c r="H75" s="624">
        <f>HOME!B$537</f>
        <v>0</v>
      </c>
      <c r="I75" s="625">
        <f>HOME!C$537</f>
        <v>0</v>
      </c>
      <c r="J75" s="625"/>
      <c r="K75" s="625"/>
      <c r="L75" s="624">
        <f>HOME!A$548</f>
        <v>0</v>
      </c>
      <c r="M75" s="624">
        <f>HOME!B$548</f>
        <v>0</v>
      </c>
      <c r="N75" s="625">
        <f>HOME!C$548</f>
        <v>0</v>
      </c>
      <c r="O75" s="61"/>
    </row>
    <row r="76" spans="3:17">
      <c r="C76" s="624" t="str">
        <f>HOME!A$514</f>
        <v>TIGER SERVICE</v>
      </c>
      <c r="D76" s="624" t="str">
        <f>HOME!B$514</f>
        <v>YARIMCA</v>
      </c>
      <c r="E76" s="625" t="str">
        <f>HOME!C$514</f>
        <v>TRYAR</v>
      </c>
      <c r="F76" s="61"/>
      <c r="G76" s="624" t="e">
        <f>HOME!#REF!</f>
        <v>#REF!</v>
      </c>
      <c r="H76" s="624" t="e">
        <f>HOME!#REF!</f>
        <v>#REF!</v>
      </c>
      <c r="I76" s="625" t="e">
        <f>HOME!#REF!</f>
        <v>#REF!</v>
      </c>
      <c r="J76" s="625"/>
      <c r="K76" s="625"/>
      <c r="L76" s="624">
        <f>HOME!A$550</f>
        <v>0</v>
      </c>
      <c r="M76" s="624">
        <f>HOME!B$550</f>
        <v>0</v>
      </c>
      <c r="N76" s="625">
        <f>HOME!C$550</f>
        <v>0</v>
      </c>
      <c r="O76" s="61"/>
    </row>
    <row r="77" spans="3:17">
      <c r="C77" s="624" t="str">
        <f>HOME!A$516</f>
        <v>BRITANNIA</v>
      </c>
      <c r="D77" s="624" t="str">
        <f>HOME!B$516</f>
        <v>ZANZIBAR</v>
      </c>
      <c r="E77" s="625" t="str">
        <f>HOME!C$516</f>
        <v>TZZNZ</v>
      </c>
      <c r="F77" s="61"/>
      <c r="G77" s="624">
        <f>HOME!A$533</f>
        <v>0</v>
      </c>
      <c r="H77" s="624">
        <f>HOME!B$533</f>
        <v>0</v>
      </c>
      <c r="I77" s="625">
        <f>HOME!C$533</f>
        <v>0</v>
      </c>
      <c r="J77" s="625"/>
      <c r="K77" s="625"/>
      <c r="L77" s="624">
        <f>HOME!A$553</f>
        <v>0</v>
      </c>
      <c r="M77" s="624">
        <f>HOME!B$553</f>
        <v>0</v>
      </c>
      <c r="N77" s="625">
        <f>HOME!C$553</f>
        <v>0</v>
      </c>
      <c r="O77" s="61"/>
    </row>
    <row r="78" spans="3:17">
      <c r="C78" s="624" t="str">
        <f>HOME!A$519</f>
        <v>IPANEMA</v>
      </c>
      <c r="D78" s="624" t="str">
        <f>HOME!B$519</f>
        <v>ZARATE</v>
      </c>
      <c r="E78" s="625" t="str">
        <f>HOME!C$519</f>
        <v>ARZAE</v>
      </c>
      <c r="F78" s="61"/>
      <c r="G78" s="624">
        <f>HOME!A$534</f>
        <v>0</v>
      </c>
      <c r="H78" s="624">
        <f>HOME!B$534</f>
        <v>0</v>
      </c>
      <c r="I78" s="625">
        <f>HOME!C$534</f>
        <v>0</v>
      </c>
      <c r="J78" s="625"/>
      <c r="K78" s="625"/>
      <c r="L78" s="624">
        <f>HOME!A$554</f>
        <v>0</v>
      </c>
      <c r="M78" s="624">
        <f>HOME!B$554</f>
        <v>0</v>
      </c>
      <c r="N78" s="625">
        <f>HOME!C$554</f>
        <v>0</v>
      </c>
      <c r="O78" s="61"/>
    </row>
    <row r="79" spans="3:17">
      <c r="C79" s="624" t="str">
        <f>HOME!A$520</f>
        <v>LION</v>
      </c>
      <c r="D79" s="624" t="str">
        <f>HOME!B$520</f>
        <v>ZEEBRUGGE</v>
      </c>
      <c r="E79" s="625" t="str">
        <f>HOME!C$520</f>
        <v>BEZEE</v>
      </c>
      <c r="F79" s="61"/>
      <c r="G79" s="624" t="e">
        <f>HOME!#REF!</f>
        <v>#REF!</v>
      </c>
      <c r="H79" s="624" t="e">
        <f>HOME!#REF!</f>
        <v>#REF!</v>
      </c>
      <c r="I79" s="625" t="e">
        <f>HOME!#REF!</f>
        <v>#REF!</v>
      </c>
      <c r="J79" s="625"/>
      <c r="K79" s="625"/>
      <c r="L79" s="624">
        <f>HOME!A$549</f>
        <v>0</v>
      </c>
      <c r="M79" s="624">
        <f>HOME!B$549</f>
        <v>0</v>
      </c>
      <c r="N79" s="625">
        <f>HOME!C$549</f>
        <v>0</v>
      </c>
      <c r="O79" s="61"/>
    </row>
    <row r="80" spans="3:17">
      <c r="C80" s="624">
        <f>HOME!A$521</f>
        <v>0</v>
      </c>
      <c r="D80" s="624">
        <f>HOME!B$521</f>
        <v>0</v>
      </c>
      <c r="E80" s="625">
        <f>HOME!C$521</f>
        <v>0</v>
      </c>
      <c r="F80" s="61"/>
      <c r="G80" s="624">
        <f>HOME!A$535</f>
        <v>0</v>
      </c>
      <c r="H80" s="624">
        <f>HOME!B$535</f>
        <v>0</v>
      </c>
      <c r="I80" s="625">
        <f>HOME!C$535</f>
        <v>0</v>
      </c>
      <c r="J80" s="625"/>
      <c r="K80" s="625"/>
      <c r="L80" s="624">
        <f>HOME!A$551</f>
        <v>0</v>
      </c>
      <c r="M80" s="624">
        <f>HOME!B$551</f>
        <v>0</v>
      </c>
      <c r="N80" s="625">
        <f>HOME!C$551</f>
        <v>0</v>
      </c>
      <c r="O80" s="61"/>
    </row>
    <row r="81" spans="3:14">
      <c r="C81" s="624">
        <f>HOME!A$522</f>
        <v>0</v>
      </c>
      <c r="D81" s="624" t="e">
        <f>HOME!#REF!</f>
        <v>#REF!</v>
      </c>
      <c r="E81" s="625">
        <f>HOME!C$522</f>
        <v>0</v>
      </c>
      <c r="F81" s="61"/>
      <c r="G81" s="624">
        <f>HOME!A$539</f>
        <v>0</v>
      </c>
      <c r="H81" s="624">
        <f>HOME!B$539</f>
        <v>0</v>
      </c>
      <c r="I81" s="625">
        <f>HOME!C$539</f>
        <v>0</v>
      </c>
      <c r="J81" s="625"/>
      <c r="K81" s="625"/>
      <c r="L81" s="624">
        <f>HOME!A$555</f>
        <v>0</v>
      </c>
      <c r="M81" s="624">
        <f>HOME!B$555</f>
        <v>0</v>
      </c>
      <c r="N81" s="625">
        <f>HOME!C$555</f>
        <v>0</v>
      </c>
    </row>
    <row r="82" spans="3:14">
      <c r="C82" s="624" t="str">
        <f>HOME!A$523</f>
        <v>ENDD</v>
      </c>
      <c r="D82" s="624">
        <f>HOME!B$522</f>
        <v>0</v>
      </c>
      <c r="E82" s="625">
        <f>HOME!C$523</f>
        <v>0</v>
      </c>
      <c r="F82" s="61"/>
      <c r="G82" s="624">
        <f>HOME!A$540</f>
        <v>0</v>
      </c>
      <c r="H82" s="624">
        <f>HOME!B$540</f>
        <v>0</v>
      </c>
      <c r="I82" s="625">
        <f>HOME!C$540</f>
        <v>0</v>
      </c>
      <c r="J82" s="625"/>
      <c r="K82" s="625"/>
      <c r="L82" s="624">
        <f>HOME!A$552</f>
        <v>0</v>
      </c>
      <c r="M82" s="624">
        <f>HOME!B$552</f>
        <v>0</v>
      </c>
      <c r="N82" s="625">
        <f>HOME!C$552</f>
        <v>0</v>
      </c>
    </row>
    <row r="83" spans="3:14">
      <c r="C83" s="61"/>
      <c r="D83" s="61"/>
      <c r="E83" s="61"/>
      <c r="F83" s="61"/>
      <c r="G83" s="61"/>
      <c r="H83" s="274"/>
      <c r="I83" s="273"/>
      <c r="J83" s="273"/>
      <c r="K83" s="273"/>
      <c r="L83" s="624"/>
      <c r="M83" s="61"/>
      <c r="N83" s="61"/>
    </row>
    <row r="84" spans="3:14">
      <c r="C84" s="61"/>
      <c r="D84" s="61"/>
      <c r="E84" s="273"/>
      <c r="F84" s="61"/>
      <c r="G84" s="61"/>
      <c r="H84" s="274"/>
      <c r="I84" s="273"/>
      <c r="J84" s="273"/>
      <c r="K84" s="273"/>
      <c r="L84" s="61"/>
      <c r="M84" s="61"/>
      <c r="N84" s="61"/>
    </row>
    <row r="85" spans="3:14">
      <c r="C85" s="61" t="s">
        <v>34</v>
      </c>
      <c r="D85" s="61" t="s">
        <v>614</v>
      </c>
      <c r="E85" s="273"/>
      <c r="F85" s="61"/>
      <c r="G85" s="61" t="s">
        <v>59</v>
      </c>
      <c r="H85" s="274" t="s">
        <v>60</v>
      </c>
      <c r="I85" s="274"/>
      <c r="J85" s="274"/>
      <c r="K85" s="274"/>
      <c r="L85" s="61" t="s">
        <v>59</v>
      </c>
      <c r="M85" s="61" t="s">
        <v>90</v>
      </c>
      <c r="N85" s="61"/>
    </row>
  </sheetData>
  <sheetProtection formatCells="0"/>
  <customSheetViews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4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61" customWidth="1"/>
    <col min="2" max="2" width="18.42578125" style="61" customWidth="1"/>
    <col min="3" max="3" width="9" style="61" customWidth="1"/>
    <col min="4" max="4" width="11.5703125" style="61" customWidth="1"/>
    <col min="5" max="5" width="11" style="61" customWidth="1"/>
    <col min="6" max="6" width="19.5703125" style="65" customWidth="1"/>
    <col min="7" max="7" width="8.42578125" style="61" customWidth="1"/>
    <col min="8" max="8" width="11.5703125" style="61" customWidth="1"/>
    <col min="9" max="9" width="13" style="61" customWidth="1"/>
    <col min="10" max="10" width="7.42578125" style="61" customWidth="1"/>
    <col min="11" max="11" width="8.42578125" style="61" bestFit="1" customWidth="1"/>
    <col min="12" max="12" width="13.42578125" style="61" customWidth="1"/>
    <col min="13" max="16384" width="9.42578125" style="5"/>
  </cols>
  <sheetData>
    <row r="1" spans="1:13" ht="6" customHeight="1"/>
    <row r="2" spans="1:13" s="37" customFormat="1" ht="15.75">
      <c r="A2" s="362"/>
      <c r="B2" s="7" t="s">
        <v>1707</v>
      </c>
      <c r="F2" s="10"/>
      <c r="M2" s="62"/>
    </row>
    <row r="3" spans="1:13" ht="15.75">
      <c r="A3" s="4032"/>
      <c r="B3" s="4032"/>
      <c r="C3" s="4032"/>
      <c r="D3" s="4032"/>
      <c r="E3" s="4032"/>
      <c r="F3" s="4032"/>
      <c r="G3" s="4032"/>
      <c r="H3" s="4032"/>
      <c r="I3" s="4032"/>
    </row>
    <row r="4" spans="1:13" s="61" customFormat="1" ht="11.25">
      <c r="A4" s="363"/>
      <c r="B4" s="84"/>
      <c r="C4" s="84"/>
      <c r="D4" s="66" t="s">
        <v>7731</v>
      </c>
      <c r="E4" s="84"/>
      <c r="F4" s="65"/>
      <c r="G4" s="84"/>
      <c r="H4" s="84"/>
      <c r="I4" s="84"/>
    </row>
    <row r="5" spans="1:13" s="71" customFormat="1" ht="11.25">
      <c r="A5" s="364"/>
      <c r="B5" s="66"/>
      <c r="C5" s="66"/>
      <c r="D5" s="66"/>
      <c r="E5" s="66"/>
      <c r="F5" s="63"/>
      <c r="G5" s="66"/>
      <c r="H5" s="66"/>
      <c r="I5" s="84"/>
      <c r="J5" s="61"/>
      <c r="K5" s="61"/>
      <c r="L5" s="61"/>
      <c r="M5" s="61"/>
    </row>
    <row r="6" spans="1:13" s="71" customFormat="1" ht="22.5">
      <c r="A6" s="297"/>
      <c r="B6" s="352"/>
      <c r="C6" s="353"/>
      <c r="D6" s="281" t="s">
        <v>98</v>
      </c>
      <c r="E6" s="225" t="s">
        <v>7732</v>
      </c>
      <c r="F6" s="354" t="s">
        <v>2830</v>
      </c>
      <c r="G6" s="354" t="s">
        <v>2004</v>
      </c>
      <c r="H6" s="225" t="s">
        <v>7732</v>
      </c>
      <c r="I6" s="241" t="s">
        <v>7733</v>
      </c>
      <c r="J6" s="61"/>
      <c r="K6" s="61"/>
      <c r="L6" s="61"/>
      <c r="M6" s="61"/>
    </row>
    <row r="7" spans="1:13" s="71" customFormat="1" ht="12" thickBot="1">
      <c r="A7" s="297"/>
      <c r="B7" s="353"/>
      <c r="C7" s="355" t="s">
        <v>3039</v>
      </c>
      <c r="D7" s="282"/>
      <c r="E7" s="226"/>
      <c r="F7" s="282"/>
      <c r="G7" s="282"/>
      <c r="H7" s="227"/>
      <c r="I7" s="229" t="s">
        <v>4094</v>
      </c>
      <c r="J7" s="61"/>
      <c r="K7" s="61"/>
      <c r="L7" s="61"/>
      <c r="M7" s="61"/>
    </row>
    <row r="8" spans="1:13" s="71" customFormat="1" ht="21" customHeight="1" thickTop="1">
      <c r="A8" s="297" t="s">
        <v>7734</v>
      </c>
      <c r="B8" s="182" t="s">
        <v>3624</v>
      </c>
      <c r="C8" s="365" t="s">
        <v>7735</v>
      </c>
      <c r="D8" s="312">
        <v>43253</v>
      </c>
      <c r="E8" s="102">
        <f>D8+7</f>
        <v>43260</v>
      </c>
      <c r="F8" s="310" t="s">
        <v>3100</v>
      </c>
      <c r="G8" s="310" t="s">
        <v>7736</v>
      </c>
      <c r="H8" s="102">
        <v>43260</v>
      </c>
      <c r="I8" s="102">
        <v>43277</v>
      </c>
      <c r="J8" s="61"/>
      <c r="K8" s="61"/>
      <c r="L8" s="61"/>
      <c r="M8" s="61"/>
    </row>
    <row r="9" spans="1:13" s="71" customFormat="1" ht="21" customHeight="1">
      <c r="A9" s="297" t="s">
        <v>7737</v>
      </c>
      <c r="B9" s="182" t="s">
        <v>175</v>
      </c>
      <c r="C9" s="311" t="s">
        <v>7738</v>
      </c>
      <c r="D9" s="312">
        <v>43260</v>
      </c>
      <c r="E9" s="102">
        <f>D9+7</f>
        <v>43267</v>
      </c>
      <c r="F9" s="310" t="s">
        <v>7739</v>
      </c>
      <c r="G9" s="310" t="s">
        <v>7740</v>
      </c>
      <c r="H9" s="102">
        <v>43267</v>
      </c>
      <c r="I9" s="102">
        <v>43284</v>
      </c>
      <c r="J9" s="61"/>
      <c r="K9" s="61"/>
      <c r="L9" s="61"/>
      <c r="M9" s="61"/>
    </row>
    <row r="10" spans="1:13" s="71" customFormat="1" ht="21" customHeight="1">
      <c r="A10" s="297"/>
      <c r="B10" s="352"/>
      <c r="C10" s="353"/>
      <c r="D10" s="281" t="s">
        <v>98</v>
      </c>
      <c r="E10" s="304" t="s">
        <v>7741</v>
      </c>
      <c r="F10" s="366" t="s">
        <v>2830</v>
      </c>
      <c r="G10" s="366" t="s">
        <v>2004</v>
      </c>
      <c r="H10" s="304" t="s">
        <v>7741</v>
      </c>
      <c r="I10" s="241" t="s">
        <v>7733</v>
      </c>
      <c r="J10" s="61"/>
      <c r="K10" s="61"/>
      <c r="L10" s="61"/>
      <c r="M10" s="61"/>
    </row>
    <row r="11" spans="1:13" s="71" customFormat="1" ht="21" customHeight="1">
      <c r="A11" s="297" t="s">
        <v>7742</v>
      </c>
      <c r="B11" s="182" t="s">
        <v>7743</v>
      </c>
      <c r="C11" s="311" t="s">
        <v>7744</v>
      </c>
      <c r="D11" s="312">
        <v>43268</v>
      </c>
      <c r="E11" s="102">
        <v>43273</v>
      </c>
      <c r="F11" s="310" t="s">
        <v>7745</v>
      </c>
      <c r="G11" s="310" t="s">
        <v>7746</v>
      </c>
      <c r="H11" s="102">
        <v>43275</v>
      </c>
      <c r="I11" s="102">
        <v>43291</v>
      </c>
      <c r="J11" s="61"/>
      <c r="K11" s="61"/>
      <c r="L11" s="61"/>
      <c r="M11" s="61"/>
    </row>
    <row r="12" spans="1:13" s="71" customFormat="1" ht="22.5">
      <c r="A12" s="297"/>
      <c r="B12" s="352"/>
      <c r="C12" s="353"/>
      <c r="D12" s="281" t="s">
        <v>98</v>
      </c>
      <c r="E12" s="225" t="s">
        <v>7732</v>
      </c>
      <c r="F12" s="354" t="s">
        <v>2830</v>
      </c>
      <c r="G12" s="354" t="s">
        <v>2004</v>
      </c>
      <c r="H12" s="225" t="s">
        <v>7732</v>
      </c>
      <c r="I12" s="241" t="s">
        <v>7733</v>
      </c>
      <c r="J12" s="61"/>
      <c r="K12" s="61"/>
      <c r="L12" s="61"/>
      <c r="M12" s="61"/>
    </row>
    <row r="13" spans="1:13" s="71" customFormat="1" ht="12" thickBot="1">
      <c r="A13" s="297"/>
      <c r="B13" s="353"/>
      <c r="C13" s="355" t="s">
        <v>3039</v>
      </c>
      <c r="D13" s="282"/>
      <c r="E13" s="226"/>
      <c r="F13" s="282"/>
      <c r="G13" s="282"/>
      <c r="H13" s="227"/>
      <c r="I13" s="229" t="s">
        <v>4094</v>
      </c>
      <c r="J13" s="61"/>
      <c r="K13" s="61"/>
      <c r="L13" s="61"/>
      <c r="M13" s="61"/>
    </row>
    <row r="14" spans="1:13" s="71" customFormat="1" ht="21" customHeight="1" thickTop="1">
      <c r="A14" s="297"/>
      <c r="B14" s="367" t="s">
        <v>440</v>
      </c>
      <c r="C14" s="368" t="s">
        <v>7747</v>
      </c>
      <c r="D14" s="369">
        <v>43269</v>
      </c>
      <c r="E14" s="370">
        <f>D14+7</f>
        <v>43276</v>
      </c>
      <c r="F14" s="371" t="s">
        <v>7748</v>
      </c>
      <c r="G14" s="371" t="s">
        <v>7746</v>
      </c>
      <c r="H14" s="370">
        <v>43274</v>
      </c>
      <c r="I14" s="370">
        <v>43291</v>
      </c>
      <c r="J14" s="61"/>
      <c r="K14" s="61"/>
      <c r="L14" s="61"/>
      <c r="M14" s="61"/>
    </row>
    <row r="15" spans="1:13" s="71" customFormat="1" ht="21" customHeight="1">
      <c r="A15" s="297"/>
      <c r="B15" s="182" t="s">
        <v>122</v>
      </c>
      <c r="C15" s="311" t="s">
        <v>7749</v>
      </c>
      <c r="D15" s="312">
        <v>43273</v>
      </c>
      <c r="E15" s="102">
        <f>D15+7</f>
        <v>43280</v>
      </c>
      <c r="F15" s="310" t="s">
        <v>7750</v>
      </c>
      <c r="G15" s="310" t="s">
        <v>7751</v>
      </c>
      <c r="H15" s="102">
        <v>43281</v>
      </c>
      <c r="I15" s="102">
        <v>43298</v>
      </c>
      <c r="J15" s="61"/>
      <c r="K15" s="61"/>
      <c r="L15" s="61"/>
      <c r="M15" s="61"/>
    </row>
    <row r="16" spans="1:13" s="71" customFormat="1" ht="21" customHeight="1">
      <c r="A16" s="297"/>
      <c r="B16" s="182" t="s">
        <v>7752</v>
      </c>
      <c r="C16" s="311" t="s">
        <v>7753</v>
      </c>
      <c r="D16" s="312">
        <v>43281</v>
      </c>
      <c r="E16" s="102">
        <v>43286</v>
      </c>
      <c r="F16" s="310" t="s">
        <v>7754</v>
      </c>
      <c r="G16" s="310" t="s">
        <v>7755</v>
      </c>
      <c r="H16" s="102">
        <v>43288</v>
      </c>
      <c r="I16" s="102">
        <v>43305</v>
      </c>
      <c r="J16" s="61"/>
      <c r="K16" s="61"/>
      <c r="L16" s="61"/>
      <c r="M16" s="61"/>
    </row>
    <row r="17" spans="1:13" s="71" customFormat="1" ht="21" customHeight="1">
      <c r="A17" s="297"/>
      <c r="B17" s="271" t="s">
        <v>3622</v>
      </c>
      <c r="C17" s="398" t="s">
        <v>7756</v>
      </c>
      <c r="D17" s="283">
        <v>43287</v>
      </c>
      <c r="E17" s="252">
        <v>43295</v>
      </c>
      <c r="F17" s="324" t="s">
        <v>159</v>
      </c>
      <c r="G17" s="324" t="s">
        <v>7757</v>
      </c>
      <c r="H17" s="252">
        <v>43295</v>
      </c>
      <c r="I17" s="252">
        <v>43312</v>
      </c>
      <c r="J17" s="61"/>
      <c r="K17" s="61"/>
      <c r="L17" s="61"/>
      <c r="M17" s="61"/>
    </row>
    <row r="18" spans="1:13" s="71" customFormat="1" ht="21" customHeight="1">
      <c r="A18" s="297"/>
      <c r="B18" s="271" t="s">
        <v>5103</v>
      </c>
      <c r="C18" s="323" t="s">
        <v>7758</v>
      </c>
      <c r="D18" s="283">
        <v>43295</v>
      </c>
      <c r="E18" s="252">
        <v>43302</v>
      </c>
      <c r="F18" s="324" t="s">
        <v>3100</v>
      </c>
      <c r="G18" s="324" t="s">
        <v>7759</v>
      </c>
      <c r="H18" s="252">
        <v>43302</v>
      </c>
      <c r="I18" s="252">
        <f t="shared" ref="I18:I23" si="0">D18+24</f>
        <v>43319</v>
      </c>
      <c r="J18" s="61"/>
      <c r="K18" s="61"/>
      <c r="L18" s="61"/>
      <c r="M18" s="61"/>
    </row>
    <row r="19" spans="1:13" s="71" customFormat="1" ht="21" customHeight="1">
      <c r="A19" s="297"/>
      <c r="B19" s="378"/>
      <c r="C19" s="379"/>
      <c r="D19" s="380"/>
      <c r="E19" s="381"/>
      <c r="F19" s="382"/>
      <c r="G19" s="382"/>
      <c r="H19" s="381"/>
      <c r="I19" s="381">
        <f>I18+10</f>
        <v>43329</v>
      </c>
      <c r="J19" s="61"/>
      <c r="K19" s="61"/>
      <c r="L19" s="61"/>
      <c r="M19" s="61"/>
    </row>
    <row r="20" spans="1:13" s="71" customFormat="1" ht="21" customHeight="1">
      <c r="A20" s="297"/>
      <c r="B20" s="383"/>
      <c r="C20" s="384"/>
      <c r="D20" s="385" t="s">
        <v>98</v>
      </c>
      <c r="E20" s="386" t="s">
        <v>7741</v>
      </c>
      <c r="F20" s="387" t="s">
        <v>2830</v>
      </c>
      <c r="G20" s="387" t="s">
        <v>2004</v>
      </c>
      <c r="H20" s="386" t="s">
        <v>7741</v>
      </c>
      <c r="I20" s="388" t="s">
        <v>7733</v>
      </c>
      <c r="J20" s="61"/>
      <c r="K20" s="61"/>
      <c r="L20" s="61"/>
      <c r="M20" s="61"/>
    </row>
    <row r="21" spans="1:13" s="71" customFormat="1" ht="21" customHeight="1">
      <c r="A21" s="297"/>
      <c r="B21" s="389" t="s">
        <v>7760</v>
      </c>
      <c r="C21" s="390" t="s">
        <v>7761</v>
      </c>
      <c r="D21" s="391">
        <v>43303</v>
      </c>
      <c r="E21" s="392">
        <f>D21+5</f>
        <v>43308</v>
      </c>
      <c r="F21" s="393" t="s">
        <v>7739</v>
      </c>
      <c r="G21" s="393" t="s">
        <v>7762</v>
      </c>
      <c r="H21" s="392">
        <v>43310</v>
      </c>
      <c r="I21" s="392">
        <f t="shared" si="0"/>
        <v>43327</v>
      </c>
      <c r="J21" s="61"/>
      <c r="K21" s="61"/>
      <c r="L21" s="61"/>
      <c r="M21" s="61"/>
    </row>
    <row r="22" spans="1:13" s="71" customFormat="1" ht="21" customHeight="1">
      <c r="A22" s="297"/>
      <c r="B22" s="389" t="s">
        <v>7763</v>
      </c>
      <c r="C22" s="390" t="s">
        <v>7764</v>
      </c>
      <c r="D22" s="391">
        <f t="shared" ref="D22:D23" si="1">D21+7</f>
        <v>43310</v>
      </c>
      <c r="E22" s="392">
        <f t="shared" ref="E22:E26" si="2">E21+7</f>
        <v>43315</v>
      </c>
      <c r="F22" s="393" t="s">
        <v>7748</v>
      </c>
      <c r="G22" s="393" t="s">
        <v>7765</v>
      </c>
      <c r="H22" s="392">
        <v>43316</v>
      </c>
      <c r="I22" s="392">
        <f t="shared" si="0"/>
        <v>43334</v>
      </c>
      <c r="J22" s="61"/>
      <c r="K22" s="61"/>
      <c r="L22" s="61"/>
      <c r="M22" s="61"/>
    </row>
    <row r="23" spans="1:13" s="71" customFormat="1" ht="21" customHeight="1">
      <c r="A23" s="297"/>
      <c r="B23" s="394" t="s">
        <v>2060</v>
      </c>
      <c r="C23" s="395"/>
      <c r="D23" s="396">
        <f t="shared" si="1"/>
        <v>43317</v>
      </c>
      <c r="E23" s="335">
        <f t="shared" si="2"/>
        <v>43322</v>
      </c>
      <c r="F23" s="397" t="s">
        <v>7750</v>
      </c>
      <c r="G23" s="397" t="s">
        <v>7766</v>
      </c>
      <c r="H23" s="335">
        <f t="shared" ref="H23:H26" si="3">H22+7</f>
        <v>43323</v>
      </c>
      <c r="I23" s="335">
        <f t="shared" si="0"/>
        <v>43341</v>
      </c>
      <c r="J23" s="61"/>
      <c r="K23" s="61"/>
      <c r="L23" s="61"/>
      <c r="M23" s="61"/>
    </row>
    <row r="24" spans="1:13" s="71" customFormat="1" ht="21" customHeight="1">
      <c r="A24" s="297"/>
      <c r="B24" s="394" t="s">
        <v>2060</v>
      </c>
      <c r="C24" s="395"/>
      <c r="D24" s="396">
        <f>D23+7</f>
        <v>43324</v>
      </c>
      <c r="E24" s="335">
        <f t="shared" si="2"/>
        <v>43329</v>
      </c>
      <c r="F24" s="397" t="s">
        <v>2060</v>
      </c>
      <c r="G24" s="397" t="s">
        <v>7767</v>
      </c>
      <c r="H24" s="335">
        <f t="shared" si="3"/>
        <v>43330</v>
      </c>
      <c r="I24" s="335">
        <f>D24+24</f>
        <v>43348</v>
      </c>
      <c r="J24" s="61"/>
      <c r="K24" s="61"/>
      <c r="L24" s="61"/>
      <c r="M24" s="61"/>
    </row>
    <row r="25" spans="1:13" s="71" customFormat="1" ht="21" customHeight="1">
      <c r="A25" s="297"/>
      <c r="B25" s="394" t="s">
        <v>2060</v>
      </c>
      <c r="C25" s="395"/>
      <c r="D25" s="396">
        <f>D24+7</f>
        <v>43331</v>
      </c>
      <c r="E25" s="335">
        <f t="shared" si="2"/>
        <v>43336</v>
      </c>
      <c r="F25" s="397" t="s">
        <v>2060</v>
      </c>
      <c r="G25" s="397" t="s">
        <v>7768</v>
      </c>
      <c r="H25" s="335">
        <f t="shared" si="3"/>
        <v>43337</v>
      </c>
      <c r="I25" s="335">
        <f>D25+24</f>
        <v>43355</v>
      </c>
      <c r="J25" s="61"/>
      <c r="K25" s="61"/>
      <c r="L25" s="61"/>
      <c r="M25" s="61"/>
    </row>
    <row r="26" spans="1:13" s="71" customFormat="1" ht="21" customHeight="1">
      <c r="A26" s="297"/>
      <c r="B26" s="394" t="s">
        <v>2060</v>
      </c>
      <c r="C26" s="395"/>
      <c r="D26" s="396">
        <f>D25+7</f>
        <v>43338</v>
      </c>
      <c r="E26" s="335">
        <f t="shared" si="2"/>
        <v>43343</v>
      </c>
      <c r="F26" s="397" t="s">
        <v>2060</v>
      </c>
      <c r="G26" s="397" t="s">
        <v>7769</v>
      </c>
      <c r="H26" s="335">
        <f t="shared" si="3"/>
        <v>43344</v>
      </c>
      <c r="I26" s="335">
        <f>D26+24</f>
        <v>43362</v>
      </c>
      <c r="J26" s="61"/>
      <c r="K26" s="61"/>
      <c r="L26" s="61"/>
      <c r="M26" s="61"/>
    </row>
    <row r="27" spans="1:13" s="71" customFormat="1">
      <c r="A27" s="297"/>
      <c r="B27" t="s">
        <v>611</v>
      </c>
      <c r="C27" s="61"/>
      <c r="D27" s="61"/>
      <c r="E27" s="61"/>
      <c r="F27" s="170"/>
      <c r="G27" s="61"/>
      <c r="H27" s="79"/>
      <c r="I27" s="274"/>
      <c r="J27" s="61"/>
      <c r="K27" s="61"/>
      <c r="L27" s="70"/>
      <c r="M27" s="70"/>
    </row>
    <row r="28" spans="1:13" s="61" customFormat="1" ht="11.25">
      <c r="A28" s="297"/>
      <c r="D28" s="104"/>
      <c r="E28" s="104"/>
      <c r="F28" s="65"/>
      <c r="G28" s="84"/>
      <c r="H28" s="104"/>
      <c r="L28" s="104"/>
    </row>
    <row r="29" spans="1:13" s="61" customFormat="1" ht="11.25">
      <c r="A29" s="297"/>
      <c r="B29" s="253" t="s">
        <v>0</v>
      </c>
      <c r="C29" s="70"/>
      <c r="D29" s="70"/>
      <c r="E29" s="254"/>
      <c r="F29" s="253" t="s">
        <v>36</v>
      </c>
      <c r="G29" s="71"/>
      <c r="H29" s="70"/>
      <c r="I29" s="70"/>
      <c r="J29" s="71" t="s">
        <v>61</v>
      </c>
      <c r="K29" s="71"/>
      <c r="L29" s="71"/>
    </row>
    <row r="30" spans="1:13" s="61" customFormat="1" ht="11.25">
      <c r="A30" s="297"/>
      <c r="B30" s="82" t="s">
        <v>1</v>
      </c>
      <c r="C30" s="70"/>
      <c r="D30" s="83" t="s">
        <v>612</v>
      </c>
      <c r="E30" s="71"/>
      <c r="F30" s="70" t="s">
        <v>613</v>
      </c>
      <c r="G30" s="70"/>
      <c r="H30" s="83" t="s">
        <v>39</v>
      </c>
      <c r="I30" s="70"/>
      <c r="J30" s="70" t="s">
        <v>63</v>
      </c>
      <c r="K30" s="70"/>
      <c r="L30" s="81" t="s">
        <v>64</v>
      </c>
    </row>
    <row r="31" spans="1:13" s="61" customFormat="1" ht="11.25">
      <c r="A31" s="297"/>
      <c r="B31" s="82"/>
      <c r="C31" s="70"/>
      <c r="D31" s="83"/>
      <c r="E31" s="71"/>
      <c r="F31" s="82"/>
      <c r="G31" s="70"/>
      <c r="H31" s="83"/>
      <c r="I31" s="70"/>
      <c r="J31" s="70"/>
      <c r="K31" s="70"/>
      <c r="L31" s="81"/>
    </row>
    <row r="32" spans="1:13" s="61" customFormat="1" ht="11.25">
      <c r="A32" s="297"/>
      <c r="B32" s="80" t="str">
        <f>HOME!A$513</f>
        <v>PANTHER</v>
      </c>
      <c r="C32" s="80" t="str">
        <f>HOME!B$513</f>
        <v>YARIMCA</v>
      </c>
      <c r="D32" s="65" t="str">
        <f>HOME!C$513</f>
        <v>TRYAR</v>
      </c>
      <c r="F32" s="80">
        <f>HOME!A$537</f>
        <v>0</v>
      </c>
      <c r="G32" s="80">
        <f>HOME!B$537</f>
        <v>0</v>
      </c>
      <c r="H32" s="65">
        <f>HOME!C$537</f>
        <v>0</v>
      </c>
      <c r="J32" s="80">
        <f>HOME!A$548</f>
        <v>0</v>
      </c>
      <c r="K32" s="80">
        <f>HOME!B$548</f>
        <v>0</v>
      </c>
      <c r="L32" s="65">
        <f>HOME!C$548</f>
        <v>0</v>
      </c>
    </row>
    <row r="33" spans="1:12" s="61" customFormat="1" ht="11.25">
      <c r="A33" s="297"/>
      <c r="B33" s="80" t="str">
        <f>HOME!A$514</f>
        <v>TIGER SERVICE</v>
      </c>
      <c r="C33" s="80" t="str">
        <f>HOME!B$514</f>
        <v>YARIMCA</v>
      </c>
      <c r="D33" s="65" t="str">
        <f>HOME!C$514</f>
        <v>TRYAR</v>
      </c>
      <c r="F33" s="80" t="e">
        <f>HOME!#REF!</f>
        <v>#REF!</v>
      </c>
      <c r="G33" s="80" t="e">
        <f>HOME!#REF!</f>
        <v>#REF!</v>
      </c>
      <c r="H33" s="65" t="e">
        <f>HOME!#REF!</f>
        <v>#REF!</v>
      </c>
      <c r="J33" s="80">
        <f>HOME!A$550</f>
        <v>0</v>
      </c>
      <c r="K33" s="80">
        <f>HOME!B$550</f>
        <v>0</v>
      </c>
      <c r="L33" s="65">
        <f>HOME!C$550</f>
        <v>0</v>
      </c>
    </row>
    <row r="34" spans="1:12" s="61" customFormat="1" ht="11.25">
      <c r="A34" s="363"/>
      <c r="B34" s="80" t="str">
        <f>HOME!A$516</f>
        <v>BRITANNIA</v>
      </c>
      <c r="C34" s="80" t="str">
        <f>HOME!B$516</f>
        <v>ZANZIBAR</v>
      </c>
      <c r="D34" s="65" t="str">
        <f>HOME!C$516</f>
        <v>TZZNZ</v>
      </c>
      <c r="F34" s="80">
        <f>HOME!A$533</f>
        <v>0</v>
      </c>
      <c r="G34" s="80">
        <f>HOME!B$533</f>
        <v>0</v>
      </c>
      <c r="H34" s="65">
        <f>HOME!C$533</f>
        <v>0</v>
      </c>
      <c r="J34" s="80">
        <f>HOME!A$553</f>
        <v>0</v>
      </c>
      <c r="K34" s="80">
        <f>HOME!B$553</f>
        <v>0</v>
      </c>
      <c r="L34" s="65">
        <f>HOME!C$553</f>
        <v>0</v>
      </c>
    </row>
    <row r="35" spans="1:12" s="61" customFormat="1" ht="11.25">
      <c r="A35" s="363"/>
      <c r="B35" s="80" t="str">
        <f>HOME!A$519</f>
        <v>IPANEMA</v>
      </c>
      <c r="C35" s="80" t="str">
        <f>HOME!B$519</f>
        <v>ZARATE</v>
      </c>
      <c r="D35" s="65" t="str">
        <f>HOME!C$519</f>
        <v>ARZAE</v>
      </c>
      <c r="F35" s="80">
        <f>HOME!A$534</f>
        <v>0</v>
      </c>
      <c r="G35" s="80">
        <f>HOME!B$534</f>
        <v>0</v>
      </c>
      <c r="H35" s="65">
        <f>HOME!C$534</f>
        <v>0</v>
      </c>
      <c r="J35" s="80">
        <f>HOME!A$554</f>
        <v>0</v>
      </c>
      <c r="K35" s="80">
        <f>HOME!B$554</f>
        <v>0</v>
      </c>
      <c r="L35" s="65">
        <f>HOME!C$554</f>
        <v>0</v>
      </c>
    </row>
    <row r="36" spans="1:12" s="61" customFormat="1" ht="11.25">
      <c r="A36" s="363"/>
      <c r="B36" s="80" t="str">
        <f>HOME!A$520</f>
        <v>LION</v>
      </c>
      <c r="C36" s="80" t="str">
        <f>HOME!B$520</f>
        <v>ZEEBRUGGE</v>
      </c>
      <c r="D36" s="65" t="str">
        <f>HOME!C$520</f>
        <v>BEZEE</v>
      </c>
      <c r="F36" s="80" t="e">
        <f>HOME!#REF!</f>
        <v>#REF!</v>
      </c>
      <c r="G36" s="80" t="e">
        <f>HOME!#REF!</f>
        <v>#REF!</v>
      </c>
      <c r="H36" s="65" t="e">
        <f>HOME!#REF!</f>
        <v>#REF!</v>
      </c>
      <c r="J36" s="80">
        <f>HOME!A$549</f>
        <v>0</v>
      </c>
      <c r="K36" s="80">
        <f>HOME!B$549</f>
        <v>0</v>
      </c>
      <c r="L36" s="65">
        <f>HOME!C$549</f>
        <v>0</v>
      </c>
    </row>
    <row r="37" spans="1:12" s="61" customFormat="1" ht="11.25">
      <c r="A37" s="363"/>
      <c r="B37" s="80">
        <f>HOME!A$521</f>
        <v>0</v>
      </c>
      <c r="C37" s="80">
        <f>HOME!B$521</f>
        <v>0</v>
      </c>
      <c r="D37" s="65">
        <f>HOME!C$521</f>
        <v>0</v>
      </c>
      <c r="F37" s="80">
        <f>HOME!A$535</f>
        <v>0</v>
      </c>
      <c r="G37" s="80">
        <f>HOME!B$535</f>
        <v>0</v>
      </c>
      <c r="H37" s="65">
        <f>HOME!C$535</f>
        <v>0</v>
      </c>
      <c r="J37" s="80">
        <f>HOME!A$551</f>
        <v>0</v>
      </c>
      <c r="K37" s="80">
        <f>HOME!B$551</f>
        <v>0</v>
      </c>
      <c r="L37" s="65">
        <f>HOME!C$551</f>
        <v>0</v>
      </c>
    </row>
    <row r="38" spans="1:12" s="61" customFormat="1" ht="11.25">
      <c r="A38" s="363"/>
      <c r="B38" s="80">
        <f>HOME!A$522</f>
        <v>0</v>
      </c>
      <c r="C38" s="80" t="e">
        <f>HOME!#REF!</f>
        <v>#REF!</v>
      </c>
      <c r="D38" s="65">
        <f>HOME!C$522</f>
        <v>0</v>
      </c>
      <c r="F38" s="80">
        <f>HOME!A$539</f>
        <v>0</v>
      </c>
      <c r="G38" s="80">
        <f>HOME!B$539</f>
        <v>0</v>
      </c>
      <c r="H38" s="65">
        <f>HOME!C$539</f>
        <v>0</v>
      </c>
      <c r="J38" s="80">
        <f>HOME!A$555</f>
        <v>0</v>
      </c>
      <c r="K38" s="80">
        <f>HOME!B$555</f>
        <v>0</v>
      </c>
      <c r="L38" s="65">
        <f>HOME!C$555</f>
        <v>0</v>
      </c>
    </row>
    <row r="39" spans="1:12" s="61" customFormat="1" ht="11.25">
      <c r="A39" s="363"/>
      <c r="B39" s="80" t="str">
        <f>HOME!A$523</f>
        <v>ENDD</v>
      </c>
      <c r="C39" s="80">
        <f>HOME!B$522</f>
        <v>0</v>
      </c>
      <c r="D39" s="65">
        <f>HOME!C$523</f>
        <v>0</v>
      </c>
      <c r="F39" s="80">
        <f>HOME!A$540</f>
        <v>0</v>
      </c>
      <c r="G39" s="80">
        <f>HOME!B$540</f>
        <v>0</v>
      </c>
      <c r="H39" s="65">
        <f>HOME!C$540</f>
        <v>0</v>
      </c>
      <c r="J39" s="80">
        <f>HOME!A$552</f>
        <v>0</v>
      </c>
      <c r="K39" s="80">
        <f>HOME!B$552</f>
        <v>0</v>
      </c>
      <c r="L39" s="65">
        <f>HOME!C$552</f>
        <v>0</v>
      </c>
    </row>
    <row r="40" spans="1:12" s="61" customFormat="1" ht="11.25">
      <c r="A40" s="363"/>
      <c r="F40" s="65"/>
      <c r="G40" s="84"/>
      <c r="H40" s="81"/>
      <c r="J40" s="80"/>
    </row>
    <row r="41" spans="1:12" s="61" customFormat="1" ht="11.25">
      <c r="A41" s="363"/>
      <c r="D41" s="81"/>
      <c r="F41" s="65"/>
      <c r="G41" s="84"/>
      <c r="H41" s="81"/>
    </row>
    <row r="42" spans="1:12" s="61" customFormat="1" ht="11.25">
      <c r="A42" s="363"/>
      <c r="B42" s="61" t="s">
        <v>34</v>
      </c>
      <c r="C42" s="61" t="s">
        <v>614</v>
      </c>
      <c r="D42" s="81"/>
      <c r="F42" s="65" t="s">
        <v>59</v>
      </c>
      <c r="G42" s="84" t="s">
        <v>60</v>
      </c>
      <c r="H42" s="84"/>
      <c r="I42" s="81"/>
      <c r="J42" s="61" t="s">
        <v>59</v>
      </c>
      <c r="K42" s="61" t="s">
        <v>90</v>
      </c>
    </row>
  </sheetData>
  <customSheetViews>
    <customSheetView guid="{25211047-2AA7-431D-8637-AA6183637E8E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5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6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7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8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9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0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1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12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13"/>
      <headerFooter>
        <oddFooter>&amp;RLast update : &amp;D   &amp;T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95</v>
      </c>
    </row>
    <row r="3" spans="2:11" s="37" customFormat="1" ht="22.5" customHeight="1">
      <c r="B3" s="7"/>
    </row>
    <row r="4" spans="2:11" s="61" customFormat="1">
      <c r="B4" s="66"/>
      <c r="C4" s="66"/>
      <c r="D4" s="9" t="s">
        <v>7770</v>
      </c>
      <c r="E4" s="66"/>
      <c r="F4" s="66"/>
      <c r="G4" s="66"/>
      <c r="H4" s="66"/>
      <c r="I4" s="66"/>
    </row>
    <row r="5" spans="2:11" s="71" customFormat="1" ht="11.25">
      <c r="B5" s="84"/>
      <c r="C5" s="84"/>
      <c r="D5" s="84"/>
      <c r="E5" s="84"/>
      <c r="F5" s="84"/>
      <c r="G5" s="84"/>
      <c r="H5" s="897"/>
      <c r="I5" s="897"/>
      <c r="J5" s="61"/>
      <c r="K5" s="61"/>
    </row>
    <row r="6" spans="2:11" s="71" customFormat="1" ht="27.75" hidden="1">
      <c r="B6" s="313"/>
      <c r="C6" s="314"/>
      <c r="D6" s="315" t="s">
        <v>98</v>
      </c>
      <c r="E6" s="315" t="s">
        <v>3894</v>
      </c>
      <c r="F6" s="316" t="s">
        <v>7677</v>
      </c>
      <c r="G6" s="315" t="s">
        <v>101</v>
      </c>
      <c r="H6" s="315" t="s">
        <v>659</v>
      </c>
      <c r="I6" s="1020" t="s">
        <v>7683</v>
      </c>
      <c r="J6" s="399" t="s">
        <v>1573</v>
      </c>
      <c r="K6" s="82"/>
    </row>
    <row r="7" spans="2:11" s="71" customFormat="1" ht="12" hidden="1" thickBot="1">
      <c r="B7" s="318"/>
      <c r="C7" s="1040" t="s">
        <v>2961</v>
      </c>
      <c r="D7" s="320" t="s">
        <v>2362</v>
      </c>
      <c r="E7" s="322" t="s">
        <v>2962</v>
      </c>
      <c r="F7" s="321"/>
      <c r="G7" s="321"/>
      <c r="H7" s="322" t="s">
        <v>2962</v>
      </c>
      <c r="I7" s="640" t="s">
        <v>2845</v>
      </c>
      <c r="J7" s="640" t="s">
        <v>3264</v>
      </c>
      <c r="K7" s="82"/>
    </row>
    <row r="8" spans="2:11" s="71" customFormat="1" ht="12" hidden="1" thickTop="1">
      <c r="B8" s="1021" t="s">
        <v>2186</v>
      </c>
      <c r="C8" s="1022" t="s">
        <v>2977</v>
      </c>
      <c r="D8" s="1022" t="e">
        <f>#REF!+7</f>
        <v>#REF!</v>
      </c>
      <c r="E8" s="1022">
        <v>44338</v>
      </c>
      <c r="F8" s="1031" t="s">
        <v>7771</v>
      </c>
      <c r="G8" s="1032" t="s">
        <v>7772</v>
      </c>
      <c r="H8" s="1032">
        <v>44340</v>
      </c>
      <c r="I8" s="1032">
        <f>H8+11</f>
        <v>44351</v>
      </c>
      <c r="J8" s="1032">
        <f>H8+16</f>
        <v>44356</v>
      </c>
      <c r="K8" s="82" t="str">
        <f>IF(H8&gt;E8,".","XX")</f>
        <v>.</v>
      </c>
    </row>
    <row r="9" spans="2:11" s="71" customFormat="1" ht="12" hidden="1" thickBot="1">
      <c r="B9" s="1024"/>
      <c r="C9" s="1025"/>
      <c r="D9" s="1025"/>
      <c r="E9" s="1025"/>
      <c r="F9" s="1028"/>
      <c r="G9" s="1026"/>
      <c r="H9" s="1027"/>
      <c r="I9" s="1035"/>
      <c r="J9" s="1035"/>
      <c r="K9" s="82" t="str">
        <f t="shared" ref="K9" si="0">IF(I8&gt;E9,".","XX")</f>
        <v>.</v>
      </c>
    </row>
    <row r="10" spans="2:11" s="71" customFormat="1" ht="27.75">
      <c r="B10" s="313"/>
      <c r="C10" s="314"/>
      <c r="D10" s="315" t="s">
        <v>98</v>
      </c>
      <c r="E10" s="315" t="s">
        <v>3894</v>
      </c>
      <c r="F10" s="316" t="s">
        <v>7677</v>
      </c>
      <c r="G10" s="315" t="s">
        <v>101</v>
      </c>
      <c r="H10" s="315" t="s">
        <v>659</v>
      </c>
      <c r="I10" s="1020" t="s">
        <v>7683</v>
      </c>
      <c r="J10" s="399" t="s">
        <v>1573</v>
      </c>
      <c r="K10" s="1023"/>
    </row>
    <row r="11" spans="2:11" s="71" customFormat="1" ht="12" thickBot="1">
      <c r="B11" s="318"/>
      <c r="C11" s="1040" t="s">
        <v>2961</v>
      </c>
      <c r="D11" s="320" t="s">
        <v>2979</v>
      </c>
      <c r="E11" s="320" t="s">
        <v>2962</v>
      </c>
      <c r="F11" s="321"/>
      <c r="G11" s="321"/>
      <c r="H11" s="640" t="s">
        <v>3899</v>
      </c>
      <c r="I11" s="640" t="s">
        <v>2845</v>
      </c>
      <c r="J11" s="640" t="s">
        <v>2780</v>
      </c>
      <c r="K11" s="1023"/>
    </row>
    <row r="12" spans="2:11" s="71" customFormat="1" ht="12" thickTop="1">
      <c r="B12" s="1037" t="s">
        <v>414</v>
      </c>
      <c r="C12" s="1038" t="s">
        <v>7773</v>
      </c>
      <c r="D12" s="1039">
        <v>44330</v>
      </c>
      <c r="E12" s="1038">
        <f>D12+15</f>
        <v>44345</v>
      </c>
      <c r="F12" s="1031" t="s">
        <v>7774</v>
      </c>
      <c r="G12" s="1032" t="s">
        <v>7775</v>
      </c>
      <c r="H12" s="1032">
        <v>44353</v>
      </c>
      <c r="I12" s="1032">
        <f>H12+11</f>
        <v>44364</v>
      </c>
      <c r="J12" s="1032">
        <f>H12+16</f>
        <v>44369</v>
      </c>
      <c r="K12" s="82" t="str">
        <f>IF(H12&gt;E12,".","XX")</f>
        <v>.</v>
      </c>
    </row>
    <row r="13" spans="2:11" s="71" customFormat="1" ht="12" thickBot="1">
      <c r="B13" s="1024"/>
      <c r="C13" s="1025"/>
      <c r="D13" s="1025"/>
      <c r="E13" s="1025"/>
      <c r="F13" s="1036"/>
      <c r="G13" s="1034"/>
      <c r="H13" s="1035"/>
      <c r="I13" s="1035"/>
      <c r="J13" s="1035"/>
      <c r="K13" s="82" t="str">
        <f t="shared" ref="K13" si="1">IF(I12&gt;E13,".","XX")</f>
        <v>.</v>
      </c>
    </row>
    <row r="14" spans="2:11" s="71" customFormat="1" ht="12" thickTop="1">
      <c r="B14" s="1021" t="s">
        <v>2178</v>
      </c>
      <c r="C14" s="1022" t="s">
        <v>7776</v>
      </c>
      <c r="D14" s="1022">
        <f>D12+7</f>
        <v>44337</v>
      </c>
      <c r="E14" s="1022">
        <f>D14+15</f>
        <v>44352</v>
      </c>
      <c r="F14" s="1031" t="s">
        <v>7777</v>
      </c>
      <c r="G14" s="1032" t="s">
        <v>7778</v>
      </c>
      <c r="H14" s="1032">
        <v>44360</v>
      </c>
      <c r="I14" s="1032">
        <f>H14+11</f>
        <v>44371</v>
      </c>
      <c r="J14" s="1032">
        <f>H14+16</f>
        <v>44376</v>
      </c>
      <c r="K14" s="82" t="str">
        <f>IF(H14&gt;E14,".","XX")</f>
        <v>.</v>
      </c>
    </row>
    <row r="15" spans="2:11" s="71" customFormat="1" ht="12" thickBot="1">
      <c r="B15" s="1024"/>
      <c r="C15" s="1025"/>
      <c r="D15" s="1025"/>
      <c r="E15" s="1025"/>
      <c r="F15" s="1033"/>
      <c r="G15" s="1034"/>
      <c r="H15" s="1035"/>
      <c r="I15" s="1035"/>
      <c r="J15" s="1035"/>
      <c r="K15" s="82" t="str">
        <f t="shared" ref="K15" si="2">IF(I14&gt;E15,".","XX")</f>
        <v>.</v>
      </c>
    </row>
    <row r="16" spans="2:11" s="71" customFormat="1" ht="12" thickTop="1">
      <c r="B16" s="1021" t="s">
        <v>2619</v>
      </c>
      <c r="C16" s="1022" t="s">
        <v>7779</v>
      </c>
      <c r="D16" s="1022">
        <f>D14+7</f>
        <v>44344</v>
      </c>
      <c r="E16" s="1022">
        <f>D16+15</f>
        <v>44359</v>
      </c>
      <c r="F16" s="1031" t="s">
        <v>7780</v>
      </c>
      <c r="G16" s="1032" t="s">
        <v>7781</v>
      </c>
      <c r="H16" s="1032">
        <v>44362</v>
      </c>
      <c r="I16" s="1032">
        <f>H16+11</f>
        <v>44373</v>
      </c>
      <c r="J16" s="1032">
        <f>H16+16</f>
        <v>44378</v>
      </c>
      <c r="K16" s="82" t="str">
        <f>IF(H16&gt;E16,".","XX")</f>
        <v>.</v>
      </c>
    </row>
    <row r="17" spans="2:12" s="71" customFormat="1" ht="12" thickBot="1">
      <c r="B17" s="1024"/>
      <c r="C17" s="1025"/>
      <c r="D17" s="1025"/>
      <c r="E17" s="1025"/>
      <c r="F17" s="1033"/>
      <c r="G17" s="1034"/>
      <c r="H17" s="1035"/>
      <c r="I17" s="1035"/>
      <c r="J17" s="1035"/>
      <c r="K17" s="82" t="str">
        <f t="shared" ref="K17" si="3">IF(I16&gt;E17,".","XX")</f>
        <v>.</v>
      </c>
      <c r="L17" s="1023"/>
    </row>
    <row r="18" spans="2:12" s="71" customFormat="1" ht="12" thickTop="1">
      <c r="B18" s="1029" t="s">
        <v>3295</v>
      </c>
      <c r="C18" s="1030" t="s">
        <v>7782</v>
      </c>
      <c r="D18" s="1030">
        <f>D16+7</f>
        <v>44351</v>
      </c>
      <c r="E18" s="1030">
        <f>D18+15</f>
        <v>44366</v>
      </c>
      <c r="F18" s="1031" t="s">
        <v>7783</v>
      </c>
      <c r="G18" s="1032" t="s">
        <v>7784</v>
      </c>
      <c r="H18" s="1032">
        <v>44370</v>
      </c>
      <c r="I18" s="1032">
        <f>H18+11</f>
        <v>44381</v>
      </c>
      <c r="J18" s="1032">
        <f>H18+16</f>
        <v>44386</v>
      </c>
      <c r="K18" s="82" t="str">
        <f>IF(H18&gt;E18,".","XX")</f>
        <v>.</v>
      </c>
      <c r="L18" s="1023"/>
    </row>
    <row r="19" spans="2:12" s="71" customFormat="1" ht="12" thickBot="1">
      <c r="B19" s="962"/>
      <c r="C19" s="963"/>
      <c r="D19" s="963"/>
      <c r="E19" s="963"/>
      <c r="F19" s="1033"/>
      <c r="G19" s="1034"/>
      <c r="H19" s="1035"/>
      <c r="I19" s="1035"/>
      <c r="J19" s="1035"/>
      <c r="K19" s="82" t="str">
        <f t="shared" ref="K19" si="4">IF(I18&gt;E19,".","XX")</f>
        <v>.</v>
      </c>
      <c r="L19" s="1023"/>
    </row>
    <row r="20" spans="2:12" s="71" customFormat="1" ht="12" thickTop="1">
      <c r="B20" s="1029" t="s">
        <v>2247</v>
      </c>
      <c r="C20" s="1030" t="s">
        <v>7785</v>
      </c>
      <c r="D20" s="1030">
        <f>D18+7</f>
        <v>44358</v>
      </c>
      <c r="E20" s="1030">
        <f>D20+15</f>
        <v>44373</v>
      </c>
      <c r="F20" s="1031" t="s">
        <v>7786</v>
      </c>
      <c r="G20" s="1032" t="s">
        <v>7787</v>
      </c>
      <c r="H20" s="1032">
        <v>44379</v>
      </c>
      <c r="I20" s="1032">
        <f>H20+11</f>
        <v>44390</v>
      </c>
      <c r="J20" s="1032">
        <f>H20+16</f>
        <v>44395</v>
      </c>
      <c r="K20" s="82" t="str">
        <f>IF(H20&gt;E20,".","XX")</f>
        <v>.</v>
      </c>
      <c r="L20" s="1023"/>
    </row>
    <row r="21" spans="2:12" s="71" customFormat="1" ht="12" thickBot="1">
      <c r="B21" s="962"/>
      <c r="C21" s="963"/>
      <c r="D21" s="963"/>
      <c r="E21" s="963"/>
      <c r="F21" s="1033"/>
      <c r="G21" s="1034"/>
      <c r="H21" s="1035"/>
      <c r="I21" s="1035"/>
      <c r="J21" s="1035"/>
      <c r="K21" s="82" t="str">
        <f t="shared" ref="K21" si="5">IF(I20&gt;E21,".","XX")</f>
        <v>.</v>
      </c>
      <c r="L21" s="1023"/>
    </row>
    <row r="22" spans="2:12" s="71" customFormat="1" ht="12" thickTop="1">
      <c r="B22" s="1029" t="s">
        <v>3298</v>
      </c>
      <c r="C22" s="1030" t="s">
        <v>7788</v>
      </c>
      <c r="D22" s="1030">
        <f>D20+7</f>
        <v>44365</v>
      </c>
      <c r="E22" s="1030">
        <f>D22+15</f>
        <v>44380</v>
      </c>
      <c r="F22" s="1031" t="s">
        <v>4674</v>
      </c>
      <c r="G22" s="1032" t="s">
        <v>7789</v>
      </c>
      <c r="H22" s="1032">
        <v>44383</v>
      </c>
      <c r="I22" s="1032">
        <f>H22+11</f>
        <v>44394</v>
      </c>
      <c r="J22" s="1032">
        <f>H22+16</f>
        <v>44399</v>
      </c>
      <c r="K22" s="82" t="str">
        <f>IF(H22&gt;E22,".","XX")</f>
        <v>.</v>
      </c>
      <c r="L22" s="1023"/>
    </row>
    <row r="23" spans="2:12" s="71" customFormat="1" ht="12" thickBot="1">
      <c r="B23" s="962"/>
      <c r="C23" s="963"/>
      <c r="D23" s="963"/>
      <c r="E23" s="963"/>
      <c r="F23" s="1033"/>
      <c r="G23" s="1034"/>
      <c r="H23" s="1035"/>
      <c r="I23" s="1035"/>
      <c r="J23" s="1035"/>
      <c r="K23" s="82" t="str">
        <f t="shared" ref="K23" si="6">IF(I22&gt;E23,".","XX")</f>
        <v>.</v>
      </c>
      <c r="L23" s="1023"/>
    </row>
    <row r="24" spans="2:12" s="71" customFormat="1" ht="12" thickTop="1">
      <c r="B24" s="1029" t="s">
        <v>2176</v>
      </c>
      <c r="C24" s="1030" t="s">
        <v>2980</v>
      </c>
      <c r="D24" s="1030">
        <f>D22+7</f>
        <v>44372</v>
      </c>
      <c r="E24" s="1030">
        <f>D24+15</f>
        <v>44387</v>
      </c>
      <c r="F24" s="1031" t="s">
        <v>7771</v>
      </c>
      <c r="G24" s="1032" t="s">
        <v>7790</v>
      </c>
      <c r="H24" s="1032">
        <v>44386</v>
      </c>
      <c r="I24" s="1032">
        <f>H24+11</f>
        <v>44397</v>
      </c>
      <c r="J24" s="1032">
        <f>H24+16</f>
        <v>44402</v>
      </c>
      <c r="K24" s="82" t="str">
        <f>IF(H24&gt;E24,".","XX")</f>
        <v>XX</v>
      </c>
      <c r="L24" s="1023"/>
    </row>
    <row r="25" spans="2:12" s="71" customFormat="1" ht="12" thickBot="1">
      <c r="B25" s="962"/>
      <c r="C25" s="963"/>
      <c r="D25" s="963"/>
      <c r="E25" s="963"/>
      <c r="F25" s="1033"/>
      <c r="G25" s="1034"/>
      <c r="H25" s="1035"/>
      <c r="I25" s="1035"/>
      <c r="J25" s="1035"/>
      <c r="K25" s="82" t="str">
        <f t="shared" ref="K25" si="7">IF(I24&gt;E25,".","XX")</f>
        <v>.</v>
      </c>
      <c r="L25" s="1023"/>
    </row>
    <row r="26" spans="2:12" s="71" customFormat="1" ht="12" thickTop="1">
      <c r="B26" s="1015"/>
      <c r="C26" s="1016"/>
      <c r="D26" s="1016"/>
      <c r="E26" s="1016"/>
      <c r="F26" s="1042"/>
      <c r="G26" s="1043"/>
      <c r="H26" s="1041"/>
      <c r="I26" s="1041"/>
      <c r="J26" s="1041"/>
      <c r="K26" s="82"/>
      <c r="L26" s="1023"/>
    </row>
    <row r="27" spans="2:12" s="71" customFormat="1" ht="11.25">
      <c r="B27" s="1015"/>
      <c r="C27" s="1016"/>
      <c r="D27" s="1016"/>
      <c r="E27" s="1016"/>
      <c r="F27" s="1042"/>
      <c r="G27" s="1043"/>
      <c r="H27" s="1041"/>
      <c r="I27" s="1041"/>
      <c r="J27" s="1041"/>
      <c r="K27" s="82"/>
      <c r="L27" s="1023"/>
    </row>
    <row r="28" spans="2:12" s="71" customFormat="1" ht="11.25">
      <c r="B28" s="78" t="s">
        <v>611</v>
      </c>
      <c r="C28" s="61"/>
      <c r="D28" s="61"/>
      <c r="E28" s="61"/>
      <c r="F28" s="61"/>
      <c r="G28" s="61"/>
      <c r="H28" s="79"/>
      <c r="I28" s="61"/>
      <c r="J28" s="61"/>
      <c r="K28" s="65"/>
      <c r="L28" s="61"/>
    </row>
    <row r="29" spans="2:12" s="71" customFormat="1" ht="17.25" customHeight="1">
      <c r="B29" s="78"/>
      <c r="C29" s="61"/>
      <c r="D29" s="61"/>
      <c r="E29" s="61"/>
      <c r="F29" s="61"/>
      <c r="G29" s="61"/>
      <c r="H29" s="79"/>
      <c r="I29" s="61"/>
      <c r="J29" s="61"/>
      <c r="K29" s="65"/>
      <c r="L29" s="61"/>
    </row>
    <row r="30" spans="2:12" s="70" customFormat="1" ht="11.25">
      <c r="B30" s="253"/>
      <c r="E30" s="254"/>
      <c r="F30" s="71"/>
      <c r="G30" s="71"/>
      <c r="J30" s="71"/>
      <c r="K30" s="71"/>
      <c r="L30" s="71"/>
    </row>
    <row r="31" spans="2:12" s="70" customFormat="1" ht="11.25">
      <c r="B31" s="253" t="s">
        <v>0</v>
      </c>
      <c r="E31" s="254"/>
      <c r="F31" s="71" t="s">
        <v>36</v>
      </c>
      <c r="G31" s="71"/>
      <c r="J31" s="71" t="s">
        <v>61</v>
      </c>
      <c r="K31" s="71"/>
      <c r="L31" s="71"/>
    </row>
    <row r="32" spans="2:12" s="70" customFormat="1" ht="11.25">
      <c r="B32" s="82" t="s">
        <v>1</v>
      </c>
      <c r="D32" s="83" t="s">
        <v>612</v>
      </c>
      <c r="E32" s="71"/>
      <c r="F32" s="70" t="s">
        <v>613</v>
      </c>
      <c r="H32" s="83" t="s">
        <v>39</v>
      </c>
      <c r="J32" s="70" t="s">
        <v>63</v>
      </c>
      <c r="L32" s="81" t="s">
        <v>64</v>
      </c>
    </row>
    <row r="34" spans="2:12" s="61" customFormat="1" ht="11.25">
      <c r="B34" s="80" t="str">
        <f>HOME!A$513</f>
        <v>PANTHER</v>
      </c>
      <c r="C34" s="80" t="str">
        <f>HOME!B$513</f>
        <v>YARIMCA</v>
      </c>
      <c r="D34" s="65" t="str">
        <f>HOME!C$513</f>
        <v>TRYAR</v>
      </c>
      <c r="F34" s="80">
        <f>HOME!A$537</f>
        <v>0</v>
      </c>
      <c r="G34" s="80">
        <f>HOME!B$537</f>
        <v>0</v>
      </c>
      <c r="H34" s="65">
        <f>HOME!C$537</f>
        <v>0</v>
      </c>
      <c r="J34" s="80">
        <f>HOME!A$548</f>
        <v>0</v>
      </c>
      <c r="K34" s="80">
        <f>HOME!B$548</f>
        <v>0</v>
      </c>
      <c r="L34" s="65">
        <f>HOME!C$548</f>
        <v>0</v>
      </c>
    </row>
    <row r="35" spans="2:12" s="61" customFormat="1" ht="11.25">
      <c r="B35" s="80" t="str">
        <f>HOME!A$514</f>
        <v>TIGER SERVICE</v>
      </c>
      <c r="C35" s="80" t="str">
        <f>HOME!B$514</f>
        <v>YARIMCA</v>
      </c>
      <c r="D35" s="65" t="str">
        <f>HOME!C$514</f>
        <v>TRYAR</v>
      </c>
      <c r="F35" s="80" t="e">
        <f>HOME!#REF!</f>
        <v>#REF!</v>
      </c>
      <c r="G35" s="80" t="e">
        <f>HOME!#REF!</f>
        <v>#REF!</v>
      </c>
      <c r="H35" s="65" t="e">
        <f>HOME!#REF!</f>
        <v>#REF!</v>
      </c>
      <c r="J35" s="80">
        <f>HOME!A$550</f>
        <v>0</v>
      </c>
      <c r="K35" s="80">
        <f>HOME!B$550</f>
        <v>0</v>
      </c>
      <c r="L35" s="65">
        <f>HOME!C$550</f>
        <v>0</v>
      </c>
    </row>
    <row r="36" spans="2:12" s="61" customFormat="1" ht="11.25">
      <c r="B36" s="80" t="str">
        <f>HOME!A$516</f>
        <v>BRITANNIA</v>
      </c>
      <c r="C36" s="80" t="str">
        <f>HOME!B$516</f>
        <v>ZANZIBAR</v>
      </c>
      <c r="D36" s="65" t="str">
        <f>HOME!C$516</f>
        <v>TZZNZ</v>
      </c>
      <c r="F36" s="80">
        <f>HOME!A$533</f>
        <v>0</v>
      </c>
      <c r="G36" s="80">
        <f>HOME!B$533</f>
        <v>0</v>
      </c>
      <c r="H36" s="65">
        <f>HOME!C$533</f>
        <v>0</v>
      </c>
      <c r="J36" s="80">
        <f>HOME!A$553</f>
        <v>0</v>
      </c>
      <c r="K36" s="80">
        <f>HOME!B$553</f>
        <v>0</v>
      </c>
      <c r="L36" s="65">
        <f>HOME!C$553</f>
        <v>0</v>
      </c>
    </row>
    <row r="37" spans="2:12" s="61" customFormat="1" ht="11.25">
      <c r="B37" s="80" t="str">
        <f>HOME!A$519</f>
        <v>IPANEMA</v>
      </c>
      <c r="C37" s="80" t="str">
        <f>HOME!B$519</f>
        <v>ZARATE</v>
      </c>
      <c r="D37" s="65" t="str">
        <f>HOME!C$519</f>
        <v>ARZAE</v>
      </c>
      <c r="F37" s="80">
        <f>HOME!A$534</f>
        <v>0</v>
      </c>
      <c r="G37" s="80">
        <f>HOME!B$534</f>
        <v>0</v>
      </c>
      <c r="H37" s="65">
        <f>HOME!C$534</f>
        <v>0</v>
      </c>
      <c r="J37" s="80">
        <f>HOME!A$554</f>
        <v>0</v>
      </c>
      <c r="K37" s="80">
        <f>HOME!B$554</f>
        <v>0</v>
      </c>
      <c r="L37" s="65">
        <f>HOME!C$554</f>
        <v>0</v>
      </c>
    </row>
    <row r="38" spans="2:12" s="61" customFormat="1" ht="11.25">
      <c r="B38" s="80" t="str">
        <f>HOME!A$520</f>
        <v>LION</v>
      </c>
      <c r="C38" s="80" t="str">
        <f>HOME!B$520</f>
        <v>ZEEBRUGGE</v>
      </c>
      <c r="D38" s="65" t="str">
        <f>HOME!C$520</f>
        <v>BEZEE</v>
      </c>
      <c r="F38" s="80" t="e">
        <f>HOME!#REF!</f>
        <v>#REF!</v>
      </c>
      <c r="G38" s="80" t="e">
        <f>HOME!#REF!</f>
        <v>#REF!</v>
      </c>
      <c r="H38" s="65" t="e">
        <f>HOME!#REF!</f>
        <v>#REF!</v>
      </c>
      <c r="J38" s="80">
        <f>HOME!A$549</f>
        <v>0</v>
      </c>
      <c r="K38" s="80">
        <f>HOME!B$549</f>
        <v>0</v>
      </c>
      <c r="L38" s="65">
        <f>HOME!C$549</f>
        <v>0</v>
      </c>
    </row>
    <row r="39" spans="2:12" s="61" customFormat="1" ht="11.25">
      <c r="B39" s="80">
        <f>HOME!A$521</f>
        <v>0</v>
      </c>
      <c r="C39" s="80">
        <f>HOME!B$521</f>
        <v>0</v>
      </c>
      <c r="D39" s="65">
        <f>HOME!C$521</f>
        <v>0</v>
      </c>
      <c r="F39" s="80">
        <f>HOME!A$535</f>
        <v>0</v>
      </c>
      <c r="G39" s="80">
        <f>HOME!B$535</f>
        <v>0</v>
      </c>
      <c r="H39" s="65">
        <f>HOME!C$535</f>
        <v>0</v>
      </c>
      <c r="J39" s="80">
        <f>HOME!A$551</f>
        <v>0</v>
      </c>
      <c r="K39" s="80">
        <f>HOME!B$551</f>
        <v>0</v>
      </c>
      <c r="L39" s="65">
        <f>HOME!C$551</f>
        <v>0</v>
      </c>
    </row>
    <row r="40" spans="2:12" s="61" customFormat="1" ht="11.25">
      <c r="B40" s="80">
        <f>HOME!A$522</f>
        <v>0</v>
      </c>
      <c r="C40" s="80" t="e">
        <f>HOME!#REF!</f>
        <v>#REF!</v>
      </c>
      <c r="D40" s="65">
        <f>HOME!C$522</f>
        <v>0</v>
      </c>
      <c r="F40" s="80">
        <f>HOME!A$539</f>
        <v>0</v>
      </c>
      <c r="G40" s="80">
        <f>HOME!B$539</f>
        <v>0</v>
      </c>
      <c r="H40" s="65">
        <f>HOME!C$539</f>
        <v>0</v>
      </c>
      <c r="J40" s="80">
        <f>HOME!A$555</f>
        <v>0</v>
      </c>
      <c r="K40" s="80">
        <f>HOME!B$555</f>
        <v>0</v>
      </c>
      <c r="L40" s="65">
        <f>HOME!C$555</f>
        <v>0</v>
      </c>
    </row>
    <row r="41" spans="2:12" s="61" customFormat="1" ht="11.25">
      <c r="B41" s="80" t="str">
        <f>HOME!A$523</f>
        <v>ENDD</v>
      </c>
      <c r="C41" s="80">
        <f>HOME!B$522</f>
        <v>0</v>
      </c>
      <c r="D41" s="65">
        <f>HOME!C$523</f>
        <v>0</v>
      </c>
      <c r="F41" s="80">
        <f>HOME!A$540</f>
        <v>0</v>
      </c>
      <c r="G41" s="80">
        <f>HOME!B$540</f>
        <v>0</v>
      </c>
      <c r="H41" s="65">
        <f>HOME!C$540</f>
        <v>0</v>
      </c>
      <c r="J41" s="80">
        <f>HOME!A$552</f>
        <v>0</v>
      </c>
      <c r="K41" s="80">
        <f>HOME!B$552</f>
        <v>0</v>
      </c>
      <c r="L41" s="65">
        <f>HOME!C$552</f>
        <v>0</v>
      </c>
    </row>
    <row r="42" spans="2:12" s="61" customFormat="1" ht="11.25">
      <c r="G42" s="84"/>
      <c r="H42" s="81"/>
      <c r="J42" s="80"/>
    </row>
    <row r="43" spans="2:12" s="61" customFormat="1" ht="11.25">
      <c r="D43" s="81"/>
      <c r="G43" s="84"/>
      <c r="H43" s="81"/>
    </row>
    <row r="44" spans="2:12" s="61" customFormat="1" ht="11.25">
      <c r="B44" s="61" t="s">
        <v>34</v>
      </c>
      <c r="C44" s="61" t="s">
        <v>614</v>
      </c>
      <c r="D44" s="81"/>
      <c r="F44" s="61" t="s">
        <v>59</v>
      </c>
      <c r="G44" s="84" t="s">
        <v>60</v>
      </c>
      <c r="H44" s="84"/>
      <c r="I44" s="81"/>
      <c r="J44" s="61" t="s">
        <v>59</v>
      </c>
      <c r="K44" s="61" t="s">
        <v>90</v>
      </c>
    </row>
  </sheetData>
  <customSheetViews>
    <customSheetView guid="{25211047-2AA7-431D-8637-AA6183637E8E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12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13"/>
      <headerFooter>
        <oddFooter>&amp;RLast update : &amp;D   &amp;T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14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95</v>
      </c>
    </row>
    <row r="3" spans="2:12" s="37" customFormat="1" ht="22.5" customHeight="1">
      <c r="B3" s="7"/>
    </row>
    <row r="4" spans="2:12" s="61" customFormat="1">
      <c r="B4" s="66"/>
      <c r="C4" s="66"/>
      <c r="D4" s="9" t="s">
        <v>7791</v>
      </c>
      <c r="E4" s="66"/>
      <c r="F4" s="66"/>
      <c r="G4" s="66"/>
      <c r="H4" s="66"/>
      <c r="I4" s="66"/>
    </row>
    <row r="5" spans="2:12" s="61" customFormat="1" ht="11.25">
      <c r="B5" s="84"/>
      <c r="C5" s="84"/>
      <c r="D5" s="84"/>
      <c r="E5" s="84"/>
      <c r="F5" s="84"/>
      <c r="G5" s="84"/>
      <c r="H5" s="897"/>
      <c r="I5" s="84"/>
    </row>
    <row r="6" spans="2:12" s="71" customFormat="1" ht="22.5">
      <c r="B6" s="101"/>
      <c r="C6" s="256"/>
      <c r="D6" s="225" t="s">
        <v>98</v>
      </c>
      <c r="E6" s="225" t="s">
        <v>3894</v>
      </c>
      <c r="F6" s="185" t="s">
        <v>100</v>
      </c>
      <c r="G6" s="225" t="s">
        <v>101</v>
      </c>
      <c r="H6" s="225" t="s">
        <v>7792</v>
      </c>
      <c r="I6" s="259" t="s">
        <v>1236</v>
      </c>
      <c r="J6" s="82"/>
      <c r="K6" s="79"/>
      <c r="L6" s="115"/>
    </row>
    <row r="7" spans="2:12" s="71" customFormat="1" ht="12" thickBot="1">
      <c r="B7" s="116"/>
      <c r="C7" s="171" t="s">
        <v>2979</v>
      </c>
      <c r="D7" s="226"/>
      <c r="E7" s="226"/>
      <c r="F7" s="186"/>
      <c r="G7" s="186"/>
      <c r="H7" s="255"/>
      <c r="I7" s="255" t="s">
        <v>6641</v>
      </c>
      <c r="J7" s="82"/>
      <c r="K7" s="79"/>
      <c r="L7" s="115"/>
    </row>
    <row r="8" spans="2:12" s="71" customFormat="1" ht="12" thickTop="1">
      <c r="B8" s="183" t="s">
        <v>2060</v>
      </c>
      <c r="C8" s="76" t="s">
        <v>7793</v>
      </c>
      <c r="D8" s="178" t="e">
        <f>#REF!+7</f>
        <v>#REF!</v>
      </c>
      <c r="E8" s="177" t="e">
        <f>D8+7</f>
        <v>#REF!</v>
      </c>
      <c r="F8" s="117" t="s">
        <v>2060</v>
      </c>
      <c r="G8" s="257" t="s">
        <v>7794</v>
      </c>
      <c r="H8" s="257" t="e">
        <f>#REF!+7</f>
        <v>#REF!</v>
      </c>
      <c r="I8" s="257" t="e">
        <f>D8+28</f>
        <v>#REF!</v>
      </c>
      <c r="J8" s="82" t="e">
        <f t="shared" ref="J8" si="0">IF(H8&gt;E8,".","XX")</f>
        <v>#REF!</v>
      </c>
      <c r="K8" s="79"/>
      <c r="L8" s="115"/>
    </row>
    <row r="9" spans="2:12" s="71" customFormat="1" ht="12" thickBot="1">
      <c r="B9" s="184"/>
      <c r="C9" s="181"/>
      <c r="D9" s="181"/>
      <c r="E9" s="181"/>
      <c r="F9" s="118"/>
      <c r="G9" s="258"/>
      <c r="H9" s="251"/>
      <c r="I9" s="251"/>
      <c r="J9" s="82" t="e">
        <f t="shared" ref="J9" si="1">IF(H8&gt;E9,".","XX")</f>
        <v>#REF!</v>
      </c>
      <c r="K9" s="79"/>
      <c r="L9" s="115"/>
    </row>
    <row r="10" spans="2:12" s="71" customFormat="1" ht="12" thickTop="1">
      <c r="B10" s="78" t="s">
        <v>611</v>
      </c>
      <c r="C10" s="61"/>
      <c r="D10" s="61"/>
      <c r="E10" s="61"/>
      <c r="F10" s="61"/>
      <c r="G10" s="61"/>
      <c r="H10" s="79"/>
      <c r="I10" s="61"/>
      <c r="J10" s="65"/>
      <c r="K10" s="61"/>
      <c r="L10" s="61"/>
    </row>
    <row r="11" spans="2:12" s="71" customFormat="1" ht="17.25" customHeight="1">
      <c r="B11" s="78"/>
      <c r="C11" s="61"/>
      <c r="D11" s="61"/>
      <c r="E11" s="61"/>
      <c r="F11" s="61"/>
      <c r="G11" s="61"/>
      <c r="H11" s="79"/>
      <c r="I11" s="61"/>
      <c r="J11" s="65"/>
      <c r="K11" s="61"/>
      <c r="L11" s="70"/>
    </row>
    <row r="12" spans="2:12" s="70" customFormat="1" ht="11.25">
      <c r="B12" s="253"/>
      <c r="E12" s="254"/>
      <c r="F12" s="71"/>
      <c r="G12" s="71"/>
      <c r="J12" s="71"/>
      <c r="K12" s="71"/>
      <c r="L12" s="71"/>
    </row>
    <row r="13" spans="2:12" s="70" customFormat="1" ht="11.25">
      <c r="B13" s="253" t="s">
        <v>0</v>
      </c>
      <c r="E13" s="254"/>
      <c r="F13" s="71" t="s">
        <v>36</v>
      </c>
      <c r="G13" s="71"/>
      <c r="J13" s="71" t="s">
        <v>61</v>
      </c>
      <c r="K13" s="71"/>
      <c r="L13" s="71"/>
    </row>
    <row r="14" spans="2:12" s="70" customFormat="1" ht="11.25">
      <c r="B14" s="82" t="s">
        <v>1</v>
      </c>
      <c r="D14" s="83" t="s">
        <v>612</v>
      </c>
      <c r="E14" s="71"/>
      <c r="F14" s="70" t="s">
        <v>613</v>
      </c>
      <c r="H14" s="83" t="s">
        <v>39</v>
      </c>
      <c r="J14" s="70" t="s">
        <v>63</v>
      </c>
      <c r="L14" s="81" t="s">
        <v>64</v>
      </c>
    </row>
    <row r="15" spans="2:12" s="61" customFormat="1" ht="11.25">
      <c r="B15" s="82"/>
      <c r="C15" s="70"/>
      <c r="D15" s="83"/>
      <c r="E15" s="71"/>
      <c r="F15" s="70"/>
      <c r="G15" s="70"/>
      <c r="H15" s="83"/>
      <c r="I15" s="70"/>
      <c r="J15" s="70"/>
      <c r="K15" s="70"/>
      <c r="L15" s="81"/>
    </row>
    <row r="16" spans="2:12" s="61" customFormat="1" ht="11.25">
      <c r="B16" s="80" t="str">
        <f>HOME!A$513</f>
        <v>PANTHER</v>
      </c>
      <c r="C16" s="80" t="str">
        <f>HOME!B$513</f>
        <v>YARIMCA</v>
      </c>
      <c r="D16" s="65" t="str">
        <f>HOME!C$513</f>
        <v>TRYAR</v>
      </c>
      <c r="F16" s="80">
        <f>HOME!A$537</f>
        <v>0</v>
      </c>
      <c r="G16" s="80">
        <f>HOME!B$537</f>
        <v>0</v>
      </c>
      <c r="H16" s="65">
        <f>HOME!C$537</f>
        <v>0</v>
      </c>
      <c r="J16" s="80">
        <f>HOME!A$548</f>
        <v>0</v>
      </c>
      <c r="K16" s="80">
        <f>HOME!B$548</f>
        <v>0</v>
      </c>
      <c r="L16" s="65">
        <f>HOME!C$548</f>
        <v>0</v>
      </c>
    </row>
    <row r="17" spans="2:12" s="61" customFormat="1" ht="11.25">
      <c r="B17" s="80" t="str">
        <f>HOME!A$514</f>
        <v>TIGER SERVICE</v>
      </c>
      <c r="C17" s="80" t="str">
        <f>HOME!B$514</f>
        <v>YARIMCA</v>
      </c>
      <c r="D17" s="65" t="str">
        <f>HOME!C$514</f>
        <v>TRYAR</v>
      </c>
      <c r="F17" s="80" t="e">
        <f>HOME!#REF!</f>
        <v>#REF!</v>
      </c>
      <c r="G17" s="80" t="e">
        <f>HOME!#REF!</f>
        <v>#REF!</v>
      </c>
      <c r="H17" s="65" t="e">
        <f>HOME!#REF!</f>
        <v>#REF!</v>
      </c>
      <c r="J17" s="80">
        <f>HOME!A$550</f>
        <v>0</v>
      </c>
      <c r="K17" s="80">
        <f>HOME!B$550</f>
        <v>0</v>
      </c>
      <c r="L17" s="65">
        <f>HOME!C$550</f>
        <v>0</v>
      </c>
    </row>
    <row r="18" spans="2:12" s="61" customFormat="1" ht="11.25">
      <c r="B18" s="80" t="str">
        <f>HOME!A$516</f>
        <v>BRITANNIA</v>
      </c>
      <c r="C18" s="80" t="str">
        <f>HOME!B$516</f>
        <v>ZANZIBAR</v>
      </c>
      <c r="D18" s="65" t="str">
        <f>HOME!C$516</f>
        <v>TZZNZ</v>
      </c>
      <c r="F18" s="80">
        <f>HOME!A$533</f>
        <v>0</v>
      </c>
      <c r="G18" s="80">
        <f>HOME!B$533</f>
        <v>0</v>
      </c>
      <c r="H18" s="65">
        <f>HOME!C$533</f>
        <v>0</v>
      </c>
      <c r="J18" s="80">
        <f>HOME!A$553</f>
        <v>0</v>
      </c>
      <c r="K18" s="80">
        <f>HOME!B$553</f>
        <v>0</v>
      </c>
      <c r="L18" s="65">
        <f>HOME!C$553</f>
        <v>0</v>
      </c>
    </row>
    <row r="19" spans="2:12" s="61" customFormat="1" ht="11.25">
      <c r="B19" s="80" t="str">
        <f>HOME!A$519</f>
        <v>IPANEMA</v>
      </c>
      <c r="C19" s="80" t="str">
        <f>HOME!B$519</f>
        <v>ZARATE</v>
      </c>
      <c r="D19" s="65" t="str">
        <f>HOME!C$519</f>
        <v>ARZAE</v>
      </c>
      <c r="F19" s="80">
        <f>HOME!A$534</f>
        <v>0</v>
      </c>
      <c r="G19" s="80">
        <f>HOME!B$534</f>
        <v>0</v>
      </c>
      <c r="H19" s="65">
        <f>HOME!C$534</f>
        <v>0</v>
      </c>
      <c r="J19" s="80">
        <f>HOME!A$554</f>
        <v>0</v>
      </c>
      <c r="K19" s="80">
        <f>HOME!B$554</f>
        <v>0</v>
      </c>
      <c r="L19" s="65">
        <f>HOME!C$554</f>
        <v>0</v>
      </c>
    </row>
    <row r="20" spans="2:12" s="61" customFormat="1" ht="11.25">
      <c r="B20" s="80" t="str">
        <f>HOME!A$520</f>
        <v>LION</v>
      </c>
      <c r="C20" s="80" t="str">
        <f>HOME!B$520</f>
        <v>ZEEBRUGGE</v>
      </c>
      <c r="D20" s="65" t="str">
        <f>HOME!C$520</f>
        <v>BEZEE</v>
      </c>
      <c r="F20" s="80" t="e">
        <f>HOME!#REF!</f>
        <v>#REF!</v>
      </c>
      <c r="G20" s="80" t="e">
        <f>HOME!#REF!</f>
        <v>#REF!</v>
      </c>
      <c r="H20" s="65" t="e">
        <f>HOME!#REF!</f>
        <v>#REF!</v>
      </c>
      <c r="J20" s="80">
        <f>HOME!A$549</f>
        <v>0</v>
      </c>
      <c r="K20" s="80">
        <f>HOME!B$549</f>
        <v>0</v>
      </c>
      <c r="L20" s="65">
        <f>HOME!C$549</f>
        <v>0</v>
      </c>
    </row>
    <row r="21" spans="2:12" s="61" customFormat="1" ht="11.25">
      <c r="B21" s="80">
        <f>HOME!A$521</f>
        <v>0</v>
      </c>
      <c r="C21" s="80">
        <f>HOME!B$521</f>
        <v>0</v>
      </c>
      <c r="D21" s="65">
        <f>HOME!C$521</f>
        <v>0</v>
      </c>
      <c r="F21" s="80">
        <f>HOME!A$535</f>
        <v>0</v>
      </c>
      <c r="G21" s="80">
        <f>HOME!B$535</f>
        <v>0</v>
      </c>
      <c r="H21" s="65">
        <f>HOME!C$535</f>
        <v>0</v>
      </c>
      <c r="J21" s="80">
        <f>HOME!A$551</f>
        <v>0</v>
      </c>
      <c r="K21" s="80">
        <f>HOME!B$551</f>
        <v>0</v>
      </c>
      <c r="L21" s="65">
        <f>HOME!C$551</f>
        <v>0</v>
      </c>
    </row>
    <row r="22" spans="2:12" s="61" customFormat="1" ht="11.25">
      <c r="B22" s="80">
        <f>HOME!A$522</f>
        <v>0</v>
      </c>
      <c r="C22" s="80" t="e">
        <f>HOME!#REF!</f>
        <v>#REF!</v>
      </c>
      <c r="D22" s="65">
        <f>HOME!C$522</f>
        <v>0</v>
      </c>
      <c r="F22" s="80">
        <f>HOME!A$539</f>
        <v>0</v>
      </c>
      <c r="G22" s="80">
        <f>HOME!B$539</f>
        <v>0</v>
      </c>
      <c r="H22" s="65">
        <f>HOME!C$539</f>
        <v>0</v>
      </c>
      <c r="J22" s="80">
        <f>HOME!A$555</f>
        <v>0</v>
      </c>
      <c r="K22" s="80">
        <f>HOME!B$555</f>
        <v>0</v>
      </c>
      <c r="L22" s="65">
        <f>HOME!C$555</f>
        <v>0</v>
      </c>
    </row>
    <row r="23" spans="2:12" s="61" customFormat="1" ht="11.25">
      <c r="B23" s="80" t="str">
        <f>HOME!A$523</f>
        <v>ENDD</v>
      </c>
      <c r="C23" s="80">
        <f>HOME!B$522</f>
        <v>0</v>
      </c>
      <c r="D23" s="65">
        <f>HOME!C$523</f>
        <v>0</v>
      </c>
      <c r="F23" s="80">
        <f>HOME!A$540</f>
        <v>0</v>
      </c>
      <c r="G23" s="80">
        <f>HOME!B$540</f>
        <v>0</v>
      </c>
      <c r="H23" s="65">
        <f>HOME!C$540</f>
        <v>0</v>
      </c>
      <c r="J23" s="80">
        <f>HOME!A$552</f>
        <v>0</v>
      </c>
      <c r="K23" s="80">
        <f>HOME!B$552</f>
        <v>0</v>
      </c>
      <c r="L23" s="65">
        <f>HOME!C$552</f>
        <v>0</v>
      </c>
    </row>
    <row r="24" spans="2:12" s="61" customFormat="1" ht="11.25">
      <c r="G24" s="84"/>
      <c r="H24" s="81"/>
      <c r="J24" s="80"/>
    </row>
    <row r="25" spans="2:12" s="61" customFormat="1" ht="11.25">
      <c r="D25" s="81"/>
      <c r="G25" s="84"/>
      <c r="H25" s="81"/>
    </row>
    <row r="26" spans="2:12" s="61" customFormat="1" ht="11.25">
      <c r="B26" s="61" t="s">
        <v>34</v>
      </c>
      <c r="C26" s="61" t="s">
        <v>614</v>
      </c>
      <c r="D26" s="81"/>
      <c r="F26" s="61" t="s">
        <v>59</v>
      </c>
      <c r="G26" s="84" t="s">
        <v>60</v>
      </c>
      <c r="H26" s="84"/>
      <c r="I26" s="81"/>
      <c r="J26" s="61" t="s">
        <v>59</v>
      </c>
      <c r="K26" s="61" t="s">
        <v>90</v>
      </c>
    </row>
  </sheetData>
  <customSheetViews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N246"/>
  <sheetViews>
    <sheetView zoomScale="115" zoomScaleNormal="115" workbookViewId="0">
      <selection activeCell="C218" sqref="C218"/>
    </sheetView>
  </sheetViews>
  <sheetFormatPr defaultColWidth="9.42578125" defaultRowHeight="12.75"/>
  <cols>
    <col min="1" max="1" width="20.7109375" style="24" customWidth="1"/>
    <col min="2" max="2" width="9.7109375" style="24" bestFit="1" customWidth="1"/>
    <col min="3" max="3" width="32.28515625" customWidth="1"/>
    <col min="4" max="4" width="16.5703125" bestFit="1" customWidth="1"/>
    <col min="5" max="5" width="16.42578125" customWidth="1"/>
    <col min="6" max="6" width="14.5703125" customWidth="1"/>
    <col min="7" max="7" width="25" bestFit="1" customWidth="1"/>
    <col min="8" max="8" width="12.5703125" customWidth="1"/>
    <col min="9" max="9" width="14" customWidth="1"/>
    <col min="10" max="10" width="16.85546875" customWidth="1"/>
    <col min="11" max="11" width="19.42578125" bestFit="1" customWidth="1"/>
    <col min="12" max="12" width="23.140625" bestFit="1" customWidth="1"/>
    <col min="13" max="13" width="30.42578125" customWidth="1"/>
    <col min="14" max="14" width="17.42578125" customWidth="1"/>
    <col min="15" max="15" width="16.5703125" style="5" bestFit="1" customWidth="1"/>
    <col min="16" max="16" width="11.42578125" style="5" bestFit="1" customWidth="1"/>
    <col min="17" max="16384" width="9.42578125" style="5"/>
  </cols>
  <sheetData>
    <row r="1" spans="1:14" ht="6" customHeight="1">
      <c r="A1" s="3812"/>
      <c r="B1" s="3812"/>
    </row>
    <row r="2" spans="1:14" s="6" customFormat="1" ht="33">
      <c r="C2" s="145" t="s">
        <v>1707</v>
      </c>
      <c r="D2"/>
      <c r="E2"/>
      <c r="F2"/>
      <c r="G2"/>
      <c r="H2"/>
      <c r="I2"/>
      <c r="J2"/>
      <c r="K2"/>
      <c r="L2"/>
      <c r="M2"/>
    </row>
    <row r="3" spans="1:14" ht="15.75">
      <c r="C3" s="9"/>
      <c r="D3" s="9"/>
      <c r="E3" s="46" t="s">
        <v>2168</v>
      </c>
      <c r="F3" s="9"/>
      <c r="G3" s="9"/>
      <c r="H3" s="9"/>
      <c r="I3" s="9"/>
      <c r="J3" s="9"/>
    </row>
    <row r="4" spans="1:14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4" ht="15">
      <c r="A5" s="10"/>
      <c r="B5" s="10"/>
      <c r="C5" s="802"/>
      <c r="D5" s="11"/>
      <c r="E5" s="11"/>
      <c r="F5" s="11"/>
      <c r="G5" s="11"/>
      <c r="H5" s="11"/>
      <c r="I5" s="12"/>
      <c r="J5" s="12"/>
    </row>
    <row r="6" spans="1:14" s="14" customFormat="1" ht="26.25" hidden="1">
      <c r="A6" s="2355"/>
      <c r="B6" s="2355"/>
      <c r="C6" s="427" t="s">
        <v>97</v>
      </c>
      <c r="D6" s="428"/>
      <c r="E6" s="429" t="s">
        <v>98</v>
      </c>
      <c r="F6" s="1539" t="s">
        <v>99</v>
      </c>
      <c r="G6" s="430" t="s">
        <v>100</v>
      </c>
      <c r="H6" s="430" t="s">
        <v>101</v>
      </c>
      <c r="I6" s="431" t="s">
        <v>102</v>
      </c>
      <c r="J6" s="432" t="s">
        <v>687</v>
      </c>
      <c r="K6" s="432" t="s">
        <v>140</v>
      </c>
      <c r="L6" s="432" t="s">
        <v>105</v>
      </c>
      <c r="M6" s="432" t="s">
        <v>104</v>
      </c>
      <c r="N6" s="1974" t="s">
        <v>2064</v>
      </c>
    </row>
    <row r="7" spans="1:14" s="14" customFormat="1" ht="17.25" hidden="1" customHeight="1" thickBot="1">
      <c r="A7" s="348" t="s">
        <v>1712</v>
      </c>
      <c r="B7" s="348"/>
      <c r="C7" s="852" t="s">
        <v>1713</v>
      </c>
      <c r="D7" s="492" t="s">
        <v>108</v>
      </c>
      <c r="E7" s="1538"/>
      <c r="F7" s="349" t="s">
        <v>109</v>
      </c>
      <c r="G7" s="448"/>
      <c r="H7" s="448"/>
      <c r="I7" s="349"/>
      <c r="J7" s="349" t="s">
        <v>2169</v>
      </c>
      <c r="K7" s="349" t="s">
        <v>2170</v>
      </c>
      <c r="L7" s="349" t="s">
        <v>1716</v>
      </c>
      <c r="M7" s="349" t="s">
        <v>2171</v>
      </c>
      <c r="N7" s="27"/>
    </row>
    <row r="8" spans="1:14" s="14" customFormat="1" ht="17.25" hidden="1" customHeight="1" thickTop="1">
      <c r="A8" s="2355"/>
      <c r="B8" s="2355"/>
      <c r="C8" s="1017" t="s">
        <v>1723</v>
      </c>
      <c r="D8" s="436" t="s">
        <v>1724</v>
      </c>
      <c r="E8" s="436">
        <v>45083</v>
      </c>
      <c r="F8" s="437">
        <v>45084</v>
      </c>
      <c r="G8" s="449" t="s">
        <v>2172</v>
      </c>
      <c r="H8" s="439" t="s">
        <v>2173</v>
      </c>
      <c r="I8" s="436">
        <v>44722</v>
      </c>
      <c r="J8" s="440">
        <f t="shared" ref="J8" si="0">I8+19</f>
        <v>44741</v>
      </c>
      <c r="K8" s="440">
        <f t="shared" ref="K8" si="1">I8+23</f>
        <v>44745</v>
      </c>
      <c r="L8" s="440">
        <f t="shared" ref="L8" si="2">I8+25</f>
        <v>44747</v>
      </c>
      <c r="M8" s="440">
        <f t="shared" ref="M8" si="3">I8+30</f>
        <v>44752</v>
      </c>
    </row>
    <row r="9" spans="1:14" s="14" customFormat="1" ht="17.25" hidden="1" customHeight="1" thickBot="1">
      <c r="A9" s="2355"/>
      <c r="B9" s="2355"/>
      <c r="C9" s="1018"/>
      <c r="D9" s="442"/>
      <c r="E9" s="442"/>
      <c r="F9" s="443"/>
      <c r="G9" s="1282"/>
      <c r="H9" s="450"/>
      <c r="I9" s="442"/>
      <c r="J9" s="442"/>
      <c r="K9" s="442"/>
      <c r="L9" s="442"/>
      <c r="M9" s="442"/>
    </row>
    <row r="10" spans="1:14" s="14" customFormat="1" ht="17.25" hidden="1" customHeight="1" thickTop="1">
      <c r="A10" s="2355"/>
      <c r="B10" s="2355"/>
      <c r="C10" s="1017" t="s">
        <v>453</v>
      </c>
      <c r="D10" s="436" t="s">
        <v>1727</v>
      </c>
      <c r="E10" s="436">
        <v>45089</v>
      </c>
      <c r="F10" s="437">
        <v>45090</v>
      </c>
      <c r="G10" s="449" t="s">
        <v>2174</v>
      </c>
      <c r="H10" s="439" t="s">
        <v>2175</v>
      </c>
      <c r="I10" s="436">
        <v>45098</v>
      </c>
      <c r="J10" s="440">
        <f t="shared" ref="J10" si="4">I10+19</f>
        <v>45117</v>
      </c>
      <c r="K10" s="440">
        <f t="shared" ref="K10" si="5">I10+23</f>
        <v>45121</v>
      </c>
      <c r="L10" s="440">
        <f t="shared" ref="L10" si="6">I10+25</f>
        <v>45123</v>
      </c>
      <c r="M10" s="440">
        <f t="shared" ref="M10" si="7">I10+30</f>
        <v>45128</v>
      </c>
    </row>
    <row r="11" spans="1:14" s="14" customFormat="1" ht="17.25" hidden="1" customHeight="1" thickBot="1">
      <c r="A11" s="2355"/>
      <c r="B11" s="2355"/>
      <c r="C11" s="1018"/>
      <c r="D11" s="442"/>
      <c r="E11" s="442"/>
      <c r="F11" s="443"/>
      <c r="G11" s="1282"/>
      <c r="H11" s="923"/>
      <c r="I11" s="442"/>
      <c r="J11" s="442"/>
      <c r="K11" s="442"/>
      <c r="L11" s="442"/>
      <c r="M11" s="442"/>
    </row>
    <row r="12" spans="1:14" s="14" customFormat="1" ht="17.25" hidden="1" customHeight="1" thickTop="1" thickBot="1">
      <c r="A12" s="2355"/>
      <c r="B12" s="2355"/>
      <c r="C12" s="1017" t="s">
        <v>608</v>
      </c>
      <c r="D12" s="436" t="s">
        <v>1730</v>
      </c>
      <c r="E12" s="436">
        <v>45094</v>
      </c>
      <c r="F12" s="437">
        <v>45095</v>
      </c>
      <c r="G12" s="435" t="s">
        <v>2176</v>
      </c>
      <c r="H12" s="439" t="s">
        <v>2177</v>
      </c>
      <c r="I12" s="437">
        <v>45105</v>
      </c>
      <c r="J12" s="436">
        <f t="shared" ref="J12" si="8">I12+19</f>
        <v>45124</v>
      </c>
      <c r="K12" s="436">
        <f t="shared" ref="K12" si="9">I12+23</f>
        <v>45128</v>
      </c>
      <c r="L12" s="436">
        <f t="shared" ref="L12" si="10">I12+25</f>
        <v>45130</v>
      </c>
      <c r="M12" s="436">
        <f t="shared" ref="M12" si="11">I12+30</f>
        <v>45135</v>
      </c>
    </row>
    <row r="13" spans="1:14" s="14" customFormat="1" ht="17.25" hidden="1" customHeight="1" thickTop="1" thickBot="1">
      <c r="A13" s="2355" t="s">
        <v>1733</v>
      </c>
      <c r="B13" s="2355"/>
      <c r="C13" s="1017" t="s">
        <v>585</v>
      </c>
      <c r="D13" s="436" t="s">
        <v>1734</v>
      </c>
      <c r="E13" s="436">
        <v>45097</v>
      </c>
      <c r="F13" s="1659">
        <v>45098</v>
      </c>
      <c r="G13" s="1661"/>
      <c r="H13" s="1203"/>
      <c r="I13" s="1202"/>
      <c r="J13" s="1202"/>
      <c r="K13" s="1202"/>
      <c r="L13" s="1202"/>
      <c r="M13" s="1202"/>
    </row>
    <row r="14" spans="1:14" s="14" customFormat="1" ht="17.25" hidden="1" customHeight="1" thickTop="1" thickBot="1">
      <c r="A14" s="2355"/>
      <c r="B14" s="2355"/>
      <c r="C14" s="1017" t="s">
        <v>600</v>
      </c>
      <c r="D14" s="436" t="s">
        <v>1735</v>
      </c>
      <c r="E14" s="436">
        <v>45101</v>
      </c>
      <c r="F14" s="437">
        <v>45102</v>
      </c>
      <c r="G14" s="1660"/>
      <c r="H14" s="450"/>
      <c r="I14" s="443"/>
      <c r="J14" s="442"/>
      <c r="K14" s="442"/>
      <c r="L14" s="442"/>
      <c r="M14" s="442"/>
    </row>
    <row r="15" spans="1:14" s="14" customFormat="1" ht="17.25" hidden="1" customHeight="1" thickTop="1" thickBot="1">
      <c r="A15" s="2355"/>
      <c r="B15" s="2355"/>
      <c r="C15" s="1017" t="s">
        <v>588</v>
      </c>
      <c r="D15" s="436" t="s">
        <v>1738</v>
      </c>
      <c r="E15" s="436">
        <v>45108</v>
      </c>
      <c r="F15" s="437">
        <v>45109</v>
      </c>
      <c r="G15" s="427" t="s">
        <v>2178</v>
      </c>
      <c r="H15" s="923" t="s">
        <v>2179</v>
      </c>
      <c r="I15" s="440">
        <v>45112</v>
      </c>
      <c r="J15" s="440">
        <f t="shared" ref="J15" si="12">I15+19</f>
        <v>45131</v>
      </c>
      <c r="K15" s="440">
        <f t="shared" ref="K15" si="13">I15+23</f>
        <v>45135</v>
      </c>
      <c r="L15" s="440">
        <f t="shared" ref="L15" si="14">I15+25</f>
        <v>45137</v>
      </c>
      <c r="M15" s="440">
        <f t="shared" ref="M15" si="15">I15+30</f>
        <v>45142</v>
      </c>
    </row>
    <row r="16" spans="1:14" ht="13.5" hidden="1" thickBot="1"/>
    <row r="17" spans="1:13" s="14" customFormat="1" ht="17.25" hidden="1" customHeight="1" thickTop="1">
      <c r="A17" s="2355"/>
      <c r="B17" s="2355"/>
      <c r="C17" s="1017" t="s">
        <v>1741</v>
      </c>
      <c r="D17" s="436" t="s">
        <v>1742</v>
      </c>
      <c r="E17" s="436">
        <v>45115</v>
      </c>
      <c r="F17" s="437">
        <v>45116</v>
      </c>
      <c r="G17" s="449" t="s">
        <v>2180</v>
      </c>
      <c r="H17" s="439" t="s">
        <v>2181</v>
      </c>
      <c r="I17" s="436">
        <v>45119</v>
      </c>
      <c r="J17" s="440">
        <f t="shared" ref="J17" si="16">I17+19</f>
        <v>45138</v>
      </c>
      <c r="K17" s="440">
        <f t="shared" ref="K17" si="17">I17+23</f>
        <v>45142</v>
      </c>
      <c r="L17" s="440">
        <f t="shared" ref="L17" si="18">I17+25</f>
        <v>45144</v>
      </c>
      <c r="M17" s="440">
        <f t="shared" ref="M17" si="19">I17+30</f>
        <v>45149</v>
      </c>
    </row>
    <row r="18" spans="1:13" s="14" customFormat="1" ht="17.25" hidden="1" customHeight="1" thickBot="1">
      <c r="A18" s="2355"/>
      <c r="B18" s="2355"/>
      <c r="C18" s="1018"/>
      <c r="D18" s="442"/>
      <c r="E18" s="442"/>
      <c r="F18" s="443"/>
      <c r="G18" s="1282"/>
      <c r="H18" s="450"/>
      <c r="I18" s="442"/>
      <c r="J18" s="442"/>
      <c r="K18" s="442"/>
      <c r="L18" s="442"/>
      <c r="M18" s="442"/>
    </row>
    <row r="19" spans="1:13" s="14" customFormat="1" ht="17.25" hidden="1" customHeight="1" thickTop="1">
      <c r="A19" s="2355" t="s">
        <v>1744</v>
      </c>
      <c r="B19" s="2355"/>
      <c r="C19" s="1017" t="s">
        <v>1745</v>
      </c>
      <c r="D19" s="436" t="s">
        <v>1746</v>
      </c>
      <c r="E19" s="436">
        <v>45126</v>
      </c>
      <c r="F19" s="437">
        <v>45127</v>
      </c>
      <c r="G19" s="449" t="s">
        <v>2182</v>
      </c>
      <c r="H19" s="439" t="s">
        <v>2183</v>
      </c>
      <c r="I19" s="436">
        <v>45129</v>
      </c>
      <c r="J19" s="440">
        <f>I19+19</f>
        <v>45148</v>
      </c>
      <c r="K19" s="440">
        <f>I19+23</f>
        <v>45152</v>
      </c>
      <c r="L19" s="440">
        <f>I19+25</f>
        <v>45154</v>
      </c>
      <c r="M19" s="440">
        <f>I19+30</f>
        <v>45159</v>
      </c>
    </row>
    <row r="20" spans="1:13" s="14" customFormat="1" ht="17.25" hidden="1" customHeight="1" thickBot="1">
      <c r="A20" s="2355"/>
      <c r="B20" s="2355"/>
      <c r="C20" s="1018"/>
      <c r="D20" s="442"/>
      <c r="E20" s="442"/>
      <c r="F20" s="443"/>
      <c r="G20" s="1282"/>
      <c r="H20" s="450"/>
      <c r="I20" s="442"/>
      <c r="J20" s="442"/>
      <c r="K20" s="442"/>
      <c r="L20" s="442"/>
      <c r="M20" s="442"/>
    </row>
    <row r="21" spans="1:13" s="14" customFormat="1" ht="17.25" hidden="1" customHeight="1" thickTop="1">
      <c r="A21" s="2355" t="s">
        <v>608</v>
      </c>
      <c r="B21" s="2355"/>
      <c r="C21" s="1017" t="s">
        <v>1741</v>
      </c>
      <c r="D21" s="436" t="s">
        <v>1749</v>
      </c>
      <c r="E21" s="436">
        <v>45128</v>
      </c>
      <c r="F21" s="437">
        <v>45129</v>
      </c>
      <c r="G21" s="449" t="s">
        <v>2184</v>
      </c>
      <c r="H21" s="439" t="s">
        <v>2185</v>
      </c>
      <c r="I21" s="436">
        <v>45133</v>
      </c>
      <c r="J21" s="440">
        <f>I21+19</f>
        <v>45152</v>
      </c>
      <c r="K21" s="440">
        <f>I21+23</f>
        <v>45156</v>
      </c>
      <c r="L21" s="440">
        <f>I21+25</f>
        <v>45158</v>
      </c>
      <c r="M21" s="440">
        <f>I21+30</f>
        <v>45163</v>
      </c>
    </row>
    <row r="22" spans="1:13" s="14" customFormat="1" ht="17.25" hidden="1" customHeight="1" thickBot="1">
      <c r="A22" s="2355"/>
      <c r="B22" s="2355"/>
      <c r="C22" s="1018"/>
      <c r="D22" s="442"/>
      <c r="E22" s="442"/>
      <c r="F22" s="443"/>
      <c r="G22" s="1282"/>
      <c r="H22" s="450"/>
      <c r="I22" s="442"/>
      <c r="J22" s="442"/>
      <c r="K22" s="442"/>
      <c r="L22" s="442"/>
      <c r="M22" s="442"/>
    </row>
    <row r="23" spans="1:13" s="14" customFormat="1" ht="17.25" hidden="1" customHeight="1" thickTop="1">
      <c r="A23" s="2355" t="s">
        <v>1754</v>
      </c>
      <c r="B23" s="2355"/>
      <c r="C23" s="1017" t="s">
        <v>1755</v>
      </c>
      <c r="D23" s="436" t="s">
        <v>1756</v>
      </c>
      <c r="E23" s="436">
        <v>45138</v>
      </c>
      <c r="F23" s="437">
        <v>45140</v>
      </c>
      <c r="G23" s="449" t="s">
        <v>2186</v>
      </c>
      <c r="H23" s="439" t="s">
        <v>2187</v>
      </c>
      <c r="I23" s="436">
        <v>45141</v>
      </c>
      <c r="J23" s="440">
        <f>I23+19</f>
        <v>45160</v>
      </c>
      <c r="K23" s="440">
        <f>I23+23</f>
        <v>45164</v>
      </c>
      <c r="L23" s="440">
        <f>I23+25</f>
        <v>45166</v>
      </c>
      <c r="M23" s="440">
        <f>I23+30</f>
        <v>45171</v>
      </c>
    </row>
    <row r="24" spans="1:13" s="14" customFormat="1" ht="17.25" hidden="1" customHeight="1" thickBot="1">
      <c r="A24" s="2355"/>
      <c r="B24" s="2355"/>
      <c r="C24" s="1018"/>
      <c r="D24" s="442"/>
      <c r="E24" s="442"/>
      <c r="F24" s="443"/>
      <c r="G24" s="1282"/>
      <c r="H24" s="450"/>
      <c r="I24" s="442"/>
      <c r="J24" s="442"/>
      <c r="K24" s="442"/>
      <c r="L24" s="442"/>
      <c r="M24" s="442"/>
    </row>
    <row r="25" spans="1:13" s="14" customFormat="1" ht="17.25" hidden="1" customHeight="1" thickTop="1" thickBot="1">
      <c r="A25" s="2355" t="s">
        <v>600</v>
      </c>
      <c r="B25" s="2355"/>
      <c r="C25" s="1017" t="s">
        <v>588</v>
      </c>
      <c r="D25" s="436" t="s">
        <v>1759</v>
      </c>
      <c r="E25" s="442">
        <v>45145</v>
      </c>
      <c r="F25" s="443">
        <v>45148</v>
      </c>
      <c r="G25" s="449" t="s">
        <v>2188</v>
      </c>
      <c r="H25" s="439" t="s">
        <v>2189</v>
      </c>
      <c r="I25" s="436">
        <v>45154</v>
      </c>
      <c r="J25" s="440">
        <f>I25+19</f>
        <v>45173</v>
      </c>
      <c r="K25" s="440">
        <f>I25+23</f>
        <v>45177</v>
      </c>
      <c r="L25" s="440">
        <f>I25+25</f>
        <v>45179</v>
      </c>
      <c r="M25" s="440">
        <f>I25+30</f>
        <v>45184</v>
      </c>
    </row>
    <row r="26" spans="1:13" s="14" customFormat="1" ht="17.25" hidden="1" customHeight="1" thickTop="1" thickBot="1">
      <c r="A26" s="2355"/>
      <c r="B26" s="2355"/>
      <c r="C26" s="1018"/>
      <c r="D26" s="442"/>
      <c r="E26" s="442"/>
      <c r="F26" s="443"/>
      <c r="G26" s="1282"/>
      <c r="H26" s="450"/>
      <c r="I26" s="442"/>
      <c r="J26" s="442"/>
      <c r="K26" s="442"/>
      <c r="L26" s="442"/>
      <c r="M26" s="442"/>
    </row>
    <row r="27" spans="1:13" s="14" customFormat="1" ht="17.25" hidden="1" customHeight="1" thickTop="1">
      <c r="A27" s="2355"/>
      <c r="B27" s="2355"/>
      <c r="C27" s="1017"/>
      <c r="D27" s="436"/>
      <c r="E27" s="436"/>
      <c r="F27" s="437"/>
      <c r="G27" s="449" t="s">
        <v>2190</v>
      </c>
      <c r="H27" s="439" t="s">
        <v>2191</v>
      </c>
      <c r="I27" s="436">
        <v>45154</v>
      </c>
      <c r="J27" s="440">
        <f>I27+19</f>
        <v>45173</v>
      </c>
      <c r="K27" s="440">
        <f>I27+23</f>
        <v>45177</v>
      </c>
      <c r="L27" s="440">
        <f>I27+25</f>
        <v>45179</v>
      </c>
      <c r="M27" s="440">
        <f>I27+30</f>
        <v>45184</v>
      </c>
    </row>
    <row r="28" spans="1:13" s="14" customFormat="1" ht="17.25" hidden="1" customHeight="1" thickBot="1">
      <c r="A28" s="2355"/>
      <c r="B28" s="2355"/>
      <c r="C28" s="1018"/>
      <c r="D28" s="442"/>
      <c r="E28" s="442"/>
      <c r="F28" s="443"/>
      <c r="G28" s="1282"/>
      <c r="H28" s="450"/>
      <c r="I28" s="442"/>
      <c r="J28" s="442"/>
      <c r="K28" s="442"/>
      <c r="L28" s="442"/>
      <c r="M28" s="442"/>
    </row>
    <row r="29" spans="1:13" s="14" customFormat="1" ht="17.25" hidden="1" customHeight="1" thickTop="1">
      <c r="A29" s="2355" t="s">
        <v>1762</v>
      </c>
      <c r="B29" s="2355"/>
      <c r="C29" s="1017" t="s">
        <v>1763</v>
      </c>
      <c r="D29" s="436" t="s">
        <v>1764</v>
      </c>
      <c r="E29" s="436">
        <v>45153</v>
      </c>
      <c r="F29" s="437">
        <v>45155</v>
      </c>
      <c r="G29" s="449" t="s">
        <v>296</v>
      </c>
      <c r="H29" s="439" t="s">
        <v>2192</v>
      </c>
      <c r="I29" s="436">
        <v>45161</v>
      </c>
      <c r="J29" s="440">
        <f>I29+19</f>
        <v>45180</v>
      </c>
      <c r="K29" s="440">
        <f>I29+23</f>
        <v>45184</v>
      </c>
      <c r="L29" s="440">
        <f>I29+25</f>
        <v>45186</v>
      </c>
      <c r="M29" s="440">
        <f>I29+30</f>
        <v>45191</v>
      </c>
    </row>
    <row r="30" spans="1:13" s="14" customFormat="1" ht="17.25" hidden="1" customHeight="1" thickBot="1">
      <c r="A30" s="2355"/>
      <c r="B30" s="2355"/>
      <c r="C30" s="1018"/>
      <c r="D30" s="442"/>
      <c r="E30" s="442"/>
      <c r="F30" s="443"/>
      <c r="G30" s="1282"/>
      <c r="H30" s="450"/>
      <c r="I30" s="442"/>
      <c r="J30" s="442"/>
      <c r="K30" s="442"/>
      <c r="L30" s="442"/>
      <c r="M30" s="442"/>
    </row>
    <row r="31" spans="1:13" s="14" customFormat="1" ht="17.25" hidden="1" customHeight="1" thickTop="1">
      <c r="A31" s="2355" t="s">
        <v>1767</v>
      </c>
      <c r="B31" s="2355"/>
      <c r="C31" s="1017" t="s">
        <v>1768</v>
      </c>
      <c r="D31" s="436" t="s">
        <v>1769</v>
      </c>
      <c r="E31" s="436">
        <v>45160</v>
      </c>
      <c r="F31" s="437">
        <v>45161</v>
      </c>
      <c r="G31" s="449" t="s">
        <v>2172</v>
      </c>
      <c r="H31" s="439" t="s">
        <v>2193</v>
      </c>
      <c r="I31" s="436">
        <v>45168</v>
      </c>
      <c r="J31" s="440">
        <f>I31+19</f>
        <v>45187</v>
      </c>
      <c r="K31" s="440">
        <f>I31+23</f>
        <v>45191</v>
      </c>
      <c r="L31" s="440">
        <f>I31+25</f>
        <v>45193</v>
      </c>
      <c r="M31" s="440">
        <f>I31+30</f>
        <v>45198</v>
      </c>
    </row>
    <row r="32" spans="1:13" s="14" customFormat="1" ht="17.25" hidden="1" customHeight="1" thickBot="1">
      <c r="A32" s="2355" t="s">
        <v>1772</v>
      </c>
      <c r="B32" s="2355"/>
      <c r="C32" s="1018" t="s">
        <v>1741</v>
      </c>
      <c r="D32" s="442" t="s">
        <v>1773</v>
      </c>
      <c r="E32" s="442">
        <v>45166</v>
      </c>
      <c r="F32" s="443">
        <v>45168</v>
      </c>
      <c r="G32" s="1282"/>
      <c r="H32" s="450"/>
      <c r="I32" s="442"/>
      <c r="J32" s="442"/>
      <c r="K32" s="442"/>
      <c r="L32" s="442"/>
      <c r="M32" s="442"/>
    </row>
    <row r="33" spans="1:13" s="14" customFormat="1" ht="17.25" hidden="1" customHeight="1" thickTop="1">
      <c r="A33" s="2355"/>
      <c r="B33" s="2355"/>
      <c r="C33" s="1017" t="s">
        <v>1745</v>
      </c>
      <c r="D33" s="436" t="s">
        <v>1776</v>
      </c>
      <c r="E33" s="436">
        <v>45173</v>
      </c>
      <c r="F33" s="437">
        <v>45175</v>
      </c>
      <c r="G33" s="449" t="s">
        <v>2194</v>
      </c>
      <c r="H33" s="439" t="s">
        <v>2195</v>
      </c>
      <c r="I33" s="436">
        <v>45176</v>
      </c>
      <c r="J33" s="440">
        <f>I33+19</f>
        <v>45195</v>
      </c>
      <c r="K33" s="440">
        <f>I33+23</f>
        <v>45199</v>
      </c>
      <c r="L33" s="440">
        <f>I33+25</f>
        <v>45201</v>
      </c>
      <c r="M33" s="440">
        <f>I33+30</f>
        <v>45206</v>
      </c>
    </row>
    <row r="34" spans="1:13" s="14" customFormat="1" ht="17.25" hidden="1" customHeight="1" thickBot="1">
      <c r="A34" s="2355"/>
      <c r="B34" s="2355"/>
      <c r="C34" s="1018"/>
      <c r="D34" s="442"/>
      <c r="E34" s="442"/>
      <c r="F34" s="443"/>
      <c r="G34" s="1282"/>
      <c r="H34" s="450"/>
      <c r="I34" s="442"/>
      <c r="J34" s="442"/>
      <c r="K34" s="442"/>
      <c r="L34" s="442"/>
      <c r="M34" s="442"/>
    </row>
    <row r="35" spans="1:13" s="14" customFormat="1" ht="17.25" hidden="1" customHeight="1" thickTop="1">
      <c r="A35" s="2355"/>
      <c r="B35" s="2355"/>
      <c r="C35" s="1017" t="s">
        <v>608</v>
      </c>
      <c r="D35" s="436" t="s">
        <v>1778</v>
      </c>
      <c r="E35" s="436">
        <v>45179</v>
      </c>
      <c r="F35" s="437">
        <v>45181</v>
      </c>
      <c r="G35" s="449" t="s">
        <v>2196</v>
      </c>
      <c r="H35" s="439" t="s">
        <v>2197</v>
      </c>
      <c r="I35" s="436">
        <v>45182</v>
      </c>
      <c r="J35" s="440">
        <f>I35+19</f>
        <v>45201</v>
      </c>
      <c r="K35" s="440">
        <f>I35+23</f>
        <v>45205</v>
      </c>
      <c r="L35" s="440">
        <f>I35+25</f>
        <v>45207</v>
      </c>
      <c r="M35" s="440">
        <f>I35+30</f>
        <v>45212</v>
      </c>
    </row>
    <row r="36" spans="1:13" s="14" customFormat="1" ht="17.25" hidden="1" customHeight="1" thickBot="1">
      <c r="A36" s="2355"/>
      <c r="B36" s="2355"/>
      <c r="C36" s="1018"/>
      <c r="D36" s="442"/>
      <c r="E36" s="442"/>
      <c r="F36" s="443"/>
      <c r="G36" s="1282"/>
      <c r="H36" s="450"/>
      <c r="I36" s="442"/>
      <c r="J36" s="442"/>
      <c r="K36" s="442"/>
      <c r="L36" s="442"/>
      <c r="M36" s="442"/>
    </row>
    <row r="37" spans="1:13" s="14" customFormat="1" ht="17.25" hidden="1" customHeight="1" thickTop="1">
      <c r="A37" s="2355" t="s">
        <v>1779</v>
      </c>
      <c r="B37" s="2355"/>
      <c r="C37" s="1517" t="s">
        <v>1780</v>
      </c>
      <c r="D37" s="436" t="s">
        <v>1781</v>
      </c>
      <c r="E37" s="436">
        <v>45186</v>
      </c>
      <c r="F37" s="437">
        <v>45187</v>
      </c>
      <c r="G37" s="449" t="s">
        <v>2174</v>
      </c>
      <c r="H37" s="439" t="s">
        <v>2198</v>
      </c>
      <c r="I37" s="436">
        <v>45189</v>
      </c>
      <c r="J37" s="440">
        <f>I37+19</f>
        <v>45208</v>
      </c>
      <c r="K37" s="440">
        <f>I37+23</f>
        <v>45212</v>
      </c>
      <c r="L37" s="440">
        <f>I37+25</f>
        <v>45214</v>
      </c>
      <c r="M37" s="440">
        <f>I37+30</f>
        <v>45219</v>
      </c>
    </row>
    <row r="38" spans="1:13" s="14" customFormat="1" ht="17.25" hidden="1" customHeight="1" thickBot="1">
      <c r="A38" s="2355"/>
      <c r="B38" s="2355"/>
      <c r="C38" s="1018"/>
      <c r="D38" s="442"/>
      <c r="E38" s="442"/>
      <c r="F38" s="443"/>
      <c r="G38" s="1282"/>
      <c r="H38" s="450"/>
      <c r="I38" s="442"/>
      <c r="J38" s="442"/>
      <c r="K38" s="442"/>
      <c r="L38" s="442"/>
      <c r="M38" s="442"/>
    </row>
    <row r="39" spans="1:13" s="14" customFormat="1" ht="17.25" hidden="1" customHeight="1" thickTop="1">
      <c r="A39" s="2355" t="s">
        <v>1783</v>
      </c>
      <c r="B39" s="2355"/>
      <c r="C39" s="1017" t="s">
        <v>1784</v>
      </c>
      <c r="D39" s="436" t="s">
        <v>1785</v>
      </c>
      <c r="E39" s="436">
        <v>45196</v>
      </c>
      <c r="F39" s="437">
        <v>45197</v>
      </c>
      <c r="G39" s="449" t="s">
        <v>2176</v>
      </c>
      <c r="H39" s="439" t="s">
        <v>2199</v>
      </c>
      <c r="I39" s="436">
        <v>45196</v>
      </c>
      <c r="J39" s="440">
        <f>I39+19</f>
        <v>45215</v>
      </c>
      <c r="K39" s="440">
        <f>I39+23</f>
        <v>45219</v>
      </c>
      <c r="L39" s="440">
        <f>I39+25</f>
        <v>45221</v>
      </c>
      <c r="M39" s="440">
        <f>I39+30</f>
        <v>45226</v>
      </c>
    </row>
    <row r="40" spans="1:13" s="14" customFormat="1" ht="17.25" hidden="1" customHeight="1" thickBot="1">
      <c r="A40" s="2355"/>
      <c r="B40" s="2355"/>
      <c r="C40" s="1018"/>
      <c r="D40" s="442"/>
      <c r="E40" s="442"/>
      <c r="F40" s="443"/>
      <c r="G40" s="1282"/>
      <c r="H40" s="450"/>
      <c r="I40" s="442"/>
      <c r="J40" s="442"/>
      <c r="K40" s="442"/>
      <c r="L40" s="442"/>
      <c r="M40" s="442"/>
    </row>
    <row r="41" spans="1:13" s="14" customFormat="1" ht="17.25" hidden="1" customHeight="1" thickTop="1">
      <c r="A41" s="2355"/>
      <c r="B41" s="2355"/>
      <c r="C41" s="1017" t="s">
        <v>1787</v>
      </c>
      <c r="D41" s="436" t="s">
        <v>1788</v>
      </c>
      <c r="E41" s="436">
        <v>45200</v>
      </c>
      <c r="F41" s="437">
        <v>45200</v>
      </c>
      <c r="G41" s="523" t="s">
        <v>2200</v>
      </c>
      <c r="H41" s="439" t="s">
        <v>2201</v>
      </c>
      <c r="I41" s="436">
        <v>45203</v>
      </c>
      <c r="J41" s="1683" t="s">
        <v>2202</v>
      </c>
      <c r="K41" s="1683" t="s">
        <v>2202</v>
      </c>
      <c r="L41" s="1683" t="s">
        <v>2202</v>
      </c>
      <c r="M41" s="482"/>
    </row>
    <row r="42" spans="1:13" s="14" customFormat="1" ht="17.25" hidden="1" customHeight="1" thickBot="1">
      <c r="A42" s="2355"/>
      <c r="B42" s="2355"/>
      <c r="C42" s="1018"/>
      <c r="D42" s="442"/>
      <c r="E42" s="442"/>
      <c r="F42" s="443"/>
      <c r="G42" s="1282"/>
      <c r="H42" s="450"/>
      <c r="I42" s="442"/>
      <c r="J42" s="721"/>
      <c r="K42" s="721"/>
      <c r="L42" s="721"/>
      <c r="M42" s="189"/>
    </row>
    <row r="43" spans="1:13" s="14" customFormat="1" ht="17.25" hidden="1" customHeight="1" thickTop="1">
      <c r="A43" s="2355"/>
      <c r="B43" s="2355"/>
      <c r="C43" s="1017" t="s">
        <v>1745</v>
      </c>
      <c r="D43" s="436" t="s">
        <v>1790</v>
      </c>
      <c r="E43" s="436">
        <v>45206</v>
      </c>
      <c r="F43" s="437">
        <v>45207</v>
      </c>
      <c r="G43" s="449" t="s">
        <v>2180</v>
      </c>
      <c r="H43" s="439" t="s">
        <v>2203</v>
      </c>
      <c r="I43" s="436">
        <v>45210</v>
      </c>
      <c r="J43" s="440">
        <f>I43+19</f>
        <v>45229</v>
      </c>
      <c r="K43" s="440">
        <f>I43+23</f>
        <v>45233</v>
      </c>
      <c r="L43" s="440">
        <f>I43+25</f>
        <v>45235</v>
      </c>
      <c r="M43" s="440">
        <f>I43+30</f>
        <v>45240</v>
      </c>
    </row>
    <row r="44" spans="1:13" s="14" customFormat="1" ht="17.25" hidden="1" customHeight="1" thickBot="1">
      <c r="A44" s="2355"/>
      <c r="B44" s="2355"/>
      <c r="C44" s="1018"/>
      <c r="D44" s="442"/>
      <c r="E44" s="442"/>
      <c r="F44" s="443"/>
      <c r="G44" s="1282"/>
      <c r="H44" s="450"/>
      <c r="I44" s="442"/>
      <c r="J44" s="442"/>
      <c r="K44" s="442"/>
      <c r="L44" s="442"/>
      <c r="M44" s="442"/>
    </row>
    <row r="45" spans="1:13" s="14" customFormat="1" ht="17.25" hidden="1" customHeight="1" thickTop="1">
      <c r="A45" s="2355" t="s">
        <v>1792</v>
      </c>
      <c r="B45" s="2355"/>
      <c r="C45" s="1017" t="s">
        <v>1793</v>
      </c>
      <c r="D45" s="436" t="s">
        <v>1794</v>
      </c>
      <c r="E45" s="436">
        <v>45215</v>
      </c>
      <c r="F45" s="437">
        <v>45217</v>
      </c>
      <c r="G45" s="523" t="s">
        <v>2200</v>
      </c>
      <c r="H45" s="439" t="s">
        <v>2204</v>
      </c>
      <c r="I45" s="436">
        <v>45217</v>
      </c>
      <c r="J45" s="1683" t="s">
        <v>2205</v>
      </c>
      <c r="K45" s="1683" t="s">
        <v>2206</v>
      </c>
      <c r="L45" s="1683" t="s">
        <v>2206</v>
      </c>
      <c r="M45" s="482"/>
    </row>
    <row r="46" spans="1:13" s="14" customFormat="1" ht="17.25" hidden="1" customHeight="1" thickBot="1">
      <c r="A46" s="2355"/>
      <c r="B46" s="2355"/>
      <c r="C46" s="1018"/>
      <c r="D46" s="442"/>
      <c r="E46" s="442"/>
      <c r="F46" s="443"/>
      <c r="G46" s="1282"/>
      <c r="H46" s="450"/>
      <c r="I46" s="442"/>
      <c r="J46" s="721"/>
      <c r="K46" s="721"/>
      <c r="L46" s="721"/>
      <c r="M46" s="189"/>
    </row>
    <row r="47" spans="1:13" s="14" customFormat="1" ht="17.25" hidden="1" customHeight="1" thickTop="1" thickBot="1">
      <c r="A47" s="2355" t="s">
        <v>1796</v>
      </c>
      <c r="B47" s="2355"/>
      <c r="C47" s="1017" t="s">
        <v>1797</v>
      </c>
      <c r="D47" s="436" t="s">
        <v>1798</v>
      </c>
      <c r="E47" s="436">
        <v>45221</v>
      </c>
      <c r="F47" s="437">
        <v>45222</v>
      </c>
      <c r="G47" s="449" t="s">
        <v>2184</v>
      </c>
      <c r="H47" s="439" t="s">
        <v>2207</v>
      </c>
      <c r="I47" s="436">
        <v>45224</v>
      </c>
      <c r="J47" s="440">
        <f>I47+19</f>
        <v>45243</v>
      </c>
      <c r="K47" s="440">
        <f>I47+23</f>
        <v>45247</v>
      </c>
      <c r="L47" s="440">
        <f>I47+25</f>
        <v>45249</v>
      </c>
      <c r="M47" s="440">
        <f>I47+30</f>
        <v>45254</v>
      </c>
    </row>
    <row r="48" spans="1:13" ht="13.5" hidden="1" thickBot="1"/>
    <row r="49" spans="1:14" s="14" customFormat="1" ht="17.25" hidden="1" customHeight="1" thickTop="1">
      <c r="A49" s="2355" t="s">
        <v>588</v>
      </c>
      <c r="B49" s="2355"/>
      <c r="C49" s="1017" t="s">
        <v>248</v>
      </c>
      <c r="D49" s="436" t="s">
        <v>1800</v>
      </c>
      <c r="E49" s="436">
        <v>45228</v>
      </c>
      <c r="F49" s="437">
        <v>45228</v>
      </c>
      <c r="G49" s="523" t="s">
        <v>2200</v>
      </c>
      <c r="H49" s="439" t="s">
        <v>2208</v>
      </c>
      <c r="I49" s="436">
        <v>45231</v>
      </c>
      <c r="J49" s="1683" t="s">
        <v>2209</v>
      </c>
      <c r="K49" s="1683" t="s">
        <v>2210</v>
      </c>
      <c r="L49" s="1683" t="s">
        <v>2210</v>
      </c>
      <c r="M49" s="482"/>
      <c r="N49" s="27"/>
    </row>
    <row r="50" spans="1:14" s="14" customFormat="1" ht="17.25" hidden="1" customHeight="1" thickBot="1">
      <c r="A50" s="2355"/>
      <c r="B50" s="2355"/>
      <c r="C50" s="1018"/>
      <c r="D50" s="442"/>
      <c r="E50" s="442"/>
      <c r="F50" s="443"/>
      <c r="G50" s="1282"/>
      <c r="H50" s="450"/>
      <c r="I50" s="442"/>
      <c r="J50" s="721"/>
      <c r="K50" s="721"/>
      <c r="L50" s="721"/>
      <c r="M50" s="189"/>
      <c r="N50" s="27"/>
    </row>
    <row r="51" spans="1:14" s="14" customFormat="1" ht="17.25" hidden="1" customHeight="1" thickTop="1">
      <c r="A51" s="2355"/>
      <c r="B51" s="2355"/>
      <c r="C51" s="1017" t="s">
        <v>1787</v>
      </c>
      <c r="D51" s="436" t="s">
        <v>1802</v>
      </c>
      <c r="E51" s="436">
        <v>45234</v>
      </c>
      <c r="F51" s="437">
        <v>45237</v>
      </c>
      <c r="G51" s="1531" t="s">
        <v>2211</v>
      </c>
      <c r="H51" s="439" t="s">
        <v>2212</v>
      </c>
      <c r="I51" s="436">
        <v>45238</v>
      </c>
      <c r="J51" s="440">
        <f>I51+19</f>
        <v>45257</v>
      </c>
      <c r="K51" s="440">
        <f>I51+23</f>
        <v>45261</v>
      </c>
      <c r="L51" s="440">
        <f>I51+25</f>
        <v>45263</v>
      </c>
      <c r="M51" s="440">
        <f>I51+30</f>
        <v>45268</v>
      </c>
      <c r="N51" s="27" t="s">
        <v>2213</v>
      </c>
    </row>
    <row r="52" spans="1:14" s="14" customFormat="1" ht="17.25" hidden="1" customHeight="1" thickBot="1">
      <c r="A52" s="2355"/>
      <c r="B52" s="2355"/>
      <c r="C52" s="1018"/>
      <c r="D52" s="442"/>
      <c r="E52" s="442"/>
      <c r="F52" s="443"/>
      <c r="G52" s="1282"/>
      <c r="H52" s="450"/>
      <c r="I52" s="442"/>
      <c r="J52" s="442"/>
      <c r="K52" s="442"/>
      <c r="L52" s="442"/>
      <c r="M52" s="442"/>
      <c r="N52" s="1316">
        <v>45271</v>
      </c>
    </row>
    <row r="53" spans="1:14" s="14" customFormat="1" ht="17.25" hidden="1" customHeight="1" thickTop="1">
      <c r="A53" s="2355"/>
      <c r="B53" s="2355"/>
      <c r="C53" s="1017"/>
      <c r="D53" s="436"/>
      <c r="E53" s="436"/>
      <c r="F53" s="437"/>
      <c r="G53" s="1531" t="s">
        <v>2214</v>
      </c>
      <c r="H53" s="439" t="s">
        <v>2215</v>
      </c>
      <c r="I53" s="436">
        <v>45245</v>
      </c>
      <c r="J53" s="440">
        <f>I53+19</f>
        <v>45264</v>
      </c>
      <c r="K53" s="440">
        <f>I53+23</f>
        <v>45268</v>
      </c>
      <c r="L53" s="440">
        <f>I53+25</f>
        <v>45270</v>
      </c>
      <c r="M53" s="440">
        <f>I53+30</f>
        <v>45275</v>
      </c>
      <c r="N53" s="27"/>
    </row>
    <row r="54" spans="1:14" s="14" customFormat="1" ht="17.25" hidden="1" customHeight="1" thickBot="1">
      <c r="A54" s="2355"/>
      <c r="B54" s="2355"/>
      <c r="C54" s="1018"/>
      <c r="D54" s="442"/>
      <c r="E54" s="442"/>
      <c r="F54" s="443"/>
      <c r="G54" s="1282"/>
      <c r="H54" s="450"/>
      <c r="I54" s="442"/>
      <c r="J54" s="442"/>
      <c r="K54" s="442"/>
      <c r="L54" s="442"/>
      <c r="M54" s="442"/>
      <c r="N54" s="27"/>
    </row>
    <row r="55" spans="1:14" s="14" customFormat="1" ht="17.25" hidden="1" customHeight="1" thickTop="1">
      <c r="A55" s="2355" t="s">
        <v>1745</v>
      </c>
      <c r="B55" s="2355"/>
      <c r="C55" s="1017" t="s">
        <v>1805</v>
      </c>
      <c r="D55" s="436" t="s">
        <v>1806</v>
      </c>
      <c r="E55" s="436">
        <v>45244</v>
      </c>
      <c r="F55" s="437">
        <v>45246</v>
      </c>
      <c r="G55" s="1531" t="s">
        <v>2182</v>
      </c>
      <c r="H55" s="439" t="s">
        <v>2216</v>
      </c>
      <c r="I55" s="436">
        <v>45252</v>
      </c>
      <c r="J55" s="440">
        <f>I55+19</f>
        <v>45271</v>
      </c>
      <c r="K55" s="440">
        <f>I55+23</f>
        <v>45275</v>
      </c>
      <c r="L55" s="440">
        <f>I55+25</f>
        <v>45277</v>
      </c>
      <c r="M55" s="440">
        <f>I55+30</f>
        <v>45282</v>
      </c>
      <c r="N55" s="27" t="s">
        <v>2213</v>
      </c>
    </row>
    <row r="56" spans="1:14" s="14" customFormat="1" ht="17.25" hidden="1" customHeight="1" thickBot="1">
      <c r="A56" s="2355"/>
      <c r="B56" s="2355"/>
      <c r="C56" s="1018"/>
      <c r="D56" s="442"/>
      <c r="E56" s="442"/>
      <c r="F56" s="443"/>
      <c r="G56" s="1282"/>
      <c r="H56" s="450"/>
      <c r="I56" s="442"/>
      <c r="J56" s="442"/>
      <c r="K56" s="442"/>
      <c r="L56" s="442"/>
      <c r="M56" s="442"/>
      <c r="N56" s="27" t="s">
        <v>2217</v>
      </c>
    </row>
    <row r="57" spans="1:14" s="14" customFormat="1" ht="17.25" hidden="1" customHeight="1" thickTop="1" thickBot="1">
      <c r="A57" s="2355" t="s">
        <v>608</v>
      </c>
      <c r="B57" s="2355"/>
      <c r="C57" s="1018" t="s">
        <v>1808</v>
      </c>
      <c r="D57" s="442" t="s">
        <v>1809</v>
      </c>
      <c r="E57" s="442">
        <v>45253</v>
      </c>
      <c r="F57" s="443">
        <v>45253</v>
      </c>
      <c r="G57" s="1531" t="s">
        <v>2178</v>
      </c>
      <c r="H57" s="439" t="s">
        <v>2218</v>
      </c>
      <c r="I57" s="436">
        <v>45259</v>
      </c>
      <c r="J57" s="440">
        <f>I57+19</f>
        <v>45278</v>
      </c>
      <c r="K57" s="440">
        <f>I57+23</f>
        <v>45282</v>
      </c>
      <c r="L57" s="440">
        <f>I57+25</f>
        <v>45284</v>
      </c>
      <c r="M57" s="440">
        <f>I57+30</f>
        <v>45289</v>
      </c>
      <c r="N57" s="27"/>
    </row>
    <row r="58" spans="1:14" s="14" customFormat="1" ht="17.25" hidden="1" customHeight="1" thickTop="1" thickBot="1">
      <c r="A58" s="2355" t="s">
        <v>1811</v>
      </c>
      <c r="B58" s="2355"/>
      <c r="C58" s="1517" t="s">
        <v>1793</v>
      </c>
      <c r="D58" s="436" t="s">
        <v>1812</v>
      </c>
      <c r="E58" s="436">
        <v>45257</v>
      </c>
      <c r="F58" s="437">
        <v>45258</v>
      </c>
      <c r="G58" s="1282"/>
      <c r="H58" s="450"/>
      <c r="I58" s="442"/>
      <c r="J58" s="442"/>
      <c r="K58" s="442"/>
      <c r="L58" s="442"/>
      <c r="M58" s="442"/>
      <c r="N58" s="27"/>
    </row>
    <row r="59" spans="1:14" s="14" customFormat="1" ht="17.25" hidden="1" customHeight="1" thickTop="1">
      <c r="A59" s="2355" t="s">
        <v>1813</v>
      </c>
      <c r="B59" s="2355"/>
      <c r="C59" s="1531" t="s">
        <v>608</v>
      </c>
      <c r="D59" s="436" t="s">
        <v>1814</v>
      </c>
      <c r="E59" s="436">
        <v>45267</v>
      </c>
      <c r="F59" s="437">
        <v>45268</v>
      </c>
      <c r="G59" s="523" t="s">
        <v>2200</v>
      </c>
      <c r="H59" s="439" t="s">
        <v>2219</v>
      </c>
      <c r="I59" s="436">
        <v>45266</v>
      </c>
      <c r="J59" s="1683" t="s">
        <v>2220</v>
      </c>
      <c r="K59" s="1683" t="s">
        <v>2220</v>
      </c>
      <c r="L59" s="1683" t="s">
        <v>2220</v>
      </c>
      <c r="M59" s="482"/>
      <c r="N59" s="27"/>
    </row>
    <row r="60" spans="1:14" s="14" customFormat="1" ht="17.25" hidden="1" customHeight="1" thickBot="1">
      <c r="A60" s="2355"/>
      <c r="B60" s="2355"/>
      <c r="C60" s="1018"/>
      <c r="D60" s="442"/>
      <c r="E60" s="442"/>
      <c r="F60" s="443"/>
      <c r="G60" s="1282"/>
      <c r="H60" s="450"/>
      <c r="I60" s="442"/>
      <c r="J60" s="721"/>
      <c r="K60" s="721"/>
      <c r="L60" s="721"/>
      <c r="M60" s="189"/>
      <c r="N60" s="27"/>
    </row>
    <row r="61" spans="1:14" s="14" customFormat="1" ht="17.25" hidden="1" customHeight="1" thickTop="1">
      <c r="A61" s="2355"/>
      <c r="B61" s="2355"/>
      <c r="C61" s="1017"/>
      <c r="D61" s="436"/>
      <c r="E61" s="436"/>
      <c r="F61" s="437"/>
      <c r="G61" s="1531" t="s">
        <v>2196</v>
      </c>
      <c r="H61" s="439" t="s">
        <v>2221</v>
      </c>
      <c r="I61" s="436">
        <v>45273</v>
      </c>
      <c r="J61" s="440">
        <f>I61+19</f>
        <v>45292</v>
      </c>
      <c r="K61" s="440">
        <f>I61+23</f>
        <v>45296</v>
      </c>
      <c r="L61" s="440">
        <f>I61+25</f>
        <v>45298</v>
      </c>
      <c r="M61" s="440">
        <f>I61+30</f>
        <v>45303</v>
      </c>
      <c r="N61" s="27" t="s">
        <v>2213</v>
      </c>
    </row>
    <row r="62" spans="1:14" s="14" customFormat="1" ht="17.25" hidden="1" customHeight="1" thickBot="1">
      <c r="A62" s="2355"/>
      <c r="B62" s="2355"/>
      <c r="C62" s="1018"/>
      <c r="D62" s="442"/>
      <c r="E62" s="442"/>
      <c r="F62" s="443"/>
      <c r="G62" s="1282"/>
      <c r="H62" s="450"/>
      <c r="I62" s="442"/>
      <c r="J62" s="442"/>
      <c r="K62" s="442"/>
      <c r="L62" s="442"/>
      <c r="M62" s="442"/>
      <c r="N62" s="27" t="s">
        <v>2217</v>
      </c>
    </row>
    <row r="63" spans="1:14" s="14" customFormat="1" ht="17.25" hidden="1" customHeight="1" thickTop="1" thickBot="1">
      <c r="A63" s="2355" t="s">
        <v>1817</v>
      </c>
      <c r="B63" s="2355"/>
      <c r="C63" s="1017" t="s">
        <v>1818</v>
      </c>
      <c r="D63" s="436" t="s">
        <v>1819</v>
      </c>
      <c r="E63" s="436">
        <v>45277</v>
      </c>
      <c r="F63" s="437">
        <v>45279</v>
      </c>
      <c r="G63" s="523" t="s">
        <v>2200</v>
      </c>
      <c r="H63" s="439" t="s">
        <v>2222</v>
      </c>
      <c r="I63" s="436">
        <v>45280</v>
      </c>
      <c r="J63" s="1683" t="s">
        <v>2220</v>
      </c>
      <c r="K63" s="1683" t="s">
        <v>2220</v>
      </c>
      <c r="L63" s="1683" t="s">
        <v>2223</v>
      </c>
      <c r="M63" s="482"/>
      <c r="N63" s="27"/>
    </row>
    <row r="64" spans="1:14" ht="13.5" hidden="1" thickBot="1"/>
    <row r="65" spans="1:13" s="14" customFormat="1" ht="17.25" hidden="1" customHeight="1" thickTop="1" thickBot="1">
      <c r="A65" s="2355" t="s">
        <v>1745</v>
      </c>
      <c r="B65" s="2355"/>
      <c r="C65" s="1517" t="s">
        <v>1821</v>
      </c>
      <c r="D65" s="436" t="s">
        <v>1822</v>
      </c>
      <c r="E65" s="436">
        <v>45280</v>
      </c>
      <c r="F65" s="437">
        <v>45281</v>
      </c>
      <c r="G65" s="1531" t="s">
        <v>2224</v>
      </c>
      <c r="H65" s="439" t="s">
        <v>2225</v>
      </c>
      <c r="I65" s="436">
        <v>45287</v>
      </c>
      <c r="J65" s="440">
        <f>I65+19</f>
        <v>45306</v>
      </c>
      <c r="K65" s="440">
        <f>I65+23</f>
        <v>45310</v>
      </c>
      <c r="L65" s="440">
        <f>I65+25</f>
        <v>45312</v>
      </c>
      <c r="M65" s="440">
        <f>I65+30</f>
        <v>45317</v>
      </c>
    </row>
    <row r="66" spans="1:13" s="14" customFormat="1" ht="17.25" hidden="1" customHeight="1" thickTop="1" thickBot="1">
      <c r="A66" s="2355"/>
      <c r="B66" s="2355"/>
      <c r="C66" s="1531" t="s">
        <v>1808</v>
      </c>
      <c r="D66" s="436" t="s">
        <v>1823</v>
      </c>
      <c r="E66" s="436">
        <v>45286</v>
      </c>
      <c r="F66" s="437">
        <v>45287</v>
      </c>
      <c r="G66" s="1282"/>
      <c r="H66" s="450"/>
      <c r="I66" s="442"/>
      <c r="J66" s="442"/>
      <c r="K66" s="442"/>
      <c r="L66" s="442"/>
      <c r="M66" s="442"/>
    </row>
    <row r="67" spans="1:13" s="14" customFormat="1" ht="17.25" hidden="1" customHeight="1" thickTop="1">
      <c r="A67" s="2355"/>
      <c r="B67" s="2355"/>
      <c r="C67" s="1517"/>
      <c r="D67" s="436"/>
      <c r="E67" s="436"/>
      <c r="F67" s="437"/>
      <c r="G67" s="1531" t="s">
        <v>2226</v>
      </c>
      <c r="H67" s="439" t="s">
        <v>2227</v>
      </c>
      <c r="I67" s="436">
        <v>45294</v>
      </c>
      <c r="J67" s="440">
        <f>I67+19</f>
        <v>45313</v>
      </c>
      <c r="K67" s="440">
        <f>I67+23</f>
        <v>45317</v>
      </c>
      <c r="L67" s="440">
        <f>I67+25</f>
        <v>45319</v>
      </c>
      <c r="M67" s="440">
        <f>I67+30</f>
        <v>45324</v>
      </c>
    </row>
    <row r="68" spans="1:13" s="14" customFormat="1" ht="17.25" hidden="1" customHeight="1" thickBot="1">
      <c r="A68" s="2355"/>
      <c r="B68" s="2355"/>
      <c r="C68" s="1018"/>
      <c r="D68" s="442"/>
      <c r="E68" s="442"/>
      <c r="F68" s="443"/>
      <c r="G68" s="1282"/>
      <c r="H68" s="450"/>
      <c r="I68" s="442"/>
      <c r="J68" s="442"/>
      <c r="K68" s="442"/>
      <c r="L68" s="442"/>
      <c r="M68" s="442"/>
    </row>
    <row r="69" spans="1:13" s="14" customFormat="1" ht="17.25" hidden="1" customHeight="1" thickTop="1">
      <c r="A69" s="2355" t="s">
        <v>1826</v>
      </c>
      <c r="B69" s="2355"/>
      <c r="C69" s="1531" t="s">
        <v>1805</v>
      </c>
      <c r="D69" s="436" t="s">
        <v>1827</v>
      </c>
      <c r="E69" s="436">
        <v>44928</v>
      </c>
      <c r="F69" s="437">
        <v>44929</v>
      </c>
      <c r="G69" s="1531" t="s">
        <v>2180</v>
      </c>
      <c r="H69" s="439" t="s">
        <v>2228</v>
      </c>
      <c r="I69" s="436">
        <v>45301</v>
      </c>
      <c r="J69" s="440">
        <f t="shared" ref="J69" si="20">I69+19</f>
        <v>45320</v>
      </c>
      <c r="K69" s="440">
        <f t="shared" ref="K69" si="21">I69+23</f>
        <v>45324</v>
      </c>
      <c r="L69" s="440">
        <f t="shared" ref="L69" si="22">I69+25</f>
        <v>45326</v>
      </c>
      <c r="M69" s="440">
        <f t="shared" ref="M69" si="23">I69+30</f>
        <v>45331</v>
      </c>
    </row>
    <row r="70" spans="1:13" s="14" customFormat="1" ht="17.25" hidden="1" customHeight="1" thickBot="1">
      <c r="A70" s="2355"/>
      <c r="B70" s="2355"/>
      <c r="C70" s="1018"/>
      <c r="D70" s="442"/>
      <c r="E70" s="442"/>
      <c r="F70" s="443"/>
      <c r="G70" s="1282"/>
      <c r="H70" s="450"/>
      <c r="I70" s="442"/>
      <c r="J70" s="442"/>
      <c r="K70" s="442"/>
      <c r="L70" s="442"/>
      <c r="M70" s="442"/>
    </row>
    <row r="71" spans="1:13" s="14" customFormat="1" ht="17.25" hidden="1" customHeight="1" thickTop="1">
      <c r="A71" s="2355" t="s">
        <v>608</v>
      </c>
      <c r="B71" s="2355"/>
      <c r="C71" s="1531" t="s">
        <v>1793</v>
      </c>
      <c r="D71" s="436" t="s">
        <v>1829</v>
      </c>
      <c r="E71" s="436">
        <v>45300</v>
      </c>
      <c r="F71" s="437">
        <v>45302</v>
      </c>
      <c r="G71" s="1531" t="s">
        <v>2172</v>
      </c>
      <c r="H71" s="439" t="s">
        <v>2229</v>
      </c>
      <c r="I71" s="436">
        <v>45308</v>
      </c>
      <c r="J71" s="440">
        <f t="shared" ref="J71" si="24">I71+19</f>
        <v>45327</v>
      </c>
      <c r="K71" s="440">
        <f t="shared" ref="K71" si="25">I71+23</f>
        <v>45331</v>
      </c>
      <c r="L71" s="440">
        <f t="shared" ref="L71" si="26">I71+25</f>
        <v>45333</v>
      </c>
      <c r="M71" s="440">
        <f t="shared" ref="M71" si="27">I71+30</f>
        <v>45338</v>
      </c>
    </row>
    <row r="72" spans="1:13" s="14" customFormat="1" ht="17.25" hidden="1" customHeight="1" thickBot="1">
      <c r="A72" s="2355"/>
      <c r="B72" s="2355"/>
      <c r="C72" s="1018"/>
      <c r="D72" s="442"/>
      <c r="E72" s="442"/>
      <c r="F72" s="443"/>
      <c r="G72" s="1282"/>
      <c r="H72" s="450"/>
      <c r="I72" s="442"/>
      <c r="J72" s="442"/>
      <c r="K72" s="442"/>
      <c r="L72" s="442"/>
      <c r="M72" s="442"/>
    </row>
    <row r="73" spans="1:13" s="14" customFormat="1" ht="17.25" hidden="1" customHeight="1" thickTop="1">
      <c r="A73" s="2355" t="s">
        <v>1831</v>
      </c>
      <c r="B73" s="2355"/>
      <c r="C73" s="1531" t="s">
        <v>1832</v>
      </c>
      <c r="D73" s="436" t="s">
        <v>1833</v>
      </c>
      <c r="E73" s="436">
        <v>45311</v>
      </c>
      <c r="F73" s="437">
        <v>45313</v>
      </c>
      <c r="G73" s="1531" t="s">
        <v>2184</v>
      </c>
      <c r="H73" s="439" t="s">
        <v>2230</v>
      </c>
      <c r="I73" s="436">
        <v>45315</v>
      </c>
      <c r="J73" s="440">
        <f t="shared" ref="J73" si="28">I73+19</f>
        <v>45334</v>
      </c>
      <c r="K73" s="440">
        <f t="shared" ref="K73" si="29">I73+23</f>
        <v>45338</v>
      </c>
      <c r="L73" s="440">
        <f t="shared" ref="L73" si="30">I73+25</f>
        <v>45340</v>
      </c>
      <c r="M73" s="440">
        <f t="shared" ref="M73" si="31">I73+30</f>
        <v>45345</v>
      </c>
    </row>
    <row r="74" spans="1:13" s="14" customFormat="1" ht="17.25" hidden="1" customHeight="1" thickBot="1">
      <c r="A74" s="2355"/>
      <c r="B74" s="2355"/>
      <c r="C74" s="1018"/>
      <c r="D74" s="442"/>
      <c r="E74" s="442"/>
      <c r="F74" s="443"/>
      <c r="G74" s="1282"/>
      <c r="H74" s="450"/>
      <c r="I74" s="442"/>
      <c r="J74" s="442"/>
      <c r="K74" s="442"/>
      <c r="L74" s="442"/>
      <c r="M74" s="442"/>
    </row>
    <row r="75" spans="1:13" s="14" customFormat="1" ht="17.25" hidden="1" customHeight="1" thickTop="1">
      <c r="A75" s="2355"/>
      <c r="B75" s="2355"/>
      <c r="C75" s="1531" t="s">
        <v>1821</v>
      </c>
      <c r="D75" s="436" t="s">
        <v>1835</v>
      </c>
      <c r="E75" s="436">
        <v>45319</v>
      </c>
      <c r="F75" s="437">
        <v>45322</v>
      </c>
      <c r="G75" s="1531" t="s">
        <v>2231</v>
      </c>
      <c r="H75" s="439" t="s">
        <v>2232</v>
      </c>
      <c r="I75" s="436">
        <v>45323</v>
      </c>
      <c r="J75" s="440">
        <f>I75+27</f>
        <v>45350</v>
      </c>
      <c r="K75" s="440">
        <f>I75+32</f>
        <v>45355</v>
      </c>
      <c r="L75" s="440">
        <f>I75+35</f>
        <v>45358</v>
      </c>
      <c r="M75" s="440">
        <f>I75+42</f>
        <v>45365</v>
      </c>
    </row>
    <row r="76" spans="1:13" s="14" customFormat="1" ht="17.25" hidden="1" customHeight="1" thickBot="1">
      <c r="A76" s="2355"/>
      <c r="B76" s="2355"/>
      <c r="C76" s="1018"/>
      <c r="D76" s="442"/>
      <c r="E76" s="442"/>
      <c r="F76" s="443"/>
      <c r="G76" s="1282"/>
      <c r="H76" s="450"/>
      <c r="I76" s="442"/>
      <c r="J76" s="442"/>
      <c r="K76" s="442"/>
      <c r="L76" s="442"/>
      <c r="M76" s="442"/>
    </row>
    <row r="77" spans="1:13" s="14" customFormat="1" ht="17.25" hidden="1" customHeight="1" thickTop="1">
      <c r="A77" s="2355"/>
      <c r="B77" s="2355"/>
      <c r="C77" s="1531" t="s">
        <v>1808</v>
      </c>
      <c r="D77" s="436" t="s">
        <v>1837</v>
      </c>
      <c r="E77" s="436">
        <v>45323</v>
      </c>
      <c r="F77" s="437">
        <v>45325</v>
      </c>
      <c r="G77" s="1531" t="s">
        <v>2233</v>
      </c>
      <c r="H77" s="439" t="s">
        <v>2234</v>
      </c>
      <c r="I77" s="436">
        <v>45329</v>
      </c>
      <c r="J77" s="440">
        <f t="shared" ref="J77" si="32">I77+19</f>
        <v>45348</v>
      </c>
      <c r="K77" s="440">
        <f t="shared" ref="K77" si="33">I77+23</f>
        <v>45352</v>
      </c>
      <c r="L77" s="440">
        <f t="shared" ref="L77" si="34">I77+25</f>
        <v>45354</v>
      </c>
      <c r="M77" s="440">
        <f t="shared" ref="M77" si="35">I77+30</f>
        <v>45359</v>
      </c>
    </row>
    <row r="78" spans="1:13" s="14" customFormat="1" ht="17.25" hidden="1" customHeight="1" thickBot="1">
      <c r="A78" s="2355"/>
      <c r="B78" s="2355"/>
      <c r="C78" s="1018"/>
      <c r="D78" s="442"/>
      <c r="E78" s="442"/>
      <c r="F78" s="443"/>
      <c r="G78" s="1282"/>
      <c r="H78" s="450"/>
      <c r="I78" s="442"/>
      <c r="J78" s="442"/>
      <c r="K78" s="442"/>
      <c r="L78" s="442"/>
      <c r="M78" s="442"/>
    </row>
    <row r="79" spans="1:13" s="14" customFormat="1" ht="17.25" hidden="1" customHeight="1" thickTop="1" thickBot="1">
      <c r="A79" s="2355"/>
      <c r="B79" s="2355"/>
      <c r="C79" s="1531" t="s">
        <v>1745</v>
      </c>
      <c r="D79" s="436" t="s">
        <v>1839</v>
      </c>
      <c r="E79" s="436">
        <v>45331</v>
      </c>
      <c r="F79" s="437">
        <v>45333</v>
      </c>
      <c r="G79" s="1531" t="s">
        <v>2211</v>
      </c>
      <c r="H79" s="439" t="s">
        <v>2235</v>
      </c>
      <c r="I79" s="436">
        <v>45336</v>
      </c>
      <c r="J79" s="440">
        <f t="shared" ref="J79" si="36">I79+19</f>
        <v>45355</v>
      </c>
      <c r="K79" s="440">
        <f t="shared" ref="K79" si="37">I79+23</f>
        <v>45359</v>
      </c>
      <c r="L79" s="440">
        <f t="shared" ref="L79" si="38">I79+25</f>
        <v>45361</v>
      </c>
      <c r="M79" s="440">
        <f t="shared" ref="M79" si="39">I79+30</f>
        <v>45366</v>
      </c>
    </row>
    <row r="80" spans="1:13" ht="13.5" hidden="1" thickBot="1"/>
    <row r="81" spans="1:14" s="14" customFormat="1" ht="17.25" hidden="1" customHeight="1" thickTop="1">
      <c r="A81" s="2355" t="s">
        <v>608</v>
      </c>
      <c r="B81" s="2355"/>
      <c r="C81" s="1531" t="s">
        <v>1805</v>
      </c>
      <c r="D81" s="436" t="s">
        <v>1841</v>
      </c>
      <c r="E81" s="436">
        <v>45334</v>
      </c>
      <c r="F81" s="437">
        <v>45336</v>
      </c>
      <c r="G81" s="1517" t="s">
        <v>2214</v>
      </c>
      <c r="H81" s="439" t="s">
        <v>2236</v>
      </c>
      <c r="I81" s="436">
        <v>45343</v>
      </c>
      <c r="J81" s="440">
        <f>I81+27</f>
        <v>45370</v>
      </c>
      <c r="K81" s="440">
        <f>I81+32</f>
        <v>45375</v>
      </c>
      <c r="L81" s="440">
        <f>I81+35</f>
        <v>45378</v>
      </c>
      <c r="M81" s="440">
        <f>I81+42</f>
        <v>45385</v>
      </c>
      <c r="N81" s="39" t="s">
        <v>2237</v>
      </c>
    </row>
    <row r="82" spans="1:14" s="14" customFormat="1" ht="17.25" hidden="1" customHeight="1" thickBot="1">
      <c r="A82" s="2355"/>
      <c r="B82" s="2355"/>
      <c r="C82" s="1018"/>
      <c r="D82" s="442"/>
      <c r="E82" s="442"/>
      <c r="F82" s="443"/>
      <c r="G82" s="1282"/>
      <c r="H82" s="450"/>
      <c r="I82" s="442"/>
      <c r="J82" s="442"/>
      <c r="K82" s="442"/>
      <c r="L82" s="442"/>
      <c r="M82" s="442"/>
      <c r="N82" s="14" t="s">
        <v>2238</v>
      </c>
    </row>
    <row r="83" spans="1:14" s="14" customFormat="1" ht="17.25" hidden="1" customHeight="1" thickTop="1">
      <c r="A83" s="2355"/>
      <c r="B83" s="2355"/>
      <c r="C83" s="1531"/>
      <c r="D83" s="436"/>
      <c r="E83" s="436"/>
      <c r="F83" s="437"/>
      <c r="G83" s="1815" t="s">
        <v>406</v>
      </c>
      <c r="H83" s="439" t="s">
        <v>2239</v>
      </c>
      <c r="I83" s="436">
        <v>45350</v>
      </c>
      <c r="J83" s="482"/>
      <c r="K83" s="482"/>
      <c r="L83" s="482"/>
      <c r="M83" s="482"/>
      <c r="N83" s="27"/>
    </row>
    <row r="84" spans="1:14" s="14" customFormat="1" ht="17.25" hidden="1" customHeight="1" thickBot="1">
      <c r="A84" s="2355"/>
      <c r="B84" s="2355"/>
      <c r="C84" s="1018"/>
      <c r="D84" s="442"/>
      <c r="E84" s="442"/>
      <c r="F84" s="443"/>
      <c r="G84" s="1282"/>
      <c r="H84" s="450"/>
      <c r="I84" s="442"/>
      <c r="J84" s="189"/>
      <c r="K84" s="189"/>
      <c r="L84" s="189"/>
      <c r="M84" s="189"/>
      <c r="N84" s="27"/>
    </row>
    <row r="85" spans="1:14" s="14" customFormat="1" ht="17.25" hidden="1" customHeight="1" thickTop="1">
      <c r="A85" s="2355" t="s">
        <v>1846</v>
      </c>
      <c r="B85" s="2355"/>
      <c r="C85" s="1531" t="s">
        <v>1793</v>
      </c>
      <c r="D85" s="436" t="s">
        <v>1847</v>
      </c>
      <c r="E85" s="436">
        <v>45348</v>
      </c>
      <c r="F85" s="437">
        <v>45350</v>
      </c>
      <c r="G85" s="1815" t="s">
        <v>406</v>
      </c>
      <c r="H85" s="439" t="s">
        <v>2240</v>
      </c>
      <c r="I85" s="436">
        <v>45357</v>
      </c>
      <c r="J85" s="482"/>
      <c r="K85" s="482"/>
      <c r="L85" s="482"/>
      <c r="M85" s="482"/>
      <c r="N85" s="27"/>
    </row>
    <row r="86" spans="1:14" s="14" customFormat="1" ht="17.25" hidden="1" customHeight="1" thickBot="1">
      <c r="A86" s="2355"/>
      <c r="B86" s="2355"/>
      <c r="C86" s="1018" t="s">
        <v>1821</v>
      </c>
      <c r="D86" s="442" t="s">
        <v>1850</v>
      </c>
      <c r="E86" s="442">
        <v>45351</v>
      </c>
      <c r="F86" s="443">
        <v>45353</v>
      </c>
      <c r="G86" s="1282"/>
      <c r="H86" s="450"/>
      <c r="I86" s="442"/>
      <c r="J86" s="189"/>
      <c r="K86" s="189"/>
      <c r="L86" s="189"/>
      <c r="M86" s="189"/>
      <c r="N86" s="27"/>
    </row>
    <row r="87" spans="1:14" s="14" customFormat="1" ht="17.25" hidden="1" customHeight="1" thickTop="1" thickBot="1">
      <c r="A87" s="2355"/>
      <c r="B87" s="2355"/>
      <c r="C87" s="1517" t="s">
        <v>1808</v>
      </c>
      <c r="D87" s="436" t="s">
        <v>1851</v>
      </c>
      <c r="E87" s="436">
        <v>45359</v>
      </c>
      <c r="F87" s="437">
        <v>45361</v>
      </c>
      <c r="G87" s="1517" t="s">
        <v>2182</v>
      </c>
      <c r="H87" s="439" t="s">
        <v>2241</v>
      </c>
      <c r="I87" s="436">
        <v>45370</v>
      </c>
      <c r="J87" s="440">
        <f>I87+27</f>
        <v>45397</v>
      </c>
      <c r="K87" s="440">
        <f>I87+32</f>
        <v>45402</v>
      </c>
      <c r="L87" s="440">
        <f>I87+35</f>
        <v>45405</v>
      </c>
      <c r="M87" s="440">
        <f>I87+42</f>
        <v>45412</v>
      </c>
      <c r="N87" s="39" t="s">
        <v>2237</v>
      </c>
    </row>
    <row r="88" spans="1:14" s="14" customFormat="1" ht="17.25" hidden="1" customHeight="1" thickTop="1" thickBot="1">
      <c r="A88" s="2355" t="s">
        <v>1853</v>
      </c>
      <c r="B88" s="2355"/>
      <c r="C88" s="1517" t="s">
        <v>1784</v>
      </c>
      <c r="D88" s="436" t="s">
        <v>1854</v>
      </c>
      <c r="E88" s="436">
        <v>45364</v>
      </c>
      <c r="F88" s="437">
        <v>45366</v>
      </c>
      <c r="G88" s="1282"/>
      <c r="H88" s="450"/>
      <c r="I88" s="442"/>
      <c r="J88" s="442"/>
      <c r="K88" s="442"/>
      <c r="L88" s="442"/>
      <c r="M88" s="442"/>
      <c r="N88" s="14" t="s">
        <v>2242</v>
      </c>
    </row>
    <row r="89" spans="1:14" s="14" customFormat="1" ht="17.25" hidden="1" customHeight="1" thickTop="1">
      <c r="A89" s="2355"/>
      <c r="B89" s="2355"/>
      <c r="C89" s="1517"/>
      <c r="D89" s="436"/>
      <c r="E89" s="436"/>
      <c r="F89" s="437"/>
      <c r="G89" s="1815" t="s">
        <v>406</v>
      </c>
      <c r="H89" s="439" t="s">
        <v>2243</v>
      </c>
      <c r="I89" s="436">
        <v>45377</v>
      </c>
      <c r="J89" s="482"/>
      <c r="K89" s="482"/>
      <c r="L89" s="482"/>
      <c r="M89" s="482"/>
      <c r="N89" s="27"/>
    </row>
    <row r="90" spans="1:14" s="14" customFormat="1" ht="17.25" hidden="1" customHeight="1" thickBot="1">
      <c r="A90" s="2355"/>
      <c r="B90" s="2355"/>
      <c r="C90" s="1018"/>
      <c r="D90" s="442"/>
      <c r="E90" s="442"/>
      <c r="F90" s="443"/>
      <c r="G90" s="1282"/>
      <c r="H90" s="450"/>
      <c r="I90" s="442"/>
      <c r="J90" s="189"/>
      <c r="K90" s="189"/>
      <c r="L90" s="189"/>
      <c r="M90" s="189"/>
      <c r="N90" s="27"/>
    </row>
    <row r="91" spans="1:14" s="14" customFormat="1" ht="17.25" hidden="1" customHeight="1" thickTop="1">
      <c r="A91" s="2355" t="s">
        <v>1856</v>
      </c>
      <c r="B91" s="2355"/>
      <c r="C91" s="1517" t="s">
        <v>1832</v>
      </c>
      <c r="D91" s="436" t="s">
        <v>1857</v>
      </c>
      <c r="E91" s="436">
        <v>45373</v>
      </c>
      <c r="F91" s="437">
        <v>45375</v>
      </c>
      <c r="G91" s="1517" t="s">
        <v>2194</v>
      </c>
      <c r="H91" s="439" t="s">
        <v>2244</v>
      </c>
      <c r="I91" s="436">
        <v>45378</v>
      </c>
      <c r="J91" s="440">
        <f>I91+27</f>
        <v>45405</v>
      </c>
      <c r="K91" s="440">
        <f>I91+32</f>
        <v>45410</v>
      </c>
      <c r="L91" s="440">
        <f>I91+35</f>
        <v>45413</v>
      </c>
      <c r="M91" s="440">
        <f>I91+42</f>
        <v>45420</v>
      </c>
      <c r="N91" s="27"/>
    </row>
    <row r="92" spans="1:14" s="14" customFormat="1" ht="17.25" hidden="1" customHeight="1" thickBot="1">
      <c r="A92" s="2355"/>
      <c r="B92" s="2355"/>
      <c r="C92" s="1018"/>
      <c r="D92" s="442"/>
      <c r="E92" s="442"/>
      <c r="F92" s="443"/>
      <c r="G92" s="1282"/>
      <c r="H92" s="450"/>
      <c r="I92" s="442"/>
      <c r="J92" s="442"/>
      <c r="K92" s="442"/>
      <c r="L92" s="442"/>
      <c r="M92" s="442"/>
      <c r="N92" s="27"/>
    </row>
    <row r="93" spans="1:14" s="14" customFormat="1" ht="17.25" hidden="1" customHeight="1" thickTop="1">
      <c r="A93" s="2355"/>
      <c r="B93" s="2355"/>
      <c r="C93" s="1517" t="s">
        <v>1846</v>
      </c>
      <c r="D93" s="436" t="s">
        <v>1859</v>
      </c>
      <c r="E93" s="436">
        <v>45383</v>
      </c>
      <c r="F93" s="437">
        <v>45385</v>
      </c>
      <c r="G93" s="1517" t="s">
        <v>2196</v>
      </c>
      <c r="H93" s="439" t="s">
        <v>2245</v>
      </c>
      <c r="I93" s="436">
        <v>45385</v>
      </c>
      <c r="J93" s="440">
        <f>I93+27</f>
        <v>45412</v>
      </c>
      <c r="K93" s="440">
        <f>I93+32</f>
        <v>45417</v>
      </c>
      <c r="L93" s="440">
        <f>I93+35</f>
        <v>45420</v>
      </c>
      <c r="M93" s="440">
        <f>I93+42</f>
        <v>45427</v>
      </c>
      <c r="N93" s="27"/>
    </row>
    <row r="94" spans="1:14" s="14" customFormat="1" ht="17.25" hidden="1" customHeight="1" thickBot="1">
      <c r="A94" s="2355"/>
      <c r="B94" s="2355"/>
      <c r="C94" s="1018"/>
      <c r="D94" s="442"/>
      <c r="E94" s="442"/>
      <c r="F94" s="443"/>
      <c r="G94" s="1282"/>
      <c r="H94" s="450"/>
      <c r="I94" s="442"/>
      <c r="J94" s="442"/>
      <c r="K94" s="442"/>
      <c r="L94" s="442"/>
      <c r="M94" s="442"/>
      <c r="N94" s="27"/>
    </row>
    <row r="95" spans="1:14" s="14" customFormat="1" ht="17.25" hidden="1" customHeight="1" thickTop="1" thickBot="1">
      <c r="A95" s="2355"/>
      <c r="B95" s="2355"/>
      <c r="C95" s="1517"/>
      <c r="D95" s="436"/>
      <c r="E95" s="436"/>
      <c r="F95" s="437"/>
      <c r="G95" s="1517" t="s">
        <v>169</v>
      </c>
      <c r="H95" s="439" t="s">
        <v>2246</v>
      </c>
      <c r="I95" s="436">
        <v>45392</v>
      </c>
      <c r="J95" s="440">
        <f>I95+27</f>
        <v>45419</v>
      </c>
      <c r="K95" s="440">
        <f>I95+32</f>
        <v>45424</v>
      </c>
      <c r="L95" s="440">
        <f>I95+35</f>
        <v>45427</v>
      </c>
      <c r="M95" s="440">
        <f>I95+42</f>
        <v>45434</v>
      </c>
      <c r="N95" s="27"/>
    </row>
    <row r="96" spans="1:14" customFormat="1" ht="13.5" hidden="1" thickBot="1">
      <c r="A96" s="24"/>
      <c r="B96" s="24"/>
    </row>
    <row r="97" spans="1:13" s="14" customFormat="1" ht="17.25" hidden="1" customHeight="1" thickTop="1">
      <c r="A97" s="2355"/>
      <c r="B97" s="2355"/>
      <c r="C97" s="1517" t="s">
        <v>1821</v>
      </c>
      <c r="D97" s="436" t="s">
        <v>1862</v>
      </c>
      <c r="E97" s="436">
        <v>45390</v>
      </c>
      <c r="F97" s="437">
        <v>45393</v>
      </c>
      <c r="G97" s="1517" t="s">
        <v>2247</v>
      </c>
      <c r="H97" s="439" t="s">
        <v>2248</v>
      </c>
      <c r="I97" s="436">
        <v>45399</v>
      </c>
      <c r="J97" s="440">
        <f>I97+27</f>
        <v>45426</v>
      </c>
      <c r="K97" s="440">
        <f>I97+32</f>
        <v>45431</v>
      </c>
      <c r="L97" s="440">
        <f>I97+35</f>
        <v>45434</v>
      </c>
      <c r="M97" s="440">
        <f>I97+42</f>
        <v>45441</v>
      </c>
    </row>
    <row r="98" spans="1:13" s="14" customFormat="1" ht="17.25" hidden="1" customHeight="1" thickBot="1">
      <c r="A98" s="2355"/>
      <c r="B98" s="2355"/>
      <c r="C98" s="1018"/>
      <c r="D98" s="442"/>
      <c r="E98" s="442"/>
      <c r="F98" s="443"/>
      <c r="G98" s="1282"/>
      <c r="H98" s="450"/>
      <c r="I98" s="442"/>
      <c r="J98" s="442"/>
      <c r="K98" s="442"/>
      <c r="L98" s="442"/>
      <c r="M98" s="442"/>
    </row>
    <row r="99" spans="1:13" s="14" customFormat="1" ht="17.25" hidden="1" customHeight="1" thickTop="1">
      <c r="A99" s="2355" t="s">
        <v>1745</v>
      </c>
      <c r="B99" s="2355"/>
      <c r="C99" s="2007" t="s">
        <v>406</v>
      </c>
      <c r="D99" s="436" t="s">
        <v>1864</v>
      </c>
      <c r="E99" s="436">
        <v>45396</v>
      </c>
      <c r="F99" s="1087"/>
      <c r="G99" s="1517" t="s">
        <v>2226</v>
      </c>
      <c r="H99" s="439" t="s">
        <v>2249</v>
      </c>
      <c r="I99" s="436">
        <v>45406</v>
      </c>
      <c r="J99" s="440">
        <f>I99+27</f>
        <v>45433</v>
      </c>
      <c r="K99" s="440">
        <f>I99+32</f>
        <v>45438</v>
      </c>
      <c r="L99" s="440">
        <f>I99+35</f>
        <v>45441</v>
      </c>
      <c r="M99" s="440">
        <f>I99+42</f>
        <v>45448</v>
      </c>
    </row>
    <row r="100" spans="1:13" s="14" customFormat="1" ht="17.25" hidden="1" customHeight="1" thickBot="1">
      <c r="A100" s="2355"/>
      <c r="B100" s="2355"/>
      <c r="C100" s="1018" t="s">
        <v>1808</v>
      </c>
      <c r="D100" s="442" t="s">
        <v>1866</v>
      </c>
      <c r="E100" s="442">
        <v>45399</v>
      </c>
      <c r="F100" s="443">
        <v>45401</v>
      </c>
      <c r="G100" s="1987"/>
      <c r="H100" s="923"/>
      <c r="I100" s="440"/>
      <c r="J100" s="440"/>
      <c r="K100" s="440"/>
      <c r="L100" s="440"/>
      <c r="M100" s="440"/>
    </row>
    <row r="101" spans="1:13" s="14" customFormat="1" ht="17.25" hidden="1" customHeight="1" thickTop="1" thickBot="1">
      <c r="A101" s="2355"/>
      <c r="B101" s="2355"/>
      <c r="C101" s="1018" t="s">
        <v>1867</v>
      </c>
      <c r="D101" s="442" t="s">
        <v>1868</v>
      </c>
      <c r="E101" s="442">
        <v>45400</v>
      </c>
      <c r="F101" s="443">
        <v>45402</v>
      </c>
      <c r="G101" s="1282"/>
      <c r="H101" s="450"/>
      <c r="I101" s="442"/>
      <c r="J101" s="442"/>
      <c r="K101" s="442"/>
      <c r="L101" s="442"/>
      <c r="M101" s="442"/>
    </row>
    <row r="102" spans="1:13" s="14" customFormat="1" ht="17.25" hidden="1" customHeight="1" thickTop="1">
      <c r="A102" s="2355" t="s">
        <v>1869</v>
      </c>
      <c r="B102" s="2355"/>
      <c r="C102" s="1761" t="s">
        <v>1745</v>
      </c>
      <c r="D102" s="732" t="s">
        <v>1870</v>
      </c>
      <c r="E102" s="732">
        <v>45411</v>
      </c>
      <c r="F102" s="2039" t="s">
        <v>393</v>
      </c>
      <c r="G102" s="1517" t="s">
        <v>2180</v>
      </c>
      <c r="H102" s="439" t="s">
        <v>2250</v>
      </c>
      <c r="I102" s="436">
        <v>45413</v>
      </c>
      <c r="J102" s="440">
        <f>I102+27</f>
        <v>45440</v>
      </c>
      <c r="K102" s="440">
        <f>I102+32</f>
        <v>45445</v>
      </c>
      <c r="L102" s="440">
        <f>I102+35</f>
        <v>45448</v>
      </c>
      <c r="M102" s="440">
        <f>I102+42</f>
        <v>45455</v>
      </c>
    </row>
    <row r="103" spans="1:13" s="14" customFormat="1" ht="17.25" hidden="1" customHeight="1" thickBot="1">
      <c r="A103" s="2355"/>
      <c r="B103" s="2355"/>
      <c r="C103" s="1018"/>
      <c r="D103" s="442"/>
      <c r="E103" s="442"/>
      <c r="F103" s="443"/>
      <c r="G103" s="1282"/>
      <c r="H103" s="450"/>
      <c r="I103" s="442"/>
      <c r="J103" s="442"/>
      <c r="K103" s="442"/>
      <c r="L103" s="442"/>
      <c r="M103" s="442"/>
    </row>
    <row r="104" spans="1:13" s="14" customFormat="1" ht="17.25" hidden="1" customHeight="1" thickTop="1">
      <c r="A104" s="2355" t="s">
        <v>1846</v>
      </c>
      <c r="B104" s="2355"/>
      <c r="C104" s="1517" t="s">
        <v>1869</v>
      </c>
      <c r="D104" s="436" t="s">
        <v>1872</v>
      </c>
      <c r="E104" s="440">
        <v>45421</v>
      </c>
      <c r="F104" s="2039" t="s">
        <v>393</v>
      </c>
      <c r="G104" s="1517" t="s">
        <v>2172</v>
      </c>
      <c r="H104" s="439" t="s">
        <v>2251</v>
      </c>
      <c r="I104" s="436">
        <v>45426</v>
      </c>
      <c r="J104" s="440">
        <f>I104+27</f>
        <v>45453</v>
      </c>
      <c r="K104" s="440">
        <f>I104+32</f>
        <v>45458</v>
      </c>
      <c r="L104" s="440">
        <f>I104+35</f>
        <v>45461</v>
      </c>
      <c r="M104" s="440">
        <f>I104+42</f>
        <v>45468</v>
      </c>
    </row>
    <row r="105" spans="1:13" s="14" customFormat="1" ht="17.25" hidden="1" customHeight="1" thickBot="1">
      <c r="A105" s="2355"/>
      <c r="B105" s="2355"/>
      <c r="C105" s="1018"/>
      <c r="D105" s="442"/>
      <c r="E105" s="442"/>
      <c r="F105" s="443"/>
      <c r="G105" s="1282"/>
      <c r="H105" s="450"/>
      <c r="I105" s="442"/>
      <c r="J105" s="442"/>
      <c r="K105" s="442"/>
      <c r="L105" s="442"/>
      <c r="M105" s="442"/>
    </row>
    <row r="106" spans="1:13" s="14" customFormat="1" ht="17.25" hidden="1" customHeight="1" thickTop="1">
      <c r="A106" s="2355"/>
      <c r="B106" s="2355"/>
      <c r="C106" s="1249"/>
      <c r="D106" s="732"/>
      <c r="E106" s="2110"/>
      <c r="F106" s="2111"/>
      <c r="G106" s="1517" t="s">
        <v>2231</v>
      </c>
      <c r="H106" s="439" t="s">
        <v>2252</v>
      </c>
      <c r="I106" s="436">
        <v>45427</v>
      </c>
      <c r="J106" s="440">
        <f>I106+27</f>
        <v>45454</v>
      </c>
      <c r="K106" s="440">
        <f>I106+32</f>
        <v>45459</v>
      </c>
      <c r="L106" s="440">
        <f>I106+35</f>
        <v>45462</v>
      </c>
      <c r="M106" s="440">
        <f>I106+42</f>
        <v>45469</v>
      </c>
    </row>
    <row r="107" spans="1:13" s="14" customFormat="1" ht="17.25" hidden="1" customHeight="1" thickBot="1">
      <c r="A107" s="2355"/>
      <c r="B107" s="2355"/>
      <c r="C107" s="1018"/>
      <c r="D107" s="442"/>
      <c r="E107" s="442"/>
      <c r="F107" s="443"/>
      <c r="G107" s="1282"/>
      <c r="H107" s="450"/>
      <c r="I107" s="442"/>
      <c r="J107" s="442"/>
      <c r="K107" s="442"/>
      <c r="L107" s="442"/>
      <c r="M107" s="442"/>
    </row>
    <row r="108" spans="1:13" s="14" customFormat="1" ht="17.25" hidden="1" customHeight="1" thickTop="1">
      <c r="A108" s="2355"/>
      <c r="B108" s="2355"/>
      <c r="C108" s="1762" t="s">
        <v>1846</v>
      </c>
      <c r="D108" s="732" t="s">
        <v>1878</v>
      </c>
      <c r="E108" s="732">
        <v>45427</v>
      </c>
      <c r="F108" s="2093">
        <v>45432</v>
      </c>
      <c r="G108" s="1517" t="s">
        <v>2184</v>
      </c>
      <c r="H108" s="439" t="s">
        <v>2253</v>
      </c>
      <c r="I108" s="436">
        <v>45434</v>
      </c>
      <c r="J108" s="440">
        <f>I108+27</f>
        <v>45461</v>
      </c>
      <c r="K108" s="440">
        <f>I108+37</f>
        <v>45471</v>
      </c>
      <c r="L108" s="440">
        <f>I108+35</f>
        <v>45469</v>
      </c>
      <c r="M108" s="440">
        <f>I108+42</f>
        <v>45476</v>
      </c>
    </row>
    <row r="109" spans="1:13" s="14" customFormat="1" ht="17.25" hidden="1" customHeight="1">
      <c r="A109" s="2355"/>
      <c r="B109" s="2355"/>
      <c r="C109" s="2101" t="s">
        <v>1875</v>
      </c>
      <c r="D109" s="826" t="s">
        <v>1876</v>
      </c>
      <c r="E109" s="2099">
        <v>45426</v>
      </c>
      <c r="F109" s="2100">
        <v>45429</v>
      </c>
      <c r="G109" s="1987"/>
      <c r="H109" s="923"/>
      <c r="I109" s="440"/>
      <c r="J109" s="440"/>
      <c r="K109" s="440"/>
      <c r="L109" s="440"/>
      <c r="M109" s="440"/>
    </row>
    <row r="110" spans="1:13" s="14" customFormat="1" ht="17.25" hidden="1" customHeight="1">
      <c r="A110" s="2355" t="s">
        <v>1879</v>
      </c>
      <c r="B110" s="2355"/>
      <c r="C110" s="1761" t="s">
        <v>1880</v>
      </c>
      <c r="D110" s="275" t="s">
        <v>1881</v>
      </c>
      <c r="E110" s="275">
        <v>45430</v>
      </c>
      <c r="F110" s="2094">
        <v>45433</v>
      </c>
      <c r="G110" s="1987"/>
      <c r="H110" s="923"/>
      <c r="I110" s="440"/>
      <c r="J110" s="440"/>
      <c r="K110" s="440"/>
      <c r="L110" s="440"/>
      <c r="M110" s="440"/>
    </row>
    <row r="111" spans="1:13" s="14" customFormat="1" ht="17.25" hidden="1" customHeight="1" thickBot="1">
      <c r="A111" s="2355" t="s">
        <v>1808</v>
      </c>
      <c r="B111" s="2355"/>
      <c r="C111" s="2035" t="s">
        <v>1821</v>
      </c>
      <c r="D111" s="440" t="s">
        <v>1882</v>
      </c>
      <c r="E111" s="440">
        <v>45429</v>
      </c>
      <c r="F111" s="2088" t="s">
        <v>393</v>
      </c>
      <c r="G111" s="1282"/>
      <c r="H111" s="450"/>
      <c r="I111" s="442"/>
      <c r="J111" s="442"/>
      <c r="K111" s="442"/>
      <c r="L111" s="442"/>
      <c r="M111" s="442"/>
    </row>
    <row r="112" spans="1:13" s="14" customFormat="1" ht="17.25" hidden="1" customHeight="1" thickTop="1">
      <c r="A112" s="2355" t="s">
        <v>1808</v>
      </c>
      <c r="B112" s="2355"/>
      <c r="C112" s="1761" t="s">
        <v>1793</v>
      </c>
      <c r="D112" s="436" t="s">
        <v>1883</v>
      </c>
      <c r="E112" s="436">
        <v>45446</v>
      </c>
      <c r="F112" s="437">
        <v>45447</v>
      </c>
      <c r="G112" s="1517" t="s">
        <v>2233</v>
      </c>
      <c r="H112" s="439" t="s">
        <v>2254</v>
      </c>
      <c r="I112" s="436">
        <v>45442</v>
      </c>
      <c r="J112" s="440">
        <f>I112+27</f>
        <v>45469</v>
      </c>
      <c r="K112" s="440">
        <f>I112+32</f>
        <v>45474</v>
      </c>
      <c r="L112" s="440">
        <f>I112+35</f>
        <v>45477</v>
      </c>
      <c r="M112" s="440">
        <f>I112+42</f>
        <v>45484</v>
      </c>
    </row>
    <row r="113" spans="1:13" s="14" customFormat="1" ht="17.25" hidden="1" customHeight="1" thickBot="1">
      <c r="A113" s="2355"/>
      <c r="B113" s="2355"/>
      <c r="C113" s="1018"/>
      <c r="D113" s="442"/>
      <c r="E113" s="442"/>
      <c r="F113" s="443"/>
      <c r="G113" s="1282"/>
      <c r="H113" s="450"/>
      <c r="I113" s="442"/>
      <c r="J113" s="442"/>
      <c r="K113" s="442"/>
      <c r="L113" s="442"/>
      <c r="M113" s="442"/>
    </row>
    <row r="114" spans="1:13" s="14" customFormat="1" ht="17.25" hidden="1" customHeight="1" thickTop="1" thickBot="1">
      <c r="A114" s="2355"/>
      <c r="B114" s="2355"/>
      <c r="C114" s="1761" t="s">
        <v>1808</v>
      </c>
      <c r="D114" s="436" t="s">
        <v>1885</v>
      </c>
      <c r="E114" s="436">
        <v>45442</v>
      </c>
      <c r="F114" s="437">
        <v>45445</v>
      </c>
      <c r="G114" s="1517" t="s">
        <v>2211</v>
      </c>
      <c r="H114" s="439" t="s">
        <v>2255</v>
      </c>
      <c r="I114" s="436">
        <v>45448</v>
      </c>
      <c r="J114" s="440">
        <f>I114+27</f>
        <v>45475</v>
      </c>
      <c r="K114" s="440">
        <f>I114+32</f>
        <v>45480</v>
      </c>
      <c r="L114" s="440">
        <f>I114+35</f>
        <v>45483</v>
      </c>
      <c r="M114" s="440">
        <f>I114+42</f>
        <v>45490</v>
      </c>
    </row>
    <row r="115" spans="1:13" ht="13.5" hidden="1" thickBot="1">
      <c r="A115" s="2355"/>
      <c r="B115" s="2355"/>
      <c r="C115" s="1018" t="s">
        <v>1745</v>
      </c>
      <c r="D115" s="442" t="s">
        <v>1888</v>
      </c>
      <c r="E115" s="442">
        <v>45442</v>
      </c>
      <c r="F115" s="1198" t="s">
        <v>393</v>
      </c>
      <c r="G115" s="1282"/>
      <c r="H115" s="450"/>
      <c r="I115" s="442"/>
      <c r="J115" s="442"/>
      <c r="K115" s="442"/>
      <c r="L115" s="442"/>
      <c r="M115" s="442"/>
    </row>
    <row r="116" spans="1:13" s="14" customFormat="1" ht="17.25" hidden="1" customHeight="1" thickTop="1">
      <c r="A116" s="2355"/>
      <c r="B116" s="2355"/>
      <c r="C116" s="2150" t="s">
        <v>1889</v>
      </c>
      <c r="D116" s="2112" t="s">
        <v>1888</v>
      </c>
      <c r="E116" s="691" t="s">
        <v>393</v>
      </c>
      <c r="F116" s="437" t="s">
        <v>79</v>
      </c>
      <c r="G116" s="1517" t="s">
        <v>2214</v>
      </c>
      <c r="H116" s="439" t="s">
        <v>2256</v>
      </c>
      <c r="I116" s="436">
        <v>45455</v>
      </c>
      <c r="J116" s="440">
        <f t="shared" ref="J116" si="40">I116+27</f>
        <v>45482</v>
      </c>
      <c r="K116" s="440">
        <f t="shared" ref="K116" si="41">I116+32</f>
        <v>45487</v>
      </c>
      <c r="L116" s="440">
        <f t="shared" ref="L116" si="42">I116+35</f>
        <v>45490</v>
      </c>
      <c r="M116" s="440">
        <f t="shared" ref="M116" si="43">I116+42</f>
        <v>45497</v>
      </c>
    </row>
    <row r="117" spans="1:13" s="14" customFormat="1" ht="17.25" hidden="1" customHeight="1" thickBot="1">
      <c r="A117" s="2355"/>
      <c r="B117" s="2355"/>
      <c r="C117" s="1018"/>
      <c r="D117" s="442"/>
      <c r="E117" s="442"/>
      <c r="F117" s="443"/>
      <c r="G117" s="1282"/>
      <c r="H117" s="450"/>
      <c r="I117" s="442"/>
      <c r="J117" s="442"/>
      <c r="K117" s="442"/>
      <c r="L117" s="442"/>
      <c r="M117" s="442"/>
    </row>
    <row r="118" spans="1:13" s="14" customFormat="1" ht="17.25" hidden="1" customHeight="1" thickTop="1">
      <c r="A118" s="2355"/>
      <c r="B118" s="2355"/>
      <c r="C118" s="1517" t="s">
        <v>1869</v>
      </c>
      <c r="D118" s="436" t="s">
        <v>1891</v>
      </c>
      <c r="E118" s="436">
        <v>45464</v>
      </c>
      <c r="F118" s="437">
        <v>45466</v>
      </c>
      <c r="G118" s="1517" t="s">
        <v>2257</v>
      </c>
      <c r="H118" s="439" t="s">
        <v>2258</v>
      </c>
      <c r="I118" s="436">
        <v>45462</v>
      </c>
      <c r="J118" s="440">
        <f t="shared" ref="J118" si="44">I118+27</f>
        <v>45489</v>
      </c>
      <c r="K118" s="440">
        <f t="shared" ref="K118" si="45">I118+32</f>
        <v>45494</v>
      </c>
      <c r="L118" s="440">
        <f t="shared" ref="L118" si="46">I118+35</f>
        <v>45497</v>
      </c>
      <c r="M118" s="440">
        <f t="shared" ref="M118" si="47">I118+42</f>
        <v>45504</v>
      </c>
    </row>
    <row r="119" spans="1:13" s="14" customFormat="1" ht="17.25" hidden="1" customHeight="1" thickBot="1">
      <c r="A119" s="2355" t="s">
        <v>1846</v>
      </c>
      <c r="B119" s="2355"/>
      <c r="C119" s="685" t="s">
        <v>1893</v>
      </c>
      <c r="D119" s="2151" t="s">
        <v>1894</v>
      </c>
      <c r="E119" s="442">
        <v>45457</v>
      </c>
      <c r="F119" s="443">
        <v>45460</v>
      </c>
      <c r="G119" s="1282"/>
      <c r="H119" s="450"/>
      <c r="I119" s="442"/>
      <c r="J119" s="442"/>
      <c r="K119" s="442"/>
      <c r="L119" s="442"/>
      <c r="M119" s="442"/>
    </row>
    <row r="120" spans="1:13" s="14" customFormat="1" ht="17.25" hidden="1" customHeight="1" thickTop="1">
      <c r="A120" s="2355"/>
      <c r="B120" s="2355"/>
      <c r="C120" s="1517"/>
      <c r="D120" s="436"/>
      <c r="E120" s="436"/>
      <c r="F120" s="437"/>
      <c r="G120" s="1517" t="s">
        <v>2182</v>
      </c>
      <c r="H120" s="439" t="s">
        <v>2259</v>
      </c>
      <c r="I120" s="436">
        <v>45472</v>
      </c>
      <c r="J120" s="440">
        <f t="shared" ref="J120" si="48">I120+27</f>
        <v>45499</v>
      </c>
      <c r="K120" s="440">
        <f t="shared" ref="K120" si="49">I120+32</f>
        <v>45504</v>
      </c>
      <c r="L120" s="440">
        <f t="shared" ref="L120" si="50">I120+35</f>
        <v>45507</v>
      </c>
      <c r="M120" s="440">
        <f t="shared" ref="M120" si="51">I120+42</f>
        <v>45514</v>
      </c>
    </row>
    <row r="121" spans="1:13" s="14" customFormat="1" ht="17.25" hidden="1" customHeight="1" thickBot="1">
      <c r="A121" s="2355"/>
      <c r="B121" s="2355"/>
      <c r="C121" s="1018"/>
      <c r="D121" s="442"/>
      <c r="E121" s="442"/>
      <c r="F121" s="443"/>
      <c r="G121" s="1282"/>
      <c r="H121" s="450"/>
      <c r="I121" s="442"/>
      <c r="J121" s="442"/>
      <c r="K121" s="442"/>
      <c r="L121" s="442"/>
      <c r="M121" s="442"/>
    </row>
    <row r="122" spans="1:13" s="14" customFormat="1" ht="17.25" hidden="1" customHeight="1" thickTop="1">
      <c r="A122" s="2355" t="s">
        <v>1821</v>
      </c>
      <c r="B122" s="2355"/>
      <c r="C122" s="1517" t="s">
        <v>1846</v>
      </c>
      <c r="D122" s="436" t="s">
        <v>1897</v>
      </c>
      <c r="E122" s="436">
        <v>45470</v>
      </c>
      <c r="F122" s="437">
        <v>45472</v>
      </c>
      <c r="G122" s="1517" t="s">
        <v>2260</v>
      </c>
      <c r="H122" s="439" t="s">
        <v>2261</v>
      </c>
      <c r="I122" s="436">
        <v>45477</v>
      </c>
      <c r="J122" s="440">
        <f t="shared" ref="J122" si="52">I122+27</f>
        <v>45504</v>
      </c>
      <c r="K122" s="440">
        <f t="shared" ref="K122" si="53">I122+32</f>
        <v>45509</v>
      </c>
      <c r="L122" s="440">
        <f t="shared" ref="L122" si="54">I122+35</f>
        <v>45512</v>
      </c>
      <c r="M122" s="440">
        <f t="shared" ref="M122" si="55">I122+42</f>
        <v>45519</v>
      </c>
    </row>
    <row r="123" spans="1:13" s="14" customFormat="1" ht="17.25" hidden="1" customHeight="1" thickBot="1">
      <c r="A123" s="2355"/>
      <c r="B123" s="2355"/>
      <c r="C123" s="1018" t="s">
        <v>1832</v>
      </c>
      <c r="D123" s="442" t="s">
        <v>1899</v>
      </c>
      <c r="E123" s="442">
        <v>45471</v>
      </c>
      <c r="F123" s="443">
        <v>45473</v>
      </c>
      <c r="G123" s="1282"/>
      <c r="H123" s="450"/>
      <c r="I123" s="442"/>
      <c r="J123" s="442"/>
      <c r="K123" s="442"/>
      <c r="L123" s="442"/>
      <c r="M123" s="442"/>
    </row>
    <row r="124" spans="1:13" s="14" customFormat="1" ht="17.25" hidden="1" customHeight="1" thickTop="1">
      <c r="A124" s="2355" t="s">
        <v>1900</v>
      </c>
      <c r="B124" s="2355"/>
      <c r="C124" s="1517" t="s">
        <v>1901</v>
      </c>
      <c r="D124" s="436" t="s">
        <v>1902</v>
      </c>
      <c r="E124" s="436">
        <v>45478</v>
      </c>
      <c r="F124" s="437">
        <v>45481</v>
      </c>
      <c r="G124" s="1517" t="s">
        <v>2194</v>
      </c>
      <c r="H124" s="439" t="s">
        <v>2262</v>
      </c>
      <c r="I124" s="436">
        <v>45487</v>
      </c>
      <c r="J124" s="440">
        <f t="shared" ref="J124" si="56">I124+27</f>
        <v>45514</v>
      </c>
      <c r="K124" s="440">
        <f t="shared" ref="K124" si="57">I124+32</f>
        <v>45519</v>
      </c>
      <c r="L124" s="440">
        <f t="shared" ref="L124" si="58">I124+35</f>
        <v>45522</v>
      </c>
      <c r="M124" s="440">
        <f t="shared" ref="M124" si="59">I124+42</f>
        <v>45529</v>
      </c>
    </row>
    <row r="125" spans="1:13" s="14" customFormat="1" ht="17.25" hidden="1" customHeight="1" thickBot="1">
      <c r="A125" s="2355" t="s">
        <v>1904</v>
      </c>
      <c r="B125" s="2355"/>
      <c r="C125" s="1018" t="s">
        <v>1889</v>
      </c>
      <c r="D125" s="442" t="s">
        <v>1905</v>
      </c>
      <c r="E125" s="442">
        <v>45483</v>
      </c>
      <c r="F125" s="443">
        <v>45485</v>
      </c>
      <c r="G125" s="1282"/>
      <c r="H125" s="450"/>
      <c r="I125" s="442"/>
      <c r="J125" s="442"/>
      <c r="K125" s="442"/>
      <c r="L125" s="442"/>
      <c r="M125" s="442"/>
    </row>
    <row r="126" spans="1:13" s="14" customFormat="1" ht="17.25" hidden="1" customHeight="1" thickTop="1" thickBot="1">
      <c r="A126" s="2355" t="s">
        <v>1745</v>
      </c>
      <c r="B126" s="2355"/>
      <c r="C126" s="1517" t="s">
        <v>1808</v>
      </c>
      <c r="D126" s="436" t="s">
        <v>1907</v>
      </c>
      <c r="E126" s="442">
        <v>45486</v>
      </c>
      <c r="F126" s="443">
        <v>45488</v>
      </c>
      <c r="G126" s="1517" t="s">
        <v>2196</v>
      </c>
      <c r="H126" s="439" t="s">
        <v>2263</v>
      </c>
      <c r="I126" s="436">
        <v>45490</v>
      </c>
      <c r="J126" s="440">
        <f t="shared" ref="J126" si="60">I126+27</f>
        <v>45517</v>
      </c>
      <c r="K126" s="440">
        <f t="shared" ref="K126" si="61">I126+32</f>
        <v>45522</v>
      </c>
      <c r="L126" s="440">
        <f t="shared" ref="L126" si="62">I126+35</f>
        <v>45525</v>
      </c>
      <c r="M126" s="440">
        <f t="shared" ref="M126" si="63">I126+42</f>
        <v>45532</v>
      </c>
    </row>
    <row r="127" spans="1:13" s="14" customFormat="1" ht="17.25" hidden="1" customHeight="1" thickTop="1" thickBot="1">
      <c r="A127" s="2355"/>
      <c r="B127" s="2355"/>
      <c r="C127" s="1018"/>
      <c r="D127" s="442"/>
      <c r="E127" s="442"/>
      <c r="F127" s="443"/>
      <c r="G127" s="1282"/>
      <c r="H127" s="450"/>
      <c r="I127" s="442"/>
      <c r="J127" s="442"/>
      <c r="K127" s="442"/>
      <c r="L127" s="442"/>
      <c r="M127" s="442"/>
    </row>
    <row r="128" spans="1:13" s="14" customFormat="1" ht="17.25" hidden="1" customHeight="1" thickTop="1">
      <c r="A128" s="2355"/>
      <c r="B128" s="2355"/>
      <c r="C128" s="1517" t="s">
        <v>1869</v>
      </c>
      <c r="D128" s="436" t="s">
        <v>1908</v>
      </c>
      <c r="E128" s="436">
        <v>45489</v>
      </c>
      <c r="F128" s="437">
        <v>45491</v>
      </c>
      <c r="G128" s="1517" t="s">
        <v>169</v>
      </c>
      <c r="H128" s="439" t="s">
        <v>2264</v>
      </c>
      <c r="I128" s="436">
        <v>45497</v>
      </c>
      <c r="J128" s="440">
        <f t="shared" ref="J128" si="64">I128+27</f>
        <v>45524</v>
      </c>
      <c r="K128" s="440">
        <f t="shared" ref="K128" si="65">I128+32</f>
        <v>45529</v>
      </c>
      <c r="L128" s="440">
        <f t="shared" ref="L128" si="66">I128+35</f>
        <v>45532</v>
      </c>
      <c r="M128" s="440">
        <f t="shared" ref="M128" si="67">I128+42</f>
        <v>45539</v>
      </c>
    </row>
    <row r="129" spans="1:13" s="14" customFormat="1" ht="17.25" hidden="1" customHeight="1" thickBot="1">
      <c r="A129" s="2355"/>
      <c r="B129" s="2355"/>
      <c r="C129" s="1018"/>
      <c r="D129" s="442"/>
      <c r="E129" s="442"/>
      <c r="F129" s="443"/>
      <c r="G129" s="1282"/>
      <c r="H129" s="450"/>
      <c r="I129" s="442"/>
      <c r="J129" s="442"/>
      <c r="K129" s="442"/>
      <c r="L129" s="442"/>
      <c r="M129" s="442"/>
    </row>
    <row r="130" spans="1:13" s="14" customFormat="1" ht="17.25" hidden="1" customHeight="1" thickTop="1">
      <c r="A130" s="426"/>
      <c r="B130" s="426"/>
      <c r="C130" s="1517" t="s">
        <v>1867</v>
      </c>
      <c r="D130" s="436" t="s">
        <v>1910</v>
      </c>
      <c r="E130" s="436">
        <v>45495</v>
      </c>
      <c r="F130" s="437">
        <v>45499</v>
      </c>
      <c r="G130" s="1517" t="s">
        <v>2247</v>
      </c>
      <c r="H130" s="439" t="s">
        <v>2265</v>
      </c>
      <c r="I130" s="436">
        <v>45504</v>
      </c>
      <c r="J130" s="440">
        <f t="shared" ref="J130" si="68">I130+27</f>
        <v>45531</v>
      </c>
      <c r="K130" s="440">
        <f t="shared" ref="K130" si="69">I130+32</f>
        <v>45536</v>
      </c>
      <c r="L130" s="440">
        <f t="shared" ref="L130" si="70">I130+35</f>
        <v>45539</v>
      </c>
      <c r="M130" s="440">
        <f t="shared" ref="M130" si="71">I130+42</f>
        <v>45546</v>
      </c>
    </row>
    <row r="131" spans="1:13" s="14" customFormat="1" ht="17.25" hidden="1" customHeight="1" thickBot="1">
      <c r="A131" s="426"/>
      <c r="B131" s="426"/>
      <c r="C131" s="1018"/>
      <c r="D131" s="442"/>
      <c r="E131" s="442"/>
      <c r="F131" s="443"/>
      <c r="G131" s="1282"/>
      <c r="H131" s="450"/>
      <c r="I131" s="442"/>
      <c r="J131" s="442"/>
      <c r="K131" s="442"/>
      <c r="L131" s="442"/>
      <c r="M131" s="442"/>
    </row>
    <row r="132" spans="1:13" s="14" customFormat="1" ht="17.25" hidden="1" customHeight="1" thickTop="1">
      <c r="A132" s="426" t="s">
        <v>1912</v>
      </c>
      <c r="B132" s="426"/>
      <c r="C132" s="1517" t="s">
        <v>1893</v>
      </c>
      <c r="D132" s="436" t="s">
        <v>1913</v>
      </c>
      <c r="E132" s="436">
        <v>45503</v>
      </c>
      <c r="F132" s="437">
        <v>45505</v>
      </c>
      <c r="G132" s="1517" t="s">
        <v>2226</v>
      </c>
      <c r="H132" s="439" t="s">
        <v>2266</v>
      </c>
      <c r="I132" s="436">
        <v>45511</v>
      </c>
      <c r="J132" s="440">
        <f t="shared" ref="J132" si="72">I132+27</f>
        <v>45538</v>
      </c>
      <c r="K132" s="440">
        <f t="shared" ref="K132" si="73">I132+32</f>
        <v>45543</v>
      </c>
      <c r="L132" s="440">
        <f t="shared" ref="L132" si="74">I132+35</f>
        <v>45546</v>
      </c>
      <c r="M132" s="440">
        <f t="shared" ref="M132" si="75">I132+42</f>
        <v>45553</v>
      </c>
    </row>
    <row r="133" spans="1:13" s="14" customFormat="1" ht="17.25" hidden="1" customHeight="1" thickBot="1">
      <c r="A133" s="426" t="s">
        <v>1915</v>
      </c>
      <c r="B133" s="426"/>
      <c r="C133" s="1018" t="s">
        <v>1916</v>
      </c>
      <c r="D133" s="442" t="s">
        <v>1917</v>
      </c>
      <c r="E133" s="442">
        <v>45502</v>
      </c>
      <c r="F133" s="443">
        <v>45504</v>
      </c>
      <c r="G133" s="1282"/>
      <c r="H133" s="450"/>
      <c r="I133" s="442"/>
      <c r="J133" s="442"/>
      <c r="K133" s="442"/>
      <c r="L133" s="442"/>
      <c r="M133" s="442"/>
    </row>
    <row r="134" spans="1:13" s="14" customFormat="1" ht="17.25" hidden="1" customHeight="1" thickTop="1">
      <c r="A134" s="2355" t="s">
        <v>1918</v>
      </c>
      <c r="B134" s="2355"/>
      <c r="C134" s="1517" t="s">
        <v>1893</v>
      </c>
      <c r="D134" s="436" t="s">
        <v>1919</v>
      </c>
      <c r="E134" s="436">
        <v>45512</v>
      </c>
      <c r="F134" s="437">
        <v>45514</v>
      </c>
      <c r="G134" s="1517" t="s">
        <v>2180</v>
      </c>
      <c r="H134" s="439" t="s">
        <v>2267</v>
      </c>
      <c r="I134" s="436">
        <v>45518</v>
      </c>
      <c r="J134" s="440">
        <f t="shared" ref="J134" si="76">I134+27</f>
        <v>45545</v>
      </c>
      <c r="K134" s="440">
        <f t="shared" ref="K134" si="77">I134+32</f>
        <v>45550</v>
      </c>
      <c r="L134" s="440">
        <f t="shared" ref="L134" si="78">I134+35</f>
        <v>45553</v>
      </c>
      <c r="M134" s="440">
        <f t="shared" ref="M134" si="79">I134+42</f>
        <v>45560</v>
      </c>
    </row>
    <row r="135" spans="1:13" s="14" customFormat="1" ht="17.25" hidden="1" customHeight="1" thickBot="1">
      <c r="A135" s="2355"/>
      <c r="B135" s="2355"/>
      <c r="C135" s="1018"/>
      <c r="D135" s="442"/>
      <c r="E135" s="442"/>
      <c r="F135" s="443"/>
      <c r="G135" s="1282"/>
      <c r="H135" s="450"/>
      <c r="I135" s="442"/>
      <c r="J135" s="442"/>
      <c r="K135" s="442"/>
      <c r="L135" s="442"/>
      <c r="M135" s="442"/>
    </row>
    <row r="136" spans="1:13" s="14" customFormat="1" ht="17.25" hidden="1" customHeight="1" thickTop="1">
      <c r="A136" s="2355"/>
      <c r="B136" s="2355"/>
      <c r="C136" s="18"/>
      <c r="D136" s="440"/>
      <c r="E136" s="440"/>
      <c r="F136" s="888"/>
      <c r="G136" s="2642"/>
      <c r="H136" s="923"/>
      <c r="I136" s="440"/>
      <c r="J136" s="440"/>
      <c r="K136" s="440"/>
      <c r="L136" s="440"/>
      <c r="M136" s="440"/>
    </row>
    <row r="137" spans="1:13" s="14" customFormat="1" ht="17.25" hidden="1" customHeight="1">
      <c r="A137" s="2355"/>
      <c r="B137" s="2355"/>
      <c r="C137" s="18"/>
      <c r="D137" s="440"/>
      <c r="E137" s="440"/>
      <c r="F137" s="888"/>
      <c r="G137" s="2642"/>
      <c r="H137" s="923"/>
      <c r="I137" s="440"/>
      <c r="J137" s="440"/>
      <c r="K137" s="440"/>
      <c r="L137" s="440"/>
      <c r="M137" s="440"/>
    </row>
    <row r="138" spans="1:13" s="14" customFormat="1" ht="25.5" hidden="1">
      <c r="A138" s="2355"/>
      <c r="B138" s="2355"/>
      <c r="C138" s="427" t="s">
        <v>97</v>
      </c>
      <c r="D138" s="428"/>
      <c r="E138" s="429" t="s">
        <v>98</v>
      </c>
      <c r="F138" s="1539" t="s">
        <v>99</v>
      </c>
      <c r="G138" s="430" t="s">
        <v>100</v>
      </c>
      <c r="H138" s="430" t="s">
        <v>101</v>
      </c>
      <c r="I138" s="431" t="s">
        <v>102</v>
      </c>
      <c r="J138" s="432" t="s">
        <v>687</v>
      </c>
      <c r="K138" s="432" t="s">
        <v>847</v>
      </c>
      <c r="L138" s="432" t="s">
        <v>140</v>
      </c>
      <c r="M138" s="432" t="s">
        <v>104</v>
      </c>
    </row>
    <row r="139" spans="1:13" s="14" customFormat="1" ht="17.25" hidden="1" customHeight="1" thickBot="1">
      <c r="A139" s="2355"/>
      <c r="B139" s="2355"/>
      <c r="C139" s="852" t="s">
        <v>1713</v>
      </c>
      <c r="D139" s="492" t="s">
        <v>108</v>
      </c>
      <c r="E139" s="1538"/>
      <c r="F139" s="349" t="s">
        <v>109</v>
      </c>
      <c r="G139" s="448"/>
      <c r="H139" s="448"/>
      <c r="I139" s="349"/>
      <c r="J139" s="349" t="s">
        <v>2169</v>
      </c>
      <c r="K139" s="349" t="s">
        <v>2170</v>
      </c>
      <c r="L139" s="349" t="s">
        <v>1716</v>
      </c>
      <c r="M139" s="349" t="s">
        <v>2171</v>
      </c>
    </row>
    <row r="140" spans="1:13" s="14" customFormat="1" ht="17.25" hidden="1" customHeight="1" thickTop="1">
      <c r="A140" s="426" t="s">
        <v>1889</v>
      </c>
      <c r="B140" s="426"/>
      <c r="C140" s="1517" t="s">
        <v>1921</v>
      </c>
      <c r="D140" s="436" t="s">
        <v>1922</v>
      </c>
      <c r="E140" s="436">
        <v>45518</v>
      </c>
      <c r="F140" s="437">
        <v>45520</v>
      </c>
      <c r="G140" s="1517" t="s">
        <v>2172</v>
      </c>
      <c r="H140" s="439" t="s">
        <v>2268</v>
      </c>
      <c r="I140" s="436">
        <v>45533</v>
      </c>
      <c r="J140" s="440">
        <f t="shared" ref="J140" si="80">I140+27</f>
        <v>45560</v>
      </c>
      <c r="K140" s="440">
        <f>I140+31</f>
        <v>45564</v>
      </c>
      <c r="L140" s="440">
        <f>I140+34</f>
        <v>45567</v>
      </c>
      <c r="M140" s="440">
        <f>I140+40</f>
        <v>45573</v>
      </c>
    </row>
    <row r="141" spans="1:13" s="14" customFormat="1" ht="17.25" hidden="1" customHeight="1" thickBot="1">
      <c r="A141" s="426"/>
      <c r="B141" s="426"/>
      <c r="C141" s="1018"/>
      <c r="D141" s="442"/>
      <c r="E141" s="442"/>
      <c r="F141" s="443"/>
      <c r="G141" s="1282"/>
      <c r="H141" s="450"/>
      <c r="I141" s="442"/>
      <c r="J141" s="442"/>
      <c r="K141" s="442"/>
      <c r="L141" s="442"/>
      <c r="M141" s="442"/>
    </row>
    <row r="142" spans="1:13" s="14" customFormat="1" ht="17.25" hidden="1" customHeight="1" thickTop="1">
      <c r="A142" s="426"/>
      <c r="B142" s="426"/>
      <c r="C142" s="1517" t="s">
        <v>1889</v>
      </c>
      <c r="D142" s="436" t="s">
        <v>1924</v>
      </c>
      <c r="E142" s="436">
        <v>45527</v>
      </c>
      <c r="F142" s="867" t="s">
        <v>393</v>
      </c>
      <c r="G142" s="1517" t="s">
        <v>2231</v>
      </c>
      <c r="H142" s="439" t="s">
        <v>2269</v>
      </c>
      <c r="I142" s="436">
        <v>45534</v>
      </c>
      <c r="J142" s="440">
        <f>I142+27</f>
        <v>45561</v>
      </c>
      <c r="K142" s="440">
        <f>I142+31</f>
        <v>45565</v>
      </c>
      <c r="L142" s="440">
        <f>I142+34</f>
        <v>45568</v>
      </c>
      <c r="M142" s="440">
        <f>I142+40</f>
        <v>45574</v>
      </c>
    </row>
    <row r="143" spans="1:13" s="14" customFormat="1" ht="17.25" hidden="1" customHeight="1" thickBot="1">
      <c r="A143" s="426"/>
      <c r="B143" s="426"/>
      <c r="C143" s="1018" t="s">
        <v>1869</v>
      </c>
      <c r="D143" s="442" t="s">
        <v>1930</v>
      </c>
      <c r="E143" s="442">
        <v>45532</v>
      </c>
      <c r="F143" s="443">
        <v>45534</v>
      </c>
      <c r="G143" s="1282"/>
      <c r="H143" s="450"/>
      <c r="I143" s="442"/>
      <c r="J143" s="442"/>
      <c r="K143" s="442"/>
      <c r="L143" s="442"/>
      <c r="M143" s="442"/>
    </row>
    <row r="144" spans="1:13" s="14" customFormat="1" ht="17.25" hidden="1" customHeight="1" thickTop="1">
      <c r="A144" s="426" t="s">
        <v>1926</v>
      </c>
      <c r="B144" s="426"/>
      <c r="C144" s="1910" t="s">
        <v>1927</v>
      </c>
      <c r="D144" s="436" t="s">
        <v>1928</v>
      </c>
      <c r="E144" s="436">
        <v>45533</v>
      </c>
      <c r="F144" s="2970" t="s">
        <v>393</v>
      </c>
      <c r="G144" s="1517" t="s">
        <v>2233</v>
      </c>
      <c r="H144" s="439" t="s">
        <v>2270</v>
      </c>
      <c r="I144" s="436">
        <v>45546</v>
      </c>
      <c r="J144" s="440">
        <f>I144+27</f>
        <v>45573</v>
      </c>
      <c r="K144" s="440">
        <f>I144+31</f>
        <v>45577</v>
      </c>
      <c r="L144" s="440">
        <f>I144+34</f>
        <v>45580</v>
      </c>
      <c r="M144" s="440">
        <f>I144+40</f>
        <v>45586</v>
      </c>
    </row>
    <row r="145" spans="1:13" s="14" customFormat="1" ht="17.25" hidden="1" customHeight="1">
      <c r="A145" s="2355"/>
      <c r="B145" s="2355"/>
      <c r="C145" s="2971" t="s">
        <v>1901</v>
      </c>
      <c r="D145" s="440" t="s">
        <v>1931</v>
      </c>
      <c r="E145" s="440">
        <v>45538</v>
      </c>
      <c r="F145" s="888">
        <v>45541</v>
      </c>
      <c r="G145" s="2833"/>
      <c r="H145" s="2834"/>
      <c r="I145" s="275"/>
      <c r="J145" s="275"/>
      <c r="K145" s="275"/>
      <c r="L145" s="275"/>
      <c r="M145" s="275"/>
    </row>
    <row r="146" spans="1:13" s="14" customFormat="1" ht="17.25" hidden="1" customHeight="1" thickBot="1">
      <c r="A146" s="2355"/>
      <c r="B146" s="2355"/>
      <c r="C146" s="1911"/>
      <c r="D146" s="442"/>
      <c r="E146" s="442"/>
      <c r="F146" s="443"/>
      <c r="G146" s="1282"/>
      <c r="H146" s="450"/>
      <c r="I146" s="442"/>
      <c r="J146" s="442"/>
      <c r="K146" s="442"/>
      <c r="L146" s="442"/>
      <c r="M146" s="442"/>
    </row>
    <row r="147" spans="1:13" s="14" customFormat="1" ht="17.25" hidden="1" customHeight="1" thickTop="1">
      <c r="A147" s="426"/>
      <c r="B147" s="426"/>
      <c r="C147" s="1910" t="s">
        <v>1889</v>
      </c>
      <c r="D147" s="436" t="s">
        <v>1935</v>
      </c>
      <c r="E147" s="436">
        <v>45550</v>
      </c>
      <c r="F147" s="867" t="s">
        <v>393</v>
      </c>
      <c r="G147" s="1761" t="s">
        <v>2184</v>
      </c>
      <c r="H147" s="923" t="s">
        <v>2271</v>
      </c>
      <c r="I147" s="440">
        <v>45550</v>
      </c>
      <c r="J147" s="440">
        <f>I147+27</f>
        <v>45577</v>
      </c>
      <c r="K147" s="440">
        <f>I147+31</f>
        <v>45581</v>
      </c>
      <c r="L147" s="440">
        <f>I147+34</f>
        <v>45584</v>
      </c>
      <c r="M147" s="440">
        <f>I147+40</f>
        <v>45590</v>
      </c>
    </row>
    <row r="148" spans="1:13" s="14" customFormat="1" ht="17.25" hidden="1" customHeight="1">
      <c r="A148" s="426"/>
      <c r="B148" s="426"/>
      <c r="C148" s="1761" t="s">
        <v>1808</v>
      </c>
      <c r="D148" s="440" t="s">
        <v>1933</v>
      </c>
      <c r="E148" s="440">
        <v>45547</v>
      </c>
      <c r="F148" s="888">
        <v>45549</v>
      </c>
      <c r="G148" s="1987"/>
      <c r="H148" s="923"/>
      <c r="I148" s="440"/>
      <c r="J148" s="440"/>
      <c r="K148" s="440"/>
      <c r="L148" s="440"/>
      <c r="M148" s="440"/>
    </row>
    <row r="149" spans="1:13" s="14" customFormat="1" ht="17.25" hidden="1" customHeight="1" thickBot="1">
      <c r="A149" s="426"/>
      <c r="B149" s="426"/>
      <c r="C149" s="1018"/>
      <c r="D149" s="442"/>
      <c r="E149" s="442"/>
      <c r="F149" s="443"/>
      <c r="G149" s="1282"/>
      <c r="H149" s="450"/>
      <c r="I149" s="442"/>
      <c r="J149" s="442"/>
      <c r="K149" s="442"/>
      <c r="L149" s="442"/>
      <c r="M149" s="442"/>
    </row>
    <row r="150" spans="1:13" s="14" customFormat="1" ht="17.25" hidden="1" customHeight="1" thickTop="1">
      <c r="A150" s="426"/>
      <c r="B150" s="426"/>
      <c r="C150" s="1017" t="s">
        <v>1867</v>
      </c>
      <c r="D150" s="436" t="s">
        <v>1937</v>
      </c>
      <c r="E150" s="436">
        <v>45551</v>
      </c>
      <c r="F150" s="437">
        <v>45553</v>
      </c>
      <c r="G150" s="1517" t="s">
        <v>2211</v>
      </c>
      <c r="H150" s="439" t="s">
        <v>2272</v>
      </c>
      <c r="I150" s="436">
        <v>45563</v>
      </c>
      <c r="J150" s="440">
        <f>I150+27</f>
        <v>45590</v>
      </c>
      <c r="K150" s="440">
        <f>I150+31</f>
        <v>45594</v>
      </c>
      <c r="L150" s="440">
        <f>I150+34</f>
        <v>45597</v>
      </c>
      <c r="M150" s="440">
        <f>I150+40</f>
        <v>45603</v>
      </c>
    </row>
    <row r="151" spans="1:13" s="14" customFormat="1" ht="17.25" hidden="1" customHeight="1" thickBot="1">
      <c r="A151" s="426"/>
      <c r="B151" s="426"/>
      <c r="C151" s="2904" t="s">
        <v>1941</v>
      </c>
      <c r="D151" s="440" t="s">
        <v>1942</v>
      </c>
      <c r="E151" s="440">
        <v>45557</v>
      </c>
      <c r="F151" s="888">
        <v>45559</v>
      </c>
      <c r="G151" s="1282"/>
      <c r="H151" s="450"/>
      <c r="I151" s="442"/>
      <c r="J151" s="442"/>
      <c r="K151" s="442"/>
      <c r="L151" s="442"/>
      <c r="M151" s="442"/>
    </row>
    <row r="152" spans="1:13" s="14" customFormat="1" ht="17.25" hidden="1" customHeight="1" thickTop="1">
      <c r="A152" s="426" t="s">
        <v>1869</v>
      </c>
      <c r="B152" s="426"/>
      <c r="C152" s="1910" t="s">
        <v>1927</v>
      </c>
      <c r="D152" s="436" t="s">
        <v>1939</v>
      </c>
      <c r="E152" s="436">
        <v>45557</v>
      </c>
      <c r="F152" s="867" t="s">
        <v>393</v>
      </c>
      <c r="G152" s="1978" t="s">
        <v>406</v>
      </c>
      <c r="H152" s="439" t="s">
        <v>2273</v>
      </c>
      <c r="I152" s="436">
        <v>45576</v>
      </c>
      <c r="J152" s="482"/>
      <c r="K152" s="482"/>
      <c r="L152" s="482"/>
      <c r="M152" s="482"/>
    </row>
    <row r="153" spans="1:13" s="14" customFormat="1" ht="17.25" hidden="1" customHeight="1" thickBot="1">
      <c r="A153" s="426"/>
      <c r="B153" s="426"/>
      <c r="C153" s="1018"/>
      <c r="D153" s="442"/>
      <c r="E153" s="442"/>
      <c r="F153" s="443"/>
      <c r="G153" s="2252"/>
      <c r="H153" s="2870"/>
      <c r="I153" s="442"/>
      <c r="J153" s="442"/>
      <c r="K153" s="442"/>
      <c r="L153" s="442"/>
      <c r="M153" s="442"/>
    </row>
    <row r="154" spans="1:13" s="14" customFormat="1" ht="17.25" hidden="1" customHeight="1" thickTop="1">
      <c r="A154" s="426" t="s">
        <v>1927</v>
      </c>
      <c r="B154" s="426"/>
      <c r="C154" s="1249" t="s">
        <v>1805</v>
      </c>
      <c r="D154" s="732" t="s">
        <v>1943</v>
      </c>
      <c r="E154" s="436">
        <v>45568</v>
      </c>
      <c r="F154" s="437">
        <v>45571</v>
      </c>
      <c r="G154" s="1517" t="s">
        <v>2214</v>
      </c>
      <c r="H154" s="439" t="s">
        <v>2274</v>
      </c>
      <c r="I154" s="436">
        <v>45577</v>
      </c>
      <c r="J154" s="440">
        <f>I154+27</f>
        <v>45604</v>
      </c>
      <c r="K154" s="440">
        <f>I154+31</f>
        <v>45608</v>
      </c>
      <c r="L154" s="440">
        <f>I154+34</f>
        <v>45611</v>
      </c>
      <c r="M154" s="440">
        <f>I154+40</f>
        <v>45617</v>
      </c>
    </row>
    <row r="155" spans="1:13" s="14" customFormat="1" ht="17.25" hidden="1" customHeight="1" thickBot="1">
      <c r="A155" s="426" t="s">
        <v>1869</v>
      </c>
      <c r="B155" s="426"/>
      <c r="C155" s="2258" t="s">
        <v>1901</v>
      </c>
      <c r="D155" s="440" t="s">
        <v>1945</v>
      </c>
      <c r="E155" s="442">
        <v>45567</v>
      </c>
      <c r="F155" s="443">
        <v>45571</v>
      </c>
      <c r="G155" s="1987"/>
      <c r="H155" s="923"/>
      <c r="I155" s="440"/>
      <c r="J155" s="442"/>
      <c r="K155" s="442"/>
      <c r="L155" s="442"/>
      <c r="M155" s="442"/>
    </row>
    <row r="156" spans="1:13" s="14" customFormat="1" ht="17.25" hidden="1" customHeight="1" thickTop="1">
      <c r="A156" s="2355"/>
      <c r="B156" s="2355"/>
      <c r="C156" s="1517"/>
      <c r="D156" s="436"/>
      <c r="E156" s="436"/>
      <c r="F156" s="437"/>
      <c r="G156" s="1978" t="s">
        <v>406</v>
      </c>
      <c r="H156" s="439" t="s">
        <v>2275</v>
      </c>
      <c r="I156" s="2112">
        <v>45584</v>
      </c>
      <c r="J156" s="1683" t="s">
        <v>2276</v>
      </c>
      <c r="K156" s="1683" t="s">
        <v>2276</v>
      </c>
      <c r="L156" s="1683" t="s">
        <v>2277</v>
      </c>
      <c r="M156" s="482"/>
    </row>
    <row r="157" spans="1:13" s="14" customFormat="1" ht="17.25" hidden="1" customHeight="1" thickBot="1">
      <c r="A157" s="2355"/>
      <c r="B157" s="2355"/>
      <c r="C157" s="1018"/>
      <c r="D157" s="442"/>
      <c r="E157" s="442"/>
      <c r="F157" s="443"/>
      <c r="G157" s="1282"/>
      <c r="H157" s="450"/>
      <c r="I157" s="442"/>
      <c r="J157" s="442"/>
      <c r="K157" s="442"/>
      <c r="L157" s="442"/>
      <c r="M157" s="442"/>
    </row>
    <row r="158" spans="1:13" s="14" customFormat="1" ht="17.25" hidden="1" customHeight="1" thickTop="1">
      <c r="A158" s="2355"/>
      <c r="B158" s="2355"/>
      <c r="C158" s="1517"/>
      <c r="D158" s="436"/>
      <c r="E158" s="436"/>
      <c r="F158" s="437"/>
      <c r="G158" s="1978" t="s">
        <v>406</v>
      </c>
      <c r="H158" s="439" t="s">
        <v>2278</v>
      </c>
      <c r="I158" s="2112">
        <v>45581</v>
      </c>
      <c r="J158" s="1683" t="s">
        <v>2279</v>
      </c>
      <c r="K158" s="1683" t="s">
        <v>2279</v>
      </c>
      <c r="L158" s="1683" t="s">
        <v>2280</v>
      </c>
      <c r="M158" s="482"/>
    </row>
    <row r="159" spans="1:13" s="14" customFormat="1" ht="17.25" hidden="1" customHeight="1" thickBot="1">
      <c r="A159" s="2355"/>
      <c r="B159" s="2355"/>
      <c r="C159" s="1018"/>
      <c r="D159" s="442"/>
      <c r="E159" s="442"/>
      <c r="F159" s="443"/>
      <c r="G159" s="444"/>
      <c r="H159" s="450"/>
      <c r="I159" s="442"/>
      <c r="J159" s="442"/>
      <c r="K159" s="442"/>
      <c r="L159" s="442"/>
      <c r="M159" s="442"/>
    </row>
    <row r="160" spans="1:13" s="14" customFormat="1" ht="27" hidden="1" thickTop="1" thickBot="1">
      <c r="A160" s="426" t="s">
        <v>1946</v>
      </c>
      <c r="B160" s="426"/>
      <c r="C160" s="1517" t="s">
        <v>1805</v>
      </c>
      <c r="D160" s="732" t="s">
        <v>1947</v>
      </c>
      <c r="E160" s="732">
        <v>45577</v>
      </c>
      <c r="F160" s="2093">
        <v>45580</v>
      </c>
      <c r="G160" s="1978" t="s">
        <v>406</v>
      </c>
      <c r="H160" s="439" t="s">
        <v>2281</v>
      </c>
      <c r="I160" s="2112">
        <v>45588</v>
      </c>
      <c r="J160" s="2977" t="s">
        <v>2282</v>
      </c>
      <c r="K160" s="1683" t="s">
        <v>2283</v>
      </c>
      <c r="L160" s="1683" t="s">
        <v>2284</v>
      </c>
      <c r="M160" s="1683" t="s">
        <v>2284</v>
      </c>
    </row>
    <row r="161" spans="1:13" s="14" customFormat="1" ht="17.25" hidden="1" customHeight="1" thickTop="1" thickBot="1">
      <c r="A161" s="426" t="s">
        <v>1949</v>
      </c>
      <c r="B161" s="426"/>
      <c r="C161" s="1517" t="s">
        <v>1950</v>
      </c>
      <c r="D161" s="436" t="s">
        <v>1951</v>
      </c>
      <c r="E161" s="436">
        <v>45582</v>
      </c>
      <c r="F161" s="437">
        <v>45584</v>
      </c>
      <c r="G161" s="444"/>
      <c r="H161" s="450"/>
      <c r="I161" s="442"/>
      <c r="J161" s="442"/>
      <c r="K161" s="442"/>
      <c r="L161" s="442"/>
      <c r="M161" s="442"/>
    </row>
    <row r="162" spans="1:13" s="14" customFormat="1" ht="17.25" hidden="1" customHeight="1" thickTop="1">
      <c r="A162" s="426" t="s">
        <v>1954</v>
      </c>
      <c r="B162" s="426"/>
      <c r="C162" s="1517" t="s">
        <v>1955</v>
      </c>
      <c r="D162" s="436" t="s">
        <v>1956</v>
      </c>
      <c r="E162" s="436">
        <v>45588</v>
      </c>
      <c r="F162" s="437">
        <v>45590</v>
      </c>
      <c r="G162" s="1517" t="s">
        <v>2182</v>
      </c>
      <c r="H162" s="439" t="s">
        <v>2285</v>
      </c>
      <c r="I162" s="436">
        <v>45595</v>
      </c>
      <c r="J162" s="440">
        <f>I162+27</f>
        <v>45622</v>
      </c>
      <c r="K162" s="440">
        <f>I162+31</f>
        <v>45626</v>
      </c>
      <c r="L162" s="440">
        <f>I162+34</f>
        <v>45629</v>
      </c>
      <c r="M162" s="440">
        <f>I162+40</f>
        <v>45635</v>
      </c>
    </row>
    <row r="163" spans="1:13" s="14" customFormat="1" ht="17.25" hidden="1" customHeight="1" thickBot="1">
      <c r="A163" s="426"/>
      <c r="B163" s="426"/>
      <c r="C163" s="1018"/>
      <c r="D163" s="442"/>
      <c r="E163" s="442"/>
      <c r="F163" s="443"/>
      <c r="G163" s="444"/>
      <c r="H163" s="450"/>
      <c r="I163" s="442"/>
      <c r="J163" s="442"/>
      <c r="K163" s="442"/>
      <c r="L163" s="442"/>
      <c r="M163" s="442"/>
    </row>
    <row r="164" spans="1:13" s="14" customFormat="1" ht="17.25" hidden="1" customHeight="1" thickTop="1">
      <c r="A164" s="426" t="s">
        <v>1958</v>
      </c>
      <c r="B164" s="426"/>
      <c r="C164" s="1517" t="s">
        <v>1959</v>
      </c>
      <c r="D164" s="436" t="s">
        <v>1960</v>
      </c>
      <c r="E164" s="436">
        <v>45596</v>
      </c>
      <c r="F164" s="437">
        <v>45598</v>
      </c>
      <c r="G164" s="1517" t="s">
        <v>2257</v>
      </c>
      <c r="H164" s="439" t="s">
        <v>2286</v>
      </c>
      <c r="I164" s="436">
        <v>45602</v>
      </c>
      <c r="J164" s="440">
        <f>I164+27</f>
        <v>45629</v>
      </c>
      <c r="K164" s="440">
        <f>I164+31</f>
        <v>45633</v>
      </c>
      <c r="L164" s="440">
        <f>I164+34</f>
        <v>45636</v>
      </c>
      <c r="M164" s="440">
        <f>I164+40</f>
        <v>45642</v>
      </c>
    </row>
    <row r="165" spans="1:13" s="14" customFormat="1" ht="17.25" hidden="1" customHeight="1" thickBot="1">
      <c r="A165" s="426"/>
      <c r="B165" s="426"/>
      <c r="C165" s="1018"/>
      <c r="D165" s="442"/>
      <c r="E165" s="442"/>
      <c r="F165" s="443"/>
      <c r="G165" s="444"/>
      <c r="H165" s="450"/>
      <c r="I165" s="442"/>
      <c r="J165" s="442"/>
      <c r="K165" s="442"/>
      <c r="L165" s="442"/>
      <c r="M165" s="442"/>
    </row>
    <row r="166" spans="1:13" s="14" customFormat="1" ht="17.25" hidden="1" customHeight="1" thickTop="1">
      <c r="A166" s="426" t="s">
        <v>1962</v>
      </c>
      <c r="B166" s="426"/>
      <c r="C166" s="1517" t="s">
        <v>1941</v>
      </c>
      <c r="D166" s="3043" t="s">
        <v>1963</v>
      </c>
      <c r="E166" s="436">
        <v>45605</v>
      </c>
      <c r="F166" s="437">
        <v>45607</v>
      </c>
      <c r="G166" s="1978" t="s">
        <v>406</v>
      </c>
      <c r="H166" s="439" t="s">
        <v>2287</v>
      </c>
      <c r="I166" s="436">
        <v>45609</v>
      </c>
      <c r="J166" s="1683" t="s">
        <v>2288</v>
      </c>
      <c r="K166" s="1683" t="s">
        <v>2289</v>
      </c>
      <c r="L166" s="1683" t="s">
        <v>2289</v>
      </c>
      <c r="M166" s="1683" t="s">
        <v>2289</v>
      </c>
    </row>
    <row r="167" spans="1:13" s="14" customFormat="1" ht="17.25" hidden="1" customHeight="1" thickBot="1">
      <c r="A167" s="426"/>
      <c r="B167" s="426"/>
      <c r="C167" s="1018"/>
      <c r="D167" s="442"/>
      <c r="E167" s="442"/>
      <c r="F167" s="443"/>
      <c r="G167" s="444"/>
      <c r="H167" s="450"/>
      <c r="I167" s="442"/>
      <c r="J167" s="442"/>
      <c r="K167" s="442"/>
      <c r="L167" s="442"/>
      <c r="M167" s="442"/>
    </row>
    <row r="168" spans="1:13" s="14" customFormat="1" ht="17.25" hidden="1" customHeight="1" thickTop="1">
      <c r="A168" s="426"/>
      <c r="B168" s="426"/>
      <c r="C168" s="1517" t="s">
        <v>1901</v>
      </c>
      <c r="D168" s="436" t="s">
        <v>1965</v>
      </c>
      <c r="E168" s="436">
        <v>45612</v>
      </c>
      <c r="F168" s="437">
        <v>45614</v>
      </c>
      <c r="G168" s="1517" t="s">
        <v>2196</v>
      </c>
      <c r="H168" s="439" t="s">
        <v>2290</v>
      </c>
      <c r="I168" s="436">
        <v>45616</v>
      </c>
      <c r="J168" s="440">
        <f>I168+27</f>
        <v>45643</v>
      </c>
      <c r="K168" s="440">
        <f>I168+31</f>
        <v>45647</v>
      </c>
      <c r="L168" s="440">
        <f>I168+34</f>
        <v>45650</v>
      </c>
      <c r="M168" s="440">
        <f>I168+40</f>
        <v>45656</v>
      </c>
    </row>
    <row r="169" spans="1:13" s="14" customFormat="1" ht="17.25" hidden="1" customHeight="1" thickBot="1">
      <c r="A169" s="426"/>
      <c r="B169" s="426"/>
      <c r="C169" s="1018"/>
      <c r="D169" s="442"/>
      <c r="E169" s="442"/>
      <c r="F169" s="443"/>
      <c r="G169" s="444"/>
      <c r="H169" s="450"/>
      <c r="I169" s="442"/>
      <c r="J169" s="442"/>
      <c r="K169" s="442"/>
      <c r="L169" s="442"/>
      <c r="M169" s="442"/>
    </row>
    <row r="170" spans="1:13" s="14" customFormat="1" ht="17.25" hidden="1" customHeight="1" thickTop="1">
      <c r="A170" s="426" t="s">
        <v>1967</v>
      </c>
      <c r="B170" s="426"/>
      <c r="C170" s="1517" t="s">
        <v>1968</v>
      </c>
      <c r="D170" s="3043" t="s">
        <v>1969</v>
      </c>
      <c r="E170" s="436">
        <v>45621</v>
      </c>
      <c r="F170" s="437">
        <v>45623</v>
      </c>
      <c r="G170" s="1517" t="s">
        <v>2247</v>
      </c>
      <c r="H170" s="439" t="s">
        <v>2291</v>
      </c>
      <c r="I170" s="436">
        <v>45624</v>
      </c>
      <c r="J170" s="440">
        <f>I170+27</f>
        <v>45651</v>
      </c>
      <c r="K170" s="440">
        <f>I170+31</f>
        <v>45655</v>
      </c>
      <c r="L170" s="440">
        <f>I170+34</f>
        <v>45658</v>
      </c>
      <c r="M170" s="440">
        <f>I170+40</f>
        <v>45664</v>
      </c>
    </row>
    <row r="171" spans="1:13" s="14" customFormat="1" ht="17.25" hidden="1" customHeight="1" thickBot="1">
      <c r="A171" s="426"/>
      <c r="B171" s="426"/>
      <c r="C171" s="1018"/>
      <c r="D171" s="442"/>
      <c r="E171" s="442"/>
      <c r="F171" s="443"/>
      <c r="G171" s="444"/>
      <c r="H171" s="450"/>
      <c r="I171" s="442"/>
      <c r="J171" s="442"/>
      <c r="K171" s="442"/>
      <c r="L171" s="442"/>
      <c r="M171" s="442"/>
    </row>
    <row r="172" spans="1:13" s="14" customFormat="1" ht="17.25" hidden="1" customHeight="1" thickTop="1">
      <c r="A172" s="426"/>
      <c r="B172" s="426"/>
      <c r="C172" s="1517" t="s">
        <v>1971</v>
      </c>
      <c r="D172" s="436" t="s">
        <v>1972</v>
      </c>
      <c r="E172" s="436">
        <v>45625</v>
      </c>
      <c r="F172" s="437">
        <v>45627</v>
      </c>
      <c r="G172" s="1517" t="s">
        <v>2226</v>
      </c>
      <c r="H172" s="439" t="s">
        <v>2292</v>
      </c>
      <c r="I172" s="436">
        <v>45630</v>
      </c>
      <c r="J172" s="440">
        <f>I172+27</f>
        <v>45657</v>
      </c>
      <c r="K172" s="440">
        <f>I172+31</f>
        <v>45661</v>
      </c>
      <c r="L172" s="440">
        <f>I172+34</f>
        <v>45664</v>
      </c>
      <c r="M172" s="440">
        <f>I172+40</f>
        <v>45670</v>
      </c>
    </row>
    <row r="173" spans="1:13" s="14" customFormat="1" ht="17.25" hidden="1" customHeight="1" thickBot="1">
      <c r="A173" s="426"/>
      <c r="B173" s="426"/>
      <c r="C173" s="1018"/>
      <c r="D173" s="442"/>
      <c r="E173" s="442"/>
      <c r="F173" s="443"/>
      <c r="G173" s="444"/>
      <c r="H173" s="450"/>
      <c r="I173" s="442"/>
      <c r="J173" s="442"/>
      <c r="K173" s="442"/>
      <c r="L173" s="442"/>
      <c r="M173" s="442"/>
    </row>
    <row r="174" spans="1:13" s="14" customFormat="1" ht="18" hidden="1" customHeight="1" thickTop="1">
      <c r="A174" s="426"/>
      <c r="B174" s="426"/>
      <c r="C174" s="1517" t="s">
        <v>1974</v>
      </c>
      <c r="D174" s="436" t="s">
        <v>1975</v>
      </c>
      <c r="E174" s="436">
        <v>45640</v>
      </c>
      <c r="F174" s="437">
        <v>45642</v>
      </c>
      <c r="G174" s="1517" t="s">
        <v>2293</v>
      </c>
      <c r="H174" s="439" t="s">
        <v>2294</v>
      </c>
      <c r="I174" s="436">
        <v>45637</v>
      </c>
      <c r="J174" s="440">
        <f>I174+27</f>
        <v>45664</v>
      </c>
      <c r="K174" s="440">
        <f>I174+31</f>
        <v>45668</v>
      </c>
      <c r="L174" s="440">
        <f>I174+34</f>
        <v>45671</v>
      </c>
      <c r="M174" s="440">
        <f>I174+40</f>
        <v>45677</v>
      </c>
    </row>
    <row r="175" spans="1:13" s="14" customFormat="1" ht="17.25" hidden="1" customHeight="1" thickBot="1">
      <c r="A175" s="426"/>
      <c r="B175" s="426"/>
      <c r="C175" s="1018"/>
      <c r="D175" s="442"/>
      <c r="E175" s="442"/>
      <c r="F175" s="443"/>
      <c r="G175" s="444"/>
      <c r="H175" s="450"/>
      <c r="I175" s="442"/>
      <c r="J175" s="442"/>
      <c r="K175" s="442"/>
      <c r="L175" s="442"/>
      <c r="M175" s="442"/>
    </row>
    <row r="176" spans="1:13" s="14" customFormat="1" ht="17.25" hidden="1" customHeight="1" thickTop="1">
      <c r="A176" s="426"/>
      <c r="B176" s="426"/>
      <c r="C176" s="1517" t="s">
        <v>1977</v>
      </c>
      <c r="D176" s="436" t="s">
        <v>1978</v>
      </c>
      <c r="E176" s="436">
        <v>45647</v>
      </c>
      <c r="F176" s="437">
        <v>45649</v>
      </c>
      <c r="G176" s="1517" t="s">
        <v>2180</v>
      </c>
      <c r="H176" s="439" t="s">
        <v>2295</v>
      </c>
      <c r="I176" s="436">
        <v>45645</v>
      </c>
      <c r="J176" s="440">
        <f>I176+27</f>
        <v>45672</v>
      </c>
      <c r="K176" s="440">
        <f>I176+31</f>
        <v>45676</v>
      </c>
      <c r="L176" s="440">
        <f>I176+34</f>
        <v>45679</v>
      </c>
      <c r="M176" s="440">
        <f>I176+40</f>
        <v>45685</v>
      </c>
    </row>
    <row r="177" spans="1:14" s="14" customFormat="1" ht="17.25" hidden="1" customHeight="1" thickBot="1">
      <c r="A177" s="426"/>
      <c r="B177" s="426"/>
      <c r="C177" s="1018"/>
      <c r="D177" s="442"/>
      <c r="E177" s="442"/>
      <c r="F177" s="443"/>
      <c r="G177" s="444"/>
      <c r="H177" s="450"/>
      <c r="I177" s="442"/>
      <c r="J177" s="442"/>
      <c r="K177" s="442"/>
      <c r="L177" s="442"/>
      <c r="M177" s="442"/>
    </row>
    <row r="178" spans="1:14" s="14" customFormat="1" ht="17.25" hidden="1" customHeight="1" thickTop="1">
      <c r="A178" s="426"/>
      <c r="B178" s="426"/>
      <c r="C178" s="1517" t="s">
        <v>1867</v>
      </c>
      <c r="D178" s="436" t="s">
        <v>1980</v>
      </c>
      <c r="E178" s="436">
        <v>45649</v>
      </c>
      <c r="F178" s="437">
        <v>45651</v>
      </c>
      <c r="G178" s="1517" t="s">
        <v>2172</v>
      </c>
      <c r="H178" s="439" t="s">
        <v>2296</v>
      </c>
      <c r="I178" s="436">
        <v>45651</v>
      </c>
      <c r="J178" s="440">
        <f>I178+27</f>
        <v>45678</v>
      </c>
      <c r="K178" s="440">
        <f>I178+31</f>
        <v>45682</v>
      </c>
      <c r="L178" s="440">
        <f>I178+34</f>
        <v>45685</v>
      </c>
      <c r="M178" s="440">
        <f>I178+40</f>
        <v>45691</v>
      </c>
    </row>
    <row r="179" spans="1:14" s="14" customFormat="1" ht="17.25" hidden="1" customHeight="1" thickBot="1">
      <c r="A179" s="426"/>
      <c r="B179" s="426"/>
      <c r="C179" s="1018"/>
      <c r="D179" s="442"/>
      <c r="E179" s="442"/>
      <c r="F179" s="443"/>
      <c r="G179" s="444"/>
      <c r="H179" s="450"/>
      <c r="I179" s="442"/>
      <c r="J179" s="442"/>
      <c r="K179" s="442"/>
      <c r="L179" s="442"/>
      <c r="M179" s="442"/>
    </row>
    <row r="180" spans="1:14" s="14" customFormat="1" ht="17.25" hidden="1" customHeight="1" thickTop="1">
      <c r="A180" s="426"/>
      <c r="B180" s="426"/>
      <c r="C180" s="1517" t="s">
        <v>1901</v>
      </c>
      <c r="D180" s="436" t="s">
        <v>1982</v>
      </c>
      <c r="E180" s="436">
        <v>45653</v>
      </c>
      <c r="F180" s="437">
        <v>45655</v>
      </c>
      <c r="G180" s="1517" t="s">
        <v>2231</v>
      </c>
      <c r="H180" s="439" t="s">
        <v>2297</v>
      </c>
      <c r="I180" s="436">
        <v>45658</v>
      </c>
      <c r="J180" s="440">
        <f>I180+27</f>
        <v>45685</v>
      </c>
      <c r="K180" s="440">
        <f>I180+31</f>
        <v>45689</v>
      </c>
      <c r="L180" s="440">
        <f>I180+34</f>
        <v>45692</v>
      </c>
      <c r="M180" s="440">
        <f>I180+40</f>
        <v>45698</v>
      </c>
    </row>
    <row r="181" spans="1:14" s="14" customFormat="1" ht="17.25" hidden="1" customHeight="1" thickBot="1">
      <c r="A181" s="426"/>
      <c r="B181" s="426"/>
      <c r="C181" s="1018"/>
      <c r="D181" s="442"/>
      <c r="E181" s="442"/>
      <c r="F181" s="443"/>
      <c r="G181" s="444"/>
      <c r="H181" s="450"/>
      <c r="I181" s="442"/>
      <c r="J181" s="442"/>
      <c r="K181" s="442"/>
      <c r="L181" s="442"/>
      <c r="M181" s="442"/>
    </row>
    <row r="182" spans="1:14" s="14" customFormat="1" ht="17.25" hidden="1" customHeight="1" thickTop="1">
      <c r="A182" s="426"/>
      <c r="B182" s="426"/>
      <c r="C182" s="2007" t="s">
        <v>1971</v>
      </c>
      <c r="D182" s="436" t="s">
        <v>1984</v>
      </c>
      <c r="E182" s="436">
        <v>45294</v>
      </c>
      <c r="F182" s="437">
        <v>45662</v>
      </c>
      <c r="G182" s="1517" t="s">
        <v>2233</v>
      </c>
      <c r="H182" s="439" t="s">
        <v>2298</v>
      </c>
      <c r="I182" s="436">
        <v>45665</v>
      </c>
      <c r="J182" s="440">
        <f>I182+27</f>
        <v>45692</v>
      </c>
      <c r="K182" s="440">
        <f>I182+31</f>
        <v>45696</v>
      </c>
      <c r="L182" s="440">
        <f>I182+34</f>
        <v>45699</v>
      </c>
      <c r="M182" s="440">
        <f>I182+40</f>
        <v>45705</v>
      </c>
    </row>
    <row r="183" spans="1:14" s="14" customFormat="1" ht="17.25" hidden="1" customHeight="1" thickBot="1">
      <c r="A183" s="426"/>
      <c r="B183" s="426"/>
      <c r="C183" s="1018"/>
      <c r="D183" s="442"/>
      <c r="E183" s="442"/>
      <c r="F183" s="443"/>
      <c r="G183" s="444"/>
      <c r="H183" s="450"/>
      <c r="I183" s="442"/>
      <c r="J183" s="442"/>
      <c r="K183" s="442"/>
      <c r="L183" s="442"/>
      <c r="M183" s="442"/>
    </row>
    <row r="184" spans="1:14" s="14" customFormat="1" ht="17.25" hidden="1" customHeight="1" thickTop="1">
      <c r="A184" s="426" t="s">
        <v>1869</v>
      </c>
      <c r="B184" s="426"/>
      <c r="C184" s="1517" t="s">
        <v>1968</v>
      </c>
      <c r="D184" s="436" t="s">
        <v>1986</v>
      </c>
      <c r="E184" s="436">
        <v>45669</v>
      </c>
      <c r="F184" s="437">
        <v>45671</v>
      </c>
      <c r="G184" s="1517" t="s">
        <v>2184</v>
      </c>
      <c r="H184" s="439" t="s">
        <v>2299</v>
      </c>
      <c r="I184" s="436">
        <v>45672</v>
      </c>
      <c r="J184" s="440">
        <f>I184+27</f>
        <v>45699</v>
      </c>
      <c r="K184" s="440">
        <f>I184+31</f>
        <v>45703</v>
      </c>
      <c r="L184" s="440">
        <f>I184+34</f>
        <v>45706</v>
      </c>
      <c r="M184" s="440">
        <f>I184+40</f>
        <v>45712</v>
      </c>
    </row>
    <row r="185" spans="1:14" s="14" customFormat="1" ht="17.25" hidden="1" customHeight="1" thickBot="1">
      <c r="A185" s="2355"/>
      <c r="B185" s="2355"/>
      <c r="C185" s="1018"/>
      <c r="D185" s="442"/>
      <c r="E185" s="442"/>
      <c r="F185" s="443"/>
      <c r="G185" s="444"/>
      <c r="H185" s="450"/>
      <c r="I185" s="442"/>
      <c r="J185" s="442"/>
      <c r="K185" s="442"/>
      <c r="L185" s="442"/>
      <c r="M185" s="442"/>
    </row>
    <row r="186" spans="1:14" s="14" customFormat="1" ht="17.25" hidden="1" customHeight="1" thickTop="1">
      <c r="A186" s="426" t="s">
        <v>1974</v>
      </c>
      <c r="B186" s="426"/>
      <c r="C186" s="1517" t="s">
        <v>1805</v>
      </c>
      <c r="D186" s="436" t="s">
        <v>1988</v>
      </c>
      <c r="E186" s="436">
        <v>45673</v>
      </c>
      <c r="F186" s="437">
        <v>45676</v>
      </c>
      <c r="G186" s="1517" t="s">
        <v>2211</v>
      </c>
      <c r="H186" s="439" t="s">
        <v>2300</v>
      </c>
      <c r="I186" s="436">
        <v>45679</v>
      </c>
      <c r="J186" s="440">
        <f>I186+27</f>
        <v>45706</v>
      </c>
      <c r="K186" s="440">
        <f>I186+31</f>
        <v>45710</v>
      </c>
      <c r="L186" s="440">
        <f>I186+34</f>
        <v>45713</v>
      </c>
      <c r="M186" s="440">
        <f>I186+40</f>
        <v>45719</v>
      </c>
    </row>
    <row r="187" spans="1:14" s="14" customFormat="1" ht="17.25" hidden="1" customHeight="1" thickBot="1">
      <c r="A187" s="1018" t="s">
        <v>1974</v>
      </c>
      <c r="B187" s="1018"/>
      <c r="C187" s="1018" t="s">
        <v>1990</v>
      </c>
      <c r="D187" s="442" t="s">
        <v>1991</v>
      </c>
      <c r="E187" s="442">
        <v>45678</v>
      </c>
      <c r="F187" s="443">
        <v>45681</v>
      </c>
      <c r="G187" s="444"/>
      <c r="H187" s="450"/>
      <c r="I187" s="442"/>
      <c r="J187" s="442"/>
      <c r="K187" s="442"/>
      <c r="L187" s="442"/>
      <c r="M187" s="442"/>
    </row>
    <row r="188" spans="1:14" s="14" customFormat="1" ht="17.25" hidden="1" customHeight="1" thickTop="1">
      <c r="A188" s="426" t="s">
        <v>1977</v>
      </c>
      <c r="B188" s="426"/>
      <c r="C188" s="3102" t="s">
        <v>1974</v>
      </c>
      <c r="D188" s="1093" t="s">
        <v>1992</v>
      </c>
      <c r="E188" s="1093">
        <v>45680</v>
      </c>
      <c r="F188" s="1094">
        <v>45683</v>
      </c>
      <c r="G188" s="1517" t="s">
        <v>2214</v>
      </c>
      <c r="H188" s="439" t="s">
        <v>2301</v>
      </c>
      <c r="I188" s="436">
        <v>45686</v>
      </c>
      <c r="J188" s="440">
        <f>I188+27</f>
        <v>45713</v>
      </c>
      <c r="K188" s="440">
        <f>I188+31</f>
        <v>45717</v>
      </c>
      <c r="L188" s="440">
        <f>I188+34</f>
        <v>45720</v>
      </c>
      <c r="M188" s="440">
        <f>I188+40</f>
        <v>45726</v>
      </c>
    </row>
    <row r="189" spans="1:14" s="14" customFormat="1" ht="17.25" hidden="1" customHeight="1" thickBot="1">
      <c r="A189" s="426" t="s">
        <v>1867</v>
      </c>
      <c r="B189" s="426"/>
      <c r="C189" s="1018" t="s">
        <v>1994</v>
      </c>
      <c r="D189" s="442" t="s">
        <v>1995</v>
      </c>
      <c r="E189" s="442">
        <v>45682</v>
      </c>
      <c r="F189" s="443">
        <v>45684</v>
      </c>
      <c r="G189" s="444"/>
      <c r="H189" s="450"/>
      <c r="I189" s="442"/>
      <c r="J189" s="442"/>
      <c r="K189" s="442"/>
      <c r="L189" s="442"/>
      <c r="M189" s="442"/>
    </row>
    <row r="190" spans="1:14" s="14" customFormat="1" ht="17.25" hidden="1" customHeight="1" thickTop="1">
      <c r="A190" s="426"/>
      <c r="B190" s="426"/>
      <c r="C190" s="3102" t="s">
        <v>1867</v>
      </c>
      <c r="D190" s="1093" t="s">
        <v>1996</v>
      </c>
      <c r="E190" s="1093">
        <v>45687</v>
      </c>
      <c r="F190" s="1094">
        <v>45690</v>
      </c>
      <c r="G190" s="1517" t="s">
        <v>169</v>
      </c>
      <c r="H190" s="439" t="s">
        <v>2302</v>
      </c>
      <c r="I190" s="436">
        <v>45693</v>
      </c>
      <c r="J190" s="440">
        <f>I190+27</f>
        <v>45720</v>
      </c>
      <c r="K190" s="440">
        <f>I190+31</f>
        <v>45724</v>
      </c>
      <c r="L190" s="440">
        <f>I190+34</f>
        <v>45727</v>
      </c>
      <c r="M190" s="440">
        <f>I190+40</f>
        <v>45733</v>
      </c>
    </row>
    <row r="191" spans="1:14" s="14" customFormat="1" ht="17.25" hidden="1" customHeight="1" thickBot="1">
      <c r="A191" s="426" t="s">
        <v>1901</v>
      </c>
      <c r="B191" s="426"/>
      <c r="C191" s="1018" t="s">
        <v>1968</v>
      </c>
      <c r="D191" s="442" t="s">
        <v>1998</v>
      </c>
      <c r="E191" s="442">
        <v>45690</v>
      </c>
      <c r="F191" s="443">
        <v>45692</v>
      </c>
      <c r="G191" s="444"/>
      <c r="H191" s="450"/>
      <c r="I191" s="442"/>
      <c r="J191" s="442"/>
      <c r="K191" s="442"/>
      <c r="L191" s="442"/>
      <c r="M191" s="442"/>
    </row>
    <row r="192" spans="1:14" s="14" customFormat="1" ht="17.25" hidden="1" customHeight="1" thickTop="1">
      <c r="A192" s="426" t="s">
        <v>1869</v>
      </c>
      <c r="B192" s="426"/>
      <c r="C192" s="1517" t="s">
        <v>1941</v>
      </c>
      <c r="D192" s="436" t="s">
        <v>1999</v>
      </c>
      <c r="E192" s="436">
        <v>45693</v>
      </c>
      <c r="F192" s="437">
        <v>45696</v>
      </c>
      <c r="G192" s="1517" t="s">
        <v>2303</v>
      </c>
      <c r="H192" s="439" t="s">
        <v>2304</v>
      </c>
      <c r="I192" s="436">
        <v>45700</v>
      </c>
      <c r="J192" s="482"/>
      <c r="K192" s="440">
        <f>I192+31</f>
        <v>45731</v>
      </c>
      <c r="L192" s="440">
        <f>I192+34</f>
        <v>45734</v>
      </c>
      <c r="M192" s="440">
        <f>I192+40</f>
        <v>45740</v>
      </c>
      <c r="N192" s="14" t="s">
        <v>2305</v>
      </c>
    </row>
    <row r="193" spans="1:13" s="14" customFormat="1" ht="17.25" hidden="1" customHeight="1" thickBot="1">
      <c r="A193" s="426"/>
      <c r="B193" s="426"/>
      <c r="C193" s="1018"/>
      <c r="D193" s="442"/>
      <c r="E193" s="442"/>
      <c r="F193" s="443"/>
      <c r="G193" s="444"/>
      <c r="H193" s="450"/>
      <c r="I193" s="442"/>
      <c r="J193" s="442"/>
      <c r="K193" s="442"/>
      <c r="L193" s="442"/>
      <c r="M193" s="442"/>
    </row>
    <row r="194" spans="1:13" s="14" customFormat="1" ht="17.25" hidden="1" customHeight="1">
      <c r="A194" s="426"/>
      <c r="B194" s="426"/>
      <c r="C194" s="18"/>
      <c r="D194" s="428"/>
      <c r="E194" s="428"/>
      <c r="F194" s="428"/>
      <c r="G194" s="458"/>
      <c r="H194" s="19"/>
      <c r="I194" s="428"/>
      <c r="J194" s="428"/>
      <c r="K194" s="428"/>
      <c r="L194" s="428"/>
      <c r="M194" s="428"/>
    </row>
    <row r="195" spans="1:13" s="14" customFormat="1" ht="17.25" hidden="1" customHeight="1">
      <c r="A195" s="2356"/>
      <c r="B195" s="2356"/>
      <c r="C195" s="18" t="s">
        <v>2001</v>
      </c>
      <c r="D195" s="428"/>
      <c r="E195" s="428"/>
      <c r="F195" s="428"/>
      <c r="G195" s="458"/>
      <c r="H195" s="19"/>
      <c r="I195" s="428"/>
      <c r="J195" s="428"/>
      <c r="K195" s="428"/>
      <c r="L195" s="428"/>
      <c r="M195" s="428"/>
    </row>
    <row r="196" spans="1:13" s="14" customFormat="1" ht="32.25" hidden="1" customHeight="1">
      <c r="A196" s="2356"/>
      <c r="B196" s="2356"/>
      <c r="C196" s="427"/>
      <c r="D196" s="428"/>
      <c r="E196" s="429" t="s">
        <v>98</v>
      </c>
      <c r="F196" s="432" t="s">
        <v>816</v>
      </c>
      <c r="G196" s="432" t="s">
        <v>140</v>
      </c>
      <c r="H196" s="432" t="s">
        <v>1082</v>
      </c>
      <c r="I196" s="432" t="s">
        <v>105</v>
      </c>
      <c r="J196" s="1117" t="s">
        <v>2002</v>
      </c>
      <c r="K196" s="1117" t="s">
        <v>1721</v>
      </c>
      <c r="L196" s="14" t="s">
        <v>1722</v>
      </c>
    </row>
    <row r="197" spans="1:13" s="14" customFormat="1" ht="17.25" hidden="1" customHeight="1" thickBot="1">
      <c r="A197" s="2356"/>
      <c r="B197" s="2356"/>
      <c r="C197" s="852" t="s">
        <v>2306</v>
      </c>
      <c r="D197" s="3107" t="s">
        <v>2004</v>
      </c>
      <c r="E197" s="15"/>
      <c r="F197" s="434" t="s">
        <v>2307</v>
      </c>
      <c r="G197" s="434" t="s">
        <v>2307</v>
      </c>
      <c r="H197" s="434" t="s">
        <v>2134</v>
      </c>
      <c r="I197" s="434" t="s">
        <v>2308</v>
      </c>
      <c r="J197" s="1120"/>
      <c r="K197" s="1120"/>
    </row>
    <row r="198" spans="1:13" s="14" customFormat="1" ht="17.25" hidden="1" customHeight="1" thickTop="1">
      <c r="A198" s="426" t="s">
        <v>2309</v>
      </c>
      <c r="B198" s="426"/>
      <c r="C198" s="1517" t="s">
        <v>2310</v>
      </c>
      <c r="D198" s="440" t="s">
        <v>2311</v>
      </c>
      <c r="E198" s="440">
        <v>45709</v>
      </c>
      <c r="F198" s="440">
        <f t="shared" ref="F198:F203" si="81">E198+32</f>
        <v>45741</v>
      </c>
      <c r="G198" s="440">
        <f t="shared" ref="G198:G203" si="82">E198+35</f>
        <v>45744</v>
      </c>
      <c r="H198" s="440">
        <f t="shared" ref="H198:H203" si="83">E198+38</f>
        <v>45747</v>
      </c>
      <c r="I198" s="440">
        <f t="shared" ref="I198:I203" si="84">E198+42</f>
        <v>45751</v>
      </c>
      <c r="J198" s="1120">
        <v>45706</v>
      </c>
      <c r="K198" s="1120">
        <v>45708</v>
      </c>
      <c r="L198" s="14">
        <v>8</v>
      </c>
    </row>
    <row r="199" spans="1:13" s="14" customFormat="1" ht="17.25" hidden="1" customHeight="1">
      <c r="A199" s="426" t="s">
        <v>2312</v>
      </c>
      <c r="B199" s="426"/>
      <c r="C199" s="1705" t="s">
        <v>2188</v>
      </c>
      <c r="D199" s="826" t="s">
        <v>2313</v>
      </c>
      <c r="E199" s="826">
        <v>45714</v>
      </c>
      <c r="F199" s="826">
        <f t="shared" si="81"/>
        <v>45746</v>
      </c>
      <c r="G199" s="826">
        <f t="shared" si="82"/>
        <v>45749</v>
      </c>
      <c r="H199" s="826">
        <f t="shared" si="83"/>
        <v>45752</v>
      </c>
      <c r="I199" s="826">
        <f t="shared" si="84"/>
        <v>45756</v>
      </c>
      <c r="J199" s="1120">
        <v>45713</v>
      </c>
      <c r="K199" s="1120">
        <v>45715</v>
      </c>
      <c r="L199" s="14">
        <v>9</v>
      </c>
    </row>
    <row r="200" spans="1:13" s="14" customFormat="1" ht="17.25" hidden="1" customHeight="1">
      <c r="A200" s="426"/>
      <c r="B200" s="426"/>
      <c r="C200" s="1705" t="s">
        <v>2178</v>
      </c>
      <c r="D200" s="826" t="s">
        <v>2314</v>
      </c>
      <c r="E200" s="826">
        <v>45723</v>
      </c>
      <c r="F200" s="826">
        <f t="shared" si="81"/>
        <v>45755</v>
      </c>
      <c r="G200" s="826">
        <f t="shared" si="82"/>
        <v>45758</v>
      </c>
      <c r="H200" s="826">
        <f t="shared" si="83"/>
        <v>45761</v>
      </c>
      <c r="I200" s="826">
        <f t="shared" si="84"/>
        <v>45765</v>
      </c>
      <c r="J200" s="1120">
        <v>45720</v>
      </c>
      <c r="K200" s="1120">
        <v>45722</v>
      </c>
      <c r="L200" s="14">
        <v>10</v>
      </c>
    </row>
    <row r="201" spans="1:13" s="14" customFormat="1" ht="17.25" hidden="1" customHeight="1">
      <c r="A201" s="426" t="s">
        <v>2315</v>
      </c>
      <c r="B201" s="426"/>
      <c r="C201" s="1705" t="s">
        <v>2050</v>
      </c>
      <c r="D201" s="826" t="s">
        <v>2316</v>
      </c>
      <c r="E201" s="826">
        <v>45729</v>
      </c>
      <c r="F201" s="826">
        <f t="shared" si="81"/>
        <v>45761</v>
      </c>
      <c r="G201" s="826">
        <f t="shared" si="82"/>
        <v>45764</v>
      </c>
      <c r="H201" s="826">
        <f t="shared" si="83"/>
        <v>45767</v>
      </c>
      <c r="I201" s="826">
        <f t="shared" si="84"/>
        <v>45771</v>
      </c>
      <c r="J201" s="1120">
        <v>45727</v>
      </c>
      <c r="K201" s="1120">
        <v>45729</v>
      </c>
      <c r="L201" s="14">
        <v>11</v>
      </c>
    </row>
    <row r="202" spans="1:13" s="14" customFormat="1" ht="17.25" hidden="1" customHeight="1">
      <c r="A202" s="426" t="s">
        <v>2317</v>
      </c>
      <c r="B202" s="426"/>
      <c r="C202" s="1705" t="s">
        <v>2318</v>
      </c>
      <c r="D202" s="826" t="s">
        <v>2319</v>
      </c>
      <c r="E202" s="826">
        <v>45738</v>
      </c>
      <c r="F202" s="826">
        <f t="shared" si="81"/>
        <v>45770</v>
      </c>
      <c r="G202" s="826">
        <f t="shared" si="82"/>
        <v>45773</v>
      </c>
      <c r="H202" s="826">
        <f t="shared" si="83"/>
        <v>45776</v>
      </c>
      <c r="I202" s="826">
        <f t="shared" si="84"/>
        <v>45780</v>
      </c>
      <c r="J202" s="1120">
        <v>45734</v>
      </c>
      <c r="K202" s="1120">
        <v>45736</v>
      </c>
      <c r="L202" s="14">
        <v>12</v>
      </c>
    </row>
    <row r="203" spans="1:13" s="14" customFormat="1" ht="17.25" hidden="1" customHeight="1" thickTop="1">
      <c r="A203" s="426" t="s">
        <v>2320</v>
      </c>
      <c r="B203" s="426"/>
      <c r="C203" s="1705" t="s">
        <v>2321</v>
      </c>
      <c r="D203" s="826" t="s">
        <v>2322</v>
      </c>
      <c r="E203" s="826">
        <v>45748</v>
      </c>
      <c r="F203" s="826">
        <f t="shared" si="81"/>
        <v>45780</v>
      </c>
      <c r="G203" s="826">
        <f t="shared" si="82"/>
        <v>45783</v>
      </c>
      <c r="H203" s="826">
        <f t="shared" si="83"/>
        <v>45786</v>
      </c>
      <c r="I203" s="826">
        <f t="shared" si="84"/>
        <v>45790</v>
      </c>
      <c r="J203" s="1120">
        <v>45741</v>
      </c>
      <c r="K203" s="1120">
        <v>45743</v>
      </c>
      <c r="L203" s="14">
        <v>13</v>
      </c>
      <c r="M203" s="428"/>
    </row>
    <row r="204" spans="1:13" s="14" customFormat="1" ht="17.25" hidden="1" customHeight="1">
      <c r="A204" s="426"/>
      <c r="B204" s="426"/>
      <c r="C204" s="428"/>
      <c r="D204" s="428"/>
      <c r="E204" s="428"/>
      <c r="F204" s="428"/>
      <c r="G204" s="428"/>
      <c r="H204" s="428"/>
      <c r="I204" s="428"/>
      <c r="J204" s="1120"/>
      <c r="K204" s="1120"/>
      <c r="M204" s="428"/>
    </row>
    <row r="205" spans="1:13" s="14" customFormat="1" ht="17.25" hidden="1" customHeight="1">
      <c r="A205" s="426"/>
      <c r="B205" s="426"/>
      <c r="C205" s="428"/>
      <c r="D205" s="428"/>
      <c r="E205" s="428"/>
      <c r="F205" s="428"/>
      <c r="G205" s="428"/>
      <c r="H205" s="428"/>
      <c r="I205" s="428"/>
      <c r="J205" s="1120"/>
      <c r="K205" s="1120"/>
      <c r="M205" s="428"/>
    </row>
    <row r="206" spans="1:13" s="14" customFormat="1" ht="32.25" customHeight="1">
      <c r="A206" s="426"/>
      <c r="B206" s="14" t="s">
        <v>1722</v>
      </c>
      <c r="C206" s="427" t="s">
        <v>8039</v>
      </c>
      <c r="D206" s="428"/>
      <c r="E206" s="429" t="s">
        <v>98</v>
      </c>
      <c r="F206" s="432" t="s">
        <v>816</v>
      </c>
      <c r="G206" s="432" t="s">
        <v>140</v>
      </c>
      <c r="H206" s="432" t="s">
        <v>1082</v>
      </c>
      <c r="I206" s="432" t="s">
        <v>105</v>
      </c>
      <c r="J206" s="1117" t="s">
        <v>2002</v>
      </c>
      <c r="K206" s="1117" t="s">
        <v>1721</v>
      </c>
      <c r="M206" s="428"/>
    </row>
    <row r="207" spans="1:13" s="14" customFormat="1" ht="20.25" thickBot="1">
      <c r="A207" s="426"/>
      <c r="C207" s="852" t="s">
        <v>2306</v>
      </c>
      <c r="D207" s="3107" t="s">
        <v>2004</v>
      </c>
      <c r="E207" s="15"/>
      <c r="F207" s="434" t="s">
        <v>2133</v>
      </c>
      <c r="G207" s="434" t="s">
        <v>2477</v>
      </c>
      <c r="H207" s="434" t="s">
        <v>3561</v>
      </c>
      <c r="I207" s="434" t="s">
        <v>2308</v>
      </c>
      <c r="J207" s="1120"/>
      <c r="K207" s="1120"/>
      <c r="M207" s="428"/>
    </row>
    <row r="208" spans="1:13" s="14" customFormat="1" ht="17.25" hidden="1" customHeight="1" thickTop="1">
      <c r="A208" s="426" t="s">
        <v>2323</v>
      </c>
      <c r="B208" s="14">
        <v>14</v>
      </c>
      <c r="C208" s="2316" t="s">
        <v>2324</v>
      </c>
      <c r="D208" s="2974" t="s">
        <v>2325</v>
      </c>
      <c r="E208" s="440">
        <v>45753</v>
      </c>
      <c r="F208" s="440">
        <f t="shared" ref="F208:F210" si="85">E208+32</f>
        <v>45785</v>
      </c>
      <c r="G208" s="482"/>
      <c r="H208" s="440">
        <f t="shared" ref="H208:H210" si="86">E208+38</f>
        <v>45791</v>
      </c>
      <c r="I208" s="440">
        <f>F208+38</f>
        <v>45823</v>
      </c>
      <c r="J208" s="1120">
        <v>45748</v>
      </c>
      <c r="K208" s="1120">
        <v>45750</v>
      </c>
      <c r="M208" s="428"/>
    </row>
    <row r="209" spans="1:13" s="14" customFormat="1" ht="17.25" hidden="1" customHeight="1">
      <c r="A209" s="426" t="s">
        <v>2027</v>
      </c>
      <c r="B209" s="14">
        <v>15</v>
      </c>
      <c r="C209" s="1517" t="s">
        <v>2247</v>
      </c>
      <c r="D209" s="826" t="s">
        <v>2326</v>
      </c>
      <c r="E209" s="826">
        <v>45763</v>
      </c>
      <c r="F209" s="826">
        <f t="shared" si="85"/>
        <v>45795</v>
      </c>
      <c r="G209" s="3130"/>
      <c r="H209" s="826">
        <f t="shared" si="86"/>
        <v>45801</v>
      </c>
      <c r="I209" s="826">
        <f>F209+38</f>
        <v>45833</v>
      </c>
      <c r="J209" s="1120">
        <v>45755</v>
      </c>
      <c r="K209" s="1120">
        <v>45757</v>
      </c>
      <c r="M209" s="428"/>
    </row>
    <row r="210" spans="1:13" s="14" customFormat="1" ht="17.25" hidden="1" customHeight="1">
      <c r="A210" s="426" t="s">
        <v>2327</v>
      </c>
      <c r="B210" s="14">
        <v>16</v>
      </c>
      <c r="C210" s="1517" t="s">
        <v>2328</v>
      </c>
      <c r="D210" s="826" t="s">
        <v>2329</v>
      </c>
      <c r="E210" s="826">
        <v>45776</v>
      </c>
      <c r="F210" s="826">
        <f t="shared" si="85"/>
        <v>45808</v>
      </c>
      <c r="G210" s="3130"/>
      <c r="H210" s="826">
        <f t="shared" si="86"/>
        <v>45814</v>
      </c>
      <c r="I210" s="826">
        <f>F210+38</f>
        <v>45846</v>
      </c>
      <c r="J210" s="1120">
        <v>45762</v>
      </c>
      <c r="K210" s="1120">
        <v>45764</v>
      </c>
      <c r="M210" s="428"/>
    </row>
    <row r="211" spans="1:13" s="14" customFormat="1" ht="17.25" hidden="1" customHeight="1" thickTop="1">
      <c r="A211" s="426" t="s">
        <v>2330</v>
      </c>
      <c r="B211" s="734">
        <v>17</v>
      </c>
      <c r="C211" s="1540" t="s">
        <v>2331</v>
      </c>
      <c r="D211" s="826" t="s">
        <v>2332</v>
      </c>
      <c r="E211" s="826">
        <v>45780</v>
      </c>
      <c r="F211" s="826">
        <f t="shared" ref="F211:F226" si="87">E211+33</f>
        <v>45813</v>
      </c>
      <c r="G211" s="3130">
        <f t="shared" ref="G211:G226" si="88">E211+35</f>
        <v>45815</v>
      </c>
      <c r="H211" s="826">
        <f t="shared" ref="H211:H226" si="89">E211+40</f>
        <v>45820</v>
      </c>
      <c r="I211" s="3130"/>
      <c r="J211" s="1120">
        <v>45769</v>
      </c>
      <c r="K211" s="1120">
        <v>45771</v>
      </c>
      <c r="M211" s="428"/>
    </row>
    <row r="212" spans="1:13" s="14" customFormat="1" ht="17.25" hidden="1" customHeight="1">
      <c r="A212" s="426"/>
      <c r="B212" s="734">
        <v>18</v>
      </c>
      <c r="C212" s="1540" t="s">
        <v>2333</v>
      </c>
      <c r="D212" s="826" t="s">
        <v>2334</v>
      </c>
      <c r="E212" s="826">
        <v>45782</v>
      </c>
      <c r="F212" s="826">
        <f t="shared" si="87"/>
        <v>45815</v>
      </c>
      <c r="G212" s="3130">
        <f t="shared" si="88"/>
        <v>45817</v>
      </c>
      <c r="H212" s="826">
        <f t="shared" si="89"/>
        <v>45822</v>
      </c>
      <c r="I212" s="3130"/>
      <c r="J212" s="1120">
        <v>45776</v>
      </c>
      <c r="K212" s="1120">
        <v>45778</v>
      </c>
      <c r="M212" s="428"/>
    </row>
    <row r="213" spans="1:13" s="14" customFormat="1" ht="17.25" hidden="1" customHeight="1">
      <c r="A213" s="426"/>
      <c r="B213" s="734">
        <v>19</v>
      </c>
      <c r="C213" s="1531" t="s">
        <v>2335</v>
      </c>
      <c r="D213" s="826" t="s">
        <v>2336</v>
      </c>
      <c r="E213" s="826">
        <v>45793</v>
      </c>
      <c r="F213" s="826">
        <f t="shared" si="87"/>
        <v>45826</v>
      </c>
      <c r="G213" s="3130">
        <f t="shared" si="88"/>
        <v>45828</v>
      </c>
      <c r="H213" s="826">
        <f t="shared" si="89"/>
        <v>45833</v>
      </c>
      <c r="I213" s="3130"/>
      <c r="J213" s="1120">
        <v>45783</v>
      </c>
      <c r="K213" s="1120">
        <v>45785</v>
      </c>
      <c r="M213" s="428"/>
    </row>
    <row r="214" spans="1:13" s="14" customFormat="1" ht="17.25" hidden="1" customHeight="1">
      <c r="A214" s="426" t="s">
        <v>2337</v>
      </c>
      <c r="B214" s="734">
        <v>20</v>
      </c>
      <c r="C214" s="1540" t="s">
        <v>2338</v>
      </c>
      <c r="D214" s="826" t="s">
        <v>2339</v>
      </c>
      <c r="E214" s="826">
        <v>45795</v>
      </c>
      <c r="F214" s="826">
        <f t="shared" si="87"/>
        <v>45828</v>
      </c>
      <c r="G214" s="3130">
        <f t="shared" si="88"/>
        <v>45830</v>
      </c>
      <c r="H214" s="826">
        <f t="shared" si="89"/>
        <v>45835</v>
      </c>
      <c r="I214" s="3130"/>
      <c r="J214" s="1120">
        <v>45790</v>
      </c>
      <c r="K214" s="1120">
        <v>45792</v>
      </c>
      <c r="M214" s="428"/>
    </row>
    <row r="215" spans="1:13" s="14" customFormat="1" ht="17.25" hidden="1" customHeight="1">
      <c r="A215" s="426"/>
      <c r="B215" s="734">
        <v>21</v>
      </c>
      <c r="C215" s="1531" t="s">
        <v>2260</v>
      </c>
      <c r="D215" s="826" t="s">
        <v>2340</v>
      </c>
      <c r="E215" s="826">
        <v>45800</v>
      </c>
      <c r="F215" s="826">
        <f t="shared" si="87"/>
        <v>45833</v>
      </c>
      <c r="G215" s="3130">
        <f t="shared" si="88"/>
        <v>45835</v>
      </c>
      <c r="H215" s="826">
        <f t="shared" si="89"/>
        <v>45840</v>
      </c>
      <c r="I215" s="3130"/>
      <c r="J215" s="1120">
        <v>45797</v>
      </c>
      <c r="K215" s="1120">
        <v>45799</v>
      </c>
      <c r="M215" s="428"/>
    </row>
    <row r="216" spans="1:13" s="14" customFormat="1" ht="17.25" hidden="1" customHeight="1">
      <c r="A216" s="426"/>
      <c r="B216" s="734">
        <v>22</v>
      </c>
      <c r="C216" s="1540" t="s">
        <v>2341</v>
      </c>
      <c r="D216" s="826" t="s">
        <v>2342</v>
      </c>
      <c r="E216" s="826">
        <v>45809</v>
      </c>
      <c r="F216" s="826">
        <f t="shared" si="87"/>
        <v>45842</v>
      </c>
      <c r="G216" s="3130">
        <f t="shared" si="88"/>
        <v>45844</v>
      </c>
      <c r="H216" s="826">
        <f t="shared" si="89"/>
        <v>45849</v>
      </c>
      <c r="I216" s="3130"/>
      <c r="J216" s="1120">
        <v>45804</v>
      </c>
      <c r="K216" s="1120">
        <v>45806</v>
      </c>
      <c r="M216" s="428"/>
    </row>
    <row r="217" spans="1:13" s="14" customFormat="1" ht="17.25" customHeight="1" thickTop="1">
      <c r="A217" s="426" t="s">
        <v>2343</v>
      </c>
      <c r="B217" s="734">
        <v>23</v>
      </c>
      <c r="C217" s="3998" t="s">
        <v>2344</v>
      </c>
      <c r="D217" s="3996" t="s">
        <v>2345</v>
      </c>
      <c r="E217" s="3996">
        <v>45814</v>
      </c>
      <c r="F217" s="3996">
        <f t="shared" si="87"/>
        <v>45847</v>
      </c>
      <c r="G217" s="3130">
        <f t="shared" si="88"/>
        <v>45849</v>
      </c>
      <c r="H217" s="3996">
        <f t="shared" si="89"/>
        <v>45854</v>
      </c>
      <c r="I217" s="3130"/>
      <c r="J217" s="1120">
        <v>45811</v>
      </c>
      <c r="K217" s="1120">
        <v>45813</v>
      </c>
      <c r="M217" s="428"/>
    </row>
    <row r="218" spans="1:13" s="14" customFormat="1" ht="17.25" customHeight="1">
      <c r="A218" s="426"/>
      <c r="B218" s="4002" t="s">
        <v>8031</v>
      </c>
      <c r="C218" s="3998" t="s">
        <v>2346</v>
      </c>
      <c r="D218" s="3996" t="s">
        <v>2347</v>
      </c>
      <c r="E218" s="3996">
        <v>45825</v>
      </c>
      <c r="F218" s="3996">
        <f t="shared" si="87"/>
        <v>45858</v>
      </c>
      <c r="G218" s="3130">
        <f t="shared" si="88"/>
        <v>45860</v>
      </c>
      <c r="H218" s="3996">
        <f t="shared" si="89"/>
        <v>45865</v>
      </c>
      <c r="I218" s="3130"/>
      <c r="J218" s="1120">
        <v>45818</v>
      </c>
      <c r="K218" s="1120">
        <v>45820</v>
      </c>
      <c r="M218" s="428"/>
    </row>
    <row r="219" spans="1:13" s="14" customFormat="1" ht="17.25" customHeight="1">
      <c r="B219" s="4002" t="s">
        <v>8032</v>
      </c>
      <c r="C219" s="3998" t="s">
        <v>2348</v>
      </c>
      <c r="D219" s="3996" t="s">
        <v>2349</v>
      </c>
      <c r="E219" s="3996">
        <v>45830</v>
      </c>
      <c r="F219" s="3996">
        <f t="shared" si="87"/>
        <v>45863</v>
      </c>
      <c r="G219" s="3130">
        <f t="shared" si="88"/>
        <v>45865</v>
      </c>
      <c r="H219" s="3996">
        <f t="shared" si="89"/>
        <v>45870</v>
      </c>
      <c r="I219" s="3130"/>
      <c r="J219" s="1120">
        <v>45825</v>
      </c>
      <c r="K219" s="1120">
        <v>45827</v>
      </c>
      <c r="M219" s="428"/>
    </row>
    <row r="220" spans="1:13" s="14" customFormat="1" ht="17.25" customHeight="1">
      <c r="B220" s="734">
        <v>26</v>
      </c>
      <c r="C220" s="3998" t="s">
        <v>2350</v>
      </c>
      <c r="D220" s="3996" t="s">
        <v>2351</v>
      </c>
      <c r="E220" s="3996">
        <v>45467</v>
      </c>
      <c r="F220" s="3996">
        <f t="shared" si="87"/>
        <v>45500</v>
      </c>
      <c r="G220" s="3996">
        <f t="shared" si="88"/>
        <v>45502</v>
      </c>
      <c r="H220" s="3996">
        <f t="shared" si="89"/>
        <v>45507</v>
      </c>
      <c r="I220" s="3130"/>
      <c r="J220" s="1120">
        <v>45832</v>
      </c>
      <c r="K220" s="1120">
        <v>45834</v>
      </c>
      <c r="M220" s="428"/>
    </row>
    <row r="221" spans="1:13" s="14" customFormat="1" ht="17.25" customHeight="1">
      <c r="A221" s="426"/>
      <c r="B221" s="734">
        <v>27</v>
      </c>
      <c r="C221" s="1531" t="s">
        <v>2014</v>
      </c>
      <c r="D221" s="826" t="s">
        <v>2352</v>
      </c>
      <c r="E221" s="826">
        <v>45474</v>
      </c>
      <c r="F221" s="826">
        <f t="shared" si="87"/>
        <v>45507</v>
      </c>
      <c r="G221" s="3130">
        <f t="shared" si="88"/>
        <v>45509</v>
      </c>
      <c r="H221" s="826">
        <f t="shared" si="89"/>
        <v>45514</v>
      </c>
      <c r="I221" s="3130"/>
      <c r="J221" s="1120">
        <v>45839</v>
      </c>
      <c r="K221" s="1120">
        <v>45841</v>
      </c>
      <c r="M221" s="428"/>
    </row>
    <row r="222" spans="1:13" s="14" customFormat="1" ht="17.25" customHeight="1">
      <c r="A222" s="426"/>
      <c r="B222" s="734">
        <v>28</v>
      </c>
      <c r="C222" s="1531" t="s">
        <v>2353</v>
      </c>
      <c r="D222" s="826" t="s">
        <v>2354</v>
      </c>
      <c r="E222" s="826">
        <v>45481</v>
      </c>
      <c r="F222" s="826">
        <f t="shared" si="87"/>
        <v>45514</v>
      </c>
      <c r="G222" s="3130">
        <f t="shared" si="88"/>
        <v>45516</v>
      </c>
      <c r="H222" s="826">
        <f t="shared" si="89"/>
        <v>45521</v>
      </c>
      <c r="I222" s="3130"/>
      <c r="J222" s="1120">
        <v>45846</v>
      </c>
      <c r="K222" s="1120">
        <v>45848</v>
      </c>
      <c r="M222" s="428"/>
    </row>
    <row r="223" spans="1:13" s="14" customFormat="1" ht="17.25" customHeight="1">
      <c r="A223" s="426" t="s">
        <v>2318</v>
      </c>
      <c r="B223" s="734">
        <v>29</v>
      </c>
      <c r="C223" s="1812" t="s">
        <v>406</v>
      </c>
      <c r="D223" s="826" t="s">
        <v>2355</v>
      </c>
      <c r="E223" s="826">
        <v>45488</v>
      </c>
      <c r="F223" s="3130">
        <f t="shared" si="87"/>
        <v>45521</v>
      </c>
      <c r="G223" s="3130">
        <f t="shared" si="88"/>
        <v>45523</v>
      </c>
      <c r="H223" s="3130">
        <f t="shared" si="89"/>
        <v>45528</v>
      </c>
      <c r="I223" s="3130"/>
      <c r="J223" s="1120">
        <v>45853</v>
      </c>
      <c r="K223" s="1120">
        <v>45855</v>
      </c>
      <c r="M223" s="428"/>
    </row>
    <row r="224" spans="1:13" s="14" customFormat="1" ht="17.25" customHeight="1">
      <c r="A224" s="426"/>
      <c r="B224" s="734">
        <v>30</v>
      </c>
      <c r="C224" s="1531" t="s">
        <v>2318</v>
      </c>
      <c r="D224" s="826" t="s">
        <v>2356</v>
      </c>
      <c r="E224" s="826">
        <v>45495</v>
      </c>
      <c r="F224" s="826">
        <f t="shared" si="87"/>
        <v>45528</v>
      </c>
      <c r="G224" s="3130">
        <f t="shared" si="88"/>
        <v>45530</v>
      </c>
      <c r="H224" s="826">
        <f t="shared" si="89"/>
        <v>45535</v>
      </c>
      <c r="I224" s="3130"/>
      <c r="J224" s="1120">
        <v>45860</v>
      </c>
      <c r="K224" s="1120">
        <v>45862</v>
      </c>
      <c r="M224" s="428"/>
    </row>
    <row r="225" spans="1:13" s="14" customFormat="1" ht="17.25" customHeight="1">
      <c r="A225" s="426"/>
      <c r="B225" s="734">
        <v>31</v>
      </c>
      <c r="C225" s="1531" t="s">
        <v>2321</v>
      </c>
      <c r="D225" s="826" t="s">
        <v>2357</v>
      </c>
      <c r="E225" s="826">
        <v>45502</v>
      </c>
      <c r="F225" s="826">
        <f t="shared" si="87"/>
        <v>45535</v>
      </c>
      <c r="G225" s="3130">
        <f t="shared" si="88"/>
        <v>45537</v>
      </c>
      <c r="H225" s="826">
        <f t="shared" si="89"/>
        <v>45542</v>
      </c>
      <c r="I225" s="3130"/>
      <c r="J225" s="1120">
        <v>45867</v>
      </c>
      <c r="K225" s="1120">
        <v>45869</v>
      </c>
      <c r="M225" s="428"/>
    </row>
    <row r="226" spans="1:13" s="14" customFormat="1" ht="17.25" customHeight="1">
      <c r="A226" s="426"/>
      <c r="B226" s="734">
        <v>32</v>
      </c>
      <c r="C226" s="3998" t="s">
        <v>2324</v>
      </c>
      <c r="D226" s="3996" t="s">
        <v>2358</v>
      </c>
      <c r="E226" s="3996">
        <v>45509</v>
      </c>
      <c r="F226" s="3996">
        <f t="shared" si="87"/>
        <v>45542</v>
      </c>
      <c r="G226" s="3130">
        <f t="shared" si="88"/>
        <v>45544</v>
      </c>
      <c r="H226" s="3996">
        <f t="shared" si="89"/>
        <v>45549</v>
      </c>
      <c r="I226" s="3130"/>
      <c r="J226" s="1120">
        <v>45874</v>
      </c>
      <c r="K226" s="1120">
        <v>45876</v>
      </c>
      <c r="M226" s="428"/>
    </row>
    <row r="227" spans="1:13" s="14" customFormat="1" ht="17.25" customHeight="1">
      <c r="A227" s="2356"/>
      <c r="B227" s="2356"/>
      <c r="C227" s="17"/>
      <c r="D227"/>
      <c r="E227"/>
      <c r="F227"/>
      <c r="G227"/>
      <c r="H227"/>
      <c r="I227" s="20"/>
      <c r="J227"/>
      <c r="K227"/>
      <c r="L227" s="24"/>
      <c r="M227"/>
    </row>
    <row r="228" spans="1:13" s="14" customFormat="1" ht="17.25" customHeight="1">
      <c r="A228" s="2356"/>
      <c r="B228" s="2356"/>
      <c r="C228" s="50" t="s">
        <v>611</v>
      </c>
      <c r="D228"/>
      <c r="E228"/>
      <c r="F228"/>
      <c r="G228"/>
      <c r="H228"/>
      <c r="I228" s="20"/>
      <c r="J228"/>
      <c r="K228"/>
      <c r="L228" s="24"/>
      <c r="M228"/>
    </row>
    <row r="229" spans="1:13" s="30" customFormat="1" ht="14.25">
      <c r="C229" s="23"/>
      <c r="D229"/>
      <c r="E229"/>
      <c r="F229" s="28"/>
      <c r="G229"/>
      <c r="H229"/>
      <c r="I229" s="20"/>
      <c r="J229"/>
      <c r="K229"/>
      <c r="L229" s="24"/>
      <c r="M229"/>
    </row>
    <row r="230" spans="1:13" s="30" customFormat="1" ht="14.25">
      <c r="C230" s="26" t="s">
        <v>0</v>
      </c>
      <c r="D230" s="27"/>
      <c r="E230" s="1130" t="s">
        <v>2062</v>
      </c>
      <c r="F230" s="23"/>
      <c r="G230" s="23" t="s">
        <v>36</v>
      </c>
      <c r="H230" s="23"/>
      <c r="I230" s="27"/>
      <c r="J230" s="27"/>
      <c r="K230" s="23" t="s">
        <v>61</v>
      </c>
      <c r="L230" s="23" t="str">
        <f>'HOW TO-&gt;'!$B$134</f>
        <v>6011 2413</v>
      </c>
      <c r="M230" s="23"/>
    </row>
    <row r="231" spans="1:13">
      <c r="C231" s="31" t="s">
        <v>1</v>
      </c>
      <c r="D231" s="27"/>
      <c r="E231" s="249" t="s">
        <v>612</v>
      </c>
      <c r="F231" s="23"/>
      <c r="G231" s="27" t="s">
        <v>613</v>
      </c>
      <c r="H231" s="27"/>
      <c r="I231" s="249" t="s">
        <v>39</v>
      </c>
      <c r="J231" s="27"/>
      <c r="K231" s="27" t="s">
        <v>63</v>
      </c>
      <c r="L231" s="27"/>
      <c r="M231" s="250" t="s">
        <v>64</v>
      </c>
    </row>
    <row r="232" spans="1:13" s="29" customFormat="1" ht="14.25">
      <c r="C232" s="31"/>
      <c r="D232" s="27"/>
      <c r="E232" s="249"/>
      <c r="F232" s="5"/>
      <c r="G232" s="27"/>
      <c r="H232" s="27"/>
      <c r="I232" s="249"/>
      <c r="J232" s="27"/>
      <c r="K232" s="27" t="str">
        <f>'HOW TO-&gt;'!$A$136</f>
        <v>PERMIT</v>
      </c>
      <c r="L232" s="27"/>
      <c r="M232" s="3323" t="str">
        <f>'HOW TO-&gt;'!$C$136</f>
        <v>SG094-SinPermit@msc.com</v>
      </c>
    </row>
    <row r="233" spans="1:13" s="29" customFormat="1" ht="14.25">
      <c r="C233" s="347" t="str">
        <f>'HOW TO-&gt;'!$A$105</f>
        <v>ZANT CHONG</v>
      </c>
      <c r="D233" s="347" t="str">
        <f>'HOW TO-&gt;'!$B$105</f>
        <v>6011 2429</v>
      </c>
      <c r="E233" s="4" t="str">
        <f>'HOW TO-&gt;'!$C$105</f>
        <v>zant.chong@msc.com</v>
      </c>
      <c r="F233" s="5"/>
      <c r="G233" s="347" t="str">
        <f>'HOW TO-&gt;'!$A$122</f>
        <v>ROBERT CHIA</v>
      </c>
      <c r="H233" s="347" t="str">
        <f>'HOW TO-&gt;'!$B$122</f>
        <v>6011 0564</v>
      </c>
      <c r="I233" s="4" t="str">
        <f>'HOW TO-&gt;'!$C$122</f>
        <v>robert.chia@msc.com</v>
      </c>
      <c r="J233" s="5"/>
      <c r="K233" s="347" t="str">
        <f>'HOW TO-&gt;'!$A$137</f>
        <v>RAYNAR ANG</v>
      </c>
      <c r="L233" s="347" t="str">
        <f>'HOW TO-&gt;'!$B$137</f>
        <v>6011 2358</v>
      </c>
      <c r="M233" s="4" t="str">
        <f>'HOW TO-&gt;'!$C$137</f>
        <v>raynar.ang@msc.com</v>
      </c>
    </row>
    <row r="234" spans="1:13" s="29" customFormat="1" ht="14.25">
      <c r="C234" s="347" t="str">
        <f>'HOW TO-&gt;'!$A$106</f>
        <v>PHOEBE HUANG</v>
      </c>
      <c r="D234" s="347" t="str">
        <f>'HOW TO-&gt;'!$B$106</f>
        <v>6011 0562</v>
      </c>
      <c r="E234" s="4" t="str">
        <f>'HOW TO-&gt;'!$C$106</f>
        <v>phoebe.huang@msc.com</v>
      </c>
      <c r="F234" s="5"/>
      <c r="G234" s="347" t="str">
        <f>'HOW TO-&gt;'!$A$123</f>
        <v>S. Y. LIEW</v>
      </c>
      <c r="H234" s="347" t="str">
        <f>'HOW TO-&gt;'!$B$123</f>
        <v>6011 2348</v>
      </c>
      <c r="I234" s="4" t="str">
        <f>'HOW TO-&gt;'!$C$123</f>
        <v>seoyi.liew@msc.com</v>
      </c>
      <c r="J234" s="5"/>
      <c r="K234" s="347" t="str">
        <f>'HOW TO-&gt;'!$A$138</f>
        <v>KAI SIANG</v>
      </c>
      <c r="L234" s="347" t="str">
        <f>'HOW TO-&gt;'!$B$138</f>
        <v>6011 2356</v>
      </c>
      <c r="M234" s="4" t="str">
        <f>'HOW TO-&gt;'!$C$138</f>
        <v>kaisiang.lim@msc.com</v>
      </c>
    </row>
    <row r="235" spans="1:13" s="29" customFormat="1" ht="14.25">
      <c r="C235" s="347" t="str">
        <f>'HOW TO-&gt;'!$A$107</f>
        <v>SHERWIN LIM</v>
      </c>
      <c r="D235" s="347" t="str">
        <f>'HOW TO-&gt;'!$B$107</f>
        <v>6011 2395</v>
      </c>
      <c r="E235" s="4" t="str">
        <f>'HOW TO-&gt;'!$C$107</f>
        <v>sherwin.lim@msc.com</v>
      </c>
      <c r="F235" s="5"/>
      <c r="G235" s="347" t="str">
        <f>'HOW TO-&gt;'!$A$124</f>
        <v>SHARON KOH</v>
      </c>
      <c r="H235" s="347" t="str">
        <f>'HOW TO-&gt;'!$B$124</f>
        <v>6011 2349</v>
      </c>
      <c r="I235" s="4" t="str">
        <f>'HOW TO-&gt;'!$C$124</f>
        <v>sharon.koh@msc.com</v>
      </c>
      <c r="J235" s="5"/>
      <c r="K235" s="347" t="str">
        <f>'HOW TO-&gt;'!$A$139</f>
        <v>DEWI</v>
      </c>
      <c r="L235" s="347" t="str">
        <f>'HOW TO-&gt;'!$B$139</f>
        <v>6011 2354</v>
      </c>
      <c r="M235" s="4" t="str">
        <f>'HOW TO-&gt;'!$C$139</f>
        <v>dewi.ratnah@msc.com</v>
      </c>
    </row>
    <row r="236" spans="1:13" s="29" customFormat="1" ht="14.25">
      <c r="C236" s="347" t="str">
        <f>'HOW TO-&gt;'!$A$108</f>
        <v>NATALIE LEW</v>
      </c>
      <c r="D236" s="347" t="str">
        <f>'HOW TO-&gt;'!$B$108</f>
        <v>6011 2399</v>
      </c>
      <c r="E236" s="4" t="str">
        <f>'HOW TO-&gt;'!$C$108</f>
        <v>natalie.lew@msc.com</v>
      </c>
      <c r="F236" s="5"/>
      <c r="G236" s="347" t="str">
        <f>'HOW TO-&gt;'!$A$125</f>
        <v>ANGELIA LAU</v>
      </c>
      <c r="H236" s="347" t="str">
        <f>'HOW TO-&gt;'!$B$125</f>
        <v>6011 2346</v>
      </c>
      <c r="I236" s="4" t="str">
        <f>'HOW TO-&gt;'!$C$125</f>
        <v>angelia.lau@msc.com</v>
      </c>
      <c r="J236" s="5"/>
      <c r="K236" s="347" t="str">
        <f>'HOW TO-&gt;'!$A$140</f>
        <v>YU TING</v>
      </c>
      <c r="L236" s="347" t="str">
        <f>'HOW TO-&gt;'!$B$140</f>
        <v>6011 2359</v>
      </c>
      <c r="M236" s="4" t="str">
        <f>'HOW TO-&gt;'!$C$140</f>
        <v>yuting.luo@msc.com</v>
      </c>
    </row>
    <row r="237" spans="1:13" s="29" customFormat="1" ht="14.25">
      <c r="C237" s="347">
        <f>'HOW TO-&gt;'!$A$109</f>
        <v>0</v>
      </c>
      <c r="D237" s="347" t="str">
        <f>'HOW TO-&gt;'!$B$109</f>
        <v>6011 2352</v>
      </c>
      <c r="E237" s="4">
        <f>'HOW TO-&gt;'!$C$109</f>
        <v>0</v>
      </c>
      <c r="F237" s="5"/>
      <c r="G237" s="347" t="str">
        <f>'HOW TO-&gt;'!$A$126</f>
        <v>NOOR AFNINDAH</v>
      </c>
      <c r="H237" s="347" t="str">
        <f>'HOW TO-&gt;'!$B$126</f>
        <v>6011 2347</v>
      </c>
      <c r="I237" s="4" t="str">
        <f>'HOW TO-&gt;'!$C$126</f>
        <v>noor.afnindah@msc.com</v>
      </c>
      <c r="J237" s="5"/>
      <c r="K237" s="347" t="str">
        <f>'HOW TO-&gt;'!$A$141</f>
        <v>-</v>
      </c>
      <c r="L237" s="347" t="str">
        <f>'HOW TO-&gt;'!$B$141</f>
        <v>6011 0567</v>
      </c>
      <c r="M237" s="4" t="str">
        <f>'HOW TO-&gt;'!$C$141</f>
        <v>-</v>
      </c>
    </row>
    <row r="238" spans="1:13" s="29" customFormat="1" ht="14.25">
      <c r="C238" s="347" t="str">
        <f>'HOW TO-&gt;'!$A$110</f>
        <v>LIM AI PHEN</v>
      </c>
      <c r="D238" s="347" t="str">
        <f>'HOW TO-&gt;'!$B$110</f>
        <v>6011 9646</v>
      </c>
      <c r="E238" s="4" t="str">
        <f>'HOW TO-&gt;'!$C$110</f>
        <v>aiphen.lim@msc.com</v>
      </c>
      <c r="F238" s="5"/>
      <c r="G238" s="347" t="str">
        <f>'HOW TO-&gt;'!$A$127</f>
        <v>NG CHING WEI</v>
      </c>
      <c r="H238" s="347" t="str">
        <f>'HOW TO-&gt;'!$B$127</f>
        <v>6011 2404</v>
      </c>
      <c r="I238" s="4" t="str">
        <f>'HOW TO-&gt;'!$C$127</f>
        <v>chingwei.ng@msc.com</v>
      </c>
      <c r="J238" s="5"/>
      <c r="K238" s="347" t="str">
        <f>'HOW TO-&gt;'!$A$142</f>
        <v>SHAN SHAN</v>
      </c>
      <c r="L238" s="347" t="str">
        <f>'HOW TO-&gt;'!$B$142</f>
        <v>6011 2353</v>
      </c>
      <c r="M238" s="4" t="str">
        <f>'HOW TO-&gt;'!$C$142</f>
        <v>shanshan.chin@msc.com</v>
      </c>
    </row>
    <row r="239" spans="1:13" s="29" customFormat="1" ht="14.25">
      <c r="C239" s="347" t="str">
        <f>'HOW TO-&gt;'!$A$111</f>
        <v>DARIUS ONG</v>
      </c>
      <c r="D239" s="347" t="str">
        <f>'HOW TO-&gt;'!$B$111</f>
        <v>6011 2396</v>
      </c>
      <c r="E239" s="4" t="str">
        <f>'HOW TO-&gt;'!$C$111</f>
        <v>darius.ong@msc.com</v>
      </c>
      <c r="F239" s="5"/>
      <c r="G239" s="347">
        <f>'HOW TO-&gt;'!$A$128</f>
        <v>0</v>
      </c>
      <c r="H239" s="347">
        <f>'HOW TO-&gt;'!$B$128</f>
        <v>0</v>
      </c>
      <c r="I239" s="4">
        <f>'HOW TO-&gt;'!$C$128</f>
        <v>0</v>
      </c>
      <c r="J239" s="5"/>
      <c r="K239" s="347" t="str">
        <f>'HOW TO-&gt;'!$A$143</f>
        <v>EUNICE</v>
      </c>
      <c r="L239" s="347" t="str">
        <f>'HOW TO-&gt;'!$B$143</f>
        <v>6011 2355</v>
      </c>
      <c r="M239" s="4" t="str">
        <f>'HOW TO-&gt;'!$C$143</f>
        <v>eunice.chan@msc.com</v>
      </c>
    </row>
    <row r="240" spans="1:13" s="29" customFormat="1" ht="14.25">
      <c r="C240" s="347" t="str">
        <f>'HOW TO-&gt;'!$A$112</f>
        <v>LAWRENCE ANG (CROSS-TRADE)</v>
      </c>
      <c r="D240" s="347" t="str">
        <f>'HOW TO-&gt;'!$B$112</f>
        <v>6011 2400</v>
      </c>
      <c r="E240" s="4" t="str">
        <f>'HOW TO-&gt;'!$C$112</f>
        <v>lawrence.ang@msc.com</v>
      </c>
      <c r="F240" s="5"/>
      <c r="G240" s="347" t="str">
        <f>'HOW TO-&gt;'!$A$129</f>
        <v>.</v>
      </c>
      <c r="H240" s="347" t="str">
        <f>'HOW TO-&gt;'!$B$129</f>
        <v>.</v>
      </c>
      <c r="I240" s="4" t="str">
        <f>'HOW TO-&gt;'!$C$129</f>
        <v>.</v>
      </c>
      <c r="J240" s="5"/>
      <c r="K240" s="347" t="str">
        <f>'HOW TO-&gt;'!$A$144</f>
        <v>HAZEL</v>
      </c>
      <c r="L240" s="347" t="str">
        <f>'HOW TO-&gt;'!$B$144</f>
        <v>6011 2435</v>
      </c>
      <c r="M240" s="4" t="str">
        <f>'HOW TO-&gt;'!$C$144</f>
        <v>hazel.toh@msc.com</v>
      </c>
    </row>
    <row r="241" spans="3:13" s="29" customFormat="1" ht="14.25">
      <c r="C241" s="347" t="str">
        <f>'HOW TO-&gt;'!$A$113</f>
        <v>ASHTON YAN</v>
      </c>
      <c r="D241" s="347" t="str">
        <f>'HOW TO-&gt;'!$B$113</f>
        <v>6011 2398</v>
      </c>
      <c r="E241" s="4" t="str">
        <f>'HOW TO-&gt;'!$C$113</f>
        <v>ashton.yan@msc.com</v>
      </c>
      <c r="F241"/>
      <c r="G241" s="347">
        <f>'HOW TO-&gt;'!$A$130</f>
        <v>0</v>
      </c>
      <c r="H241" s="347">
        <f>'HOW TO-&gt;'!$B$130</f>
        <v>0</v>
      </c>
      <c r="I241" s="4">
        <f>'HOW TO-&gt;'!$C$130</f>
        <v>0</v>
      </c>
      <c r="J241" s="5"/>
      <c r="K241" s="347">
        <f>'HOW TO-&gt;'!$A$145</f>
        <v>0</v>
      </c>
      <c r="L241" s="347">
        <f>'HOW TO-&gt;'!$B$145</f>
        <v>0</v>
      </c>
      <c r="M241" s="4">
        <f>'HOW TO-&gt;'!$C$145</f>
        <v>0</v>
      </c>
    </row>
    <row r="242" spans="3:13" s="29" customFormat="1" ht="14.25">
      <c r="C242" s="347" t="str">
        <f>'HOW TO-&gt;'!$A$114</f>
        <v>LUIS LIM</v>
      </c>
      <c r="D242" s="347" t="str">
        <f>'HOW TO-&gt;'!$B$114</f>
        <v>6011 7900</v>
      </c>
      <c r="E242" s="4" t="str">
        <f>'HOW TO-&gt;'!$C$114</f>
        <v>luis.lim@msc.com</v>
      </c>
      <c r="F242"/>
      <c r="G242"/>
      <c r="H242" s="11"/>
      <c r="I242" s="250"/>
      <c r="J242"/>
      <c r="K242" s="347">
        <f>'HOW TO-&gt;'!$A$146</f>
        <v>0</v>
      </c>
      <c r="L242" s="347">
        <f>'HOW TO-&gt;'!$B$146</f>
        <v>0</v>
      </c>
      <c r="M242" s="4">
        <f>'HOW TO-&gt;'!$C$146</f>
        <v>0</v>
      </c>
    </row>
    <row r="243" spans="3:13">
      <c r="C243" s="347" t="str">
        <f>'HOW TO-&gt;'!$A$115</f>
        <v>CHARMAINE LIM</v>
      </c>
      <c r="D243" s="347" t="str">
        <f>'HOW TO-&gt;'!$B$115</f>
        <v>6011 0561</v>
      </c>
      <c r="E243" s="4" t="str">
        <f>'HOW TO-&gt;'!$C$115</f>
        <v>charmaine.lim@msc.com</v>
      </c>
      <c r="H243" s="11"/>
      <c r="I243" s="11"/>
      <c r="J243" s="250"/>
      <c r="K243" s="347"/>
      <c r="L243" s="347"/>
      <c r="M243" s="4"/>
    </row>
    <row r="244" spans="3:13">
      <c r="C244" s="347">
        <f>'HOW TO-&gt;'!$A$116</f>
        <v>0</v>
      </c>
      <c r="D244" s="347">
        <f>'HOW TO-&gt;'!$B$116</f>
        <v>0</v>
      </c>
      <c r="E244" s="4">
        <f>'HOW TO-&gt;'!$C$116</f>
        <v>0</v>
      </c>
    </row>
    <row r="245" spans="3:13">
      <c r="C245" s="347" t="str">
        <f>'HOW TO-&gt;'!$A$117</f>
        <v xml:space="preserve">MAIN LINE  </v>
      </c>
      <c r="D245" s="347" t="str">
        <f>'HOW TO-&gt;'!$B$117</f>
        <v>6011 2424</v>
      </c>
      <c r="E245" s="4">
        <f>'HOW TO-&gt;'!$C$117</f>
        <v>0</v>
      </c>
    </row>
    <row r="246" spans="3:13">
      <c r="C246" s="347">
        <f>'HOW TO-&gt;'!$A$118</f>
        <v>0</v>
      </c>
      <c r="D246" s="347">
        <f>'HOW TO-&gt;'!$B$118</f>
        <v>0</v>
      </c>
      <c r="E246" s="4">
        <f>'HOW TO-&gt;'!$C$118</f>
        <v>0</v>
      </c>
    </row>
  </sheetData>
  <customSheetViews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5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0" type="noConversion"/>
  <hyperlinks>
    <hyperlink ref="I231" display="custsvc@msca.com.sg" xr:uid="{E70FEC45-D7E6-486F-991F-2C8719522E53}"/>
    <hyperlink ref="M231" display="sinexp@msca.com.sg" xr:uid="{1F7D94DC-D253-4FD3-8981-D646C071D6A0}"/>
    <hyperlink ref="E230" r:id="rId21" xr:uid="{07DEB033-D4B8-4151-994B-4A0239C557DF}"/>
    <hyperlink ref="E231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5" t="s">
        <v>95</v>
      </c>
      <c r="C2" s="45"/>
    </row>
    <row r="3" spans="2:12" ht="15.75">
      <c r="B3" s="46"/>
      <c r="C3" s="46"/>
      <c r="F3" s="46" t="s">
        <v>7795</v>
      </c>
      <c r="G3" s="46"/>
      <c r="H3" s="46"/>
      <c r="I3" s="46"/>
      <c r="J3" s="46"/>
      <c r="K3" s="37"/>
      <c r="L3" s="37"/>
    </row>
    <row r="4" spans="2:12" ht="15">
      <c r="B4" s="47"/>
      <c r="C4" s="47"/>
      <c r="D4" s="47"/>
      <c r="E4" s="47"/>
      <c r="F4" s="47"/>
      <c r="G4" s="47"/>
      <c r="H4" s="47"/>
      <c r="I4" s="47"/>
      <c r="J4" s="47"/>
      <c r="K4" s="37"/>
      <c r="L4" s="37"/>
    </row>
    <row r="5" spans="2:12" s="14" customFormat="1" ht="30">
      <c r="B5" s="158"/>
      <c r="C5" s="146"/>
      <c r="D5" s="96" t="s">
        <v>98</v>
      </c>
      <c r="E5" s="96" t="s">
        <v>3894</v>
      </c>
      <c r="F5" s="147" t="s">
        <v>100</v>
      </c>
      <c r="G5" s="147" t="s">
        <v>2004</v>
      </c>
      <c r="H5" s="148" t="s">
        <v>659</v>
      </c>
      <c r="I5" s="86" t="s">
        <v>1259</v>
      </c>
      <c r="J5" s="86" t="s">
        <v>660</v>
      </c>
      <c r="K5" s="148" t="s">
        <v>7796</v>
      </c>
      <c r="L5" s="86" t="s">
        <v>862</v>
      </c>
    </row>
    <row r="6" spans="2:12" s="14" customFormat="1" ht="20.25" thickBot="1">
      <c r="B6" s="161"/>
      <c r="C6" s="149" t="s">
        <v>3116</v>
      </c>
      <c r="D6" s="150"/>
      <c r="E6" s="90" t="s">
        <v>4270</v>
      </c>
      <c r="F6" s="151"/>
      <c r="G6" s="151"/>
      <c r="H6" s="90"/>
      <c r="I6" s="90" t="s">
        <v>6641</v>
      </c>
      <c r="J6" s="90" t="s">
        <v>2780</v>
      </c>
      <c r="K6" s="90" t="s">
        <v>3250</v>
      </c>
      <c r="L6" s="90" t="s">
        <v>3773</v>
      </c>
    </row>
    <row r="7" spans="2:12" s="14" customFormat="1" ht="20.25" thickTop="1">
      <c r="B7" s="152"/>
      <c r="C7" s="93"/>
      <c r="D7" s="93"/>
      <c r="E7" s="100"/>
      <c r="F7" s="176"/>
      <c r="G7" s="168"/>
      <c r="H7" s="153"/>
      <c r="I7" s="162"/>
      <c r="J7" s="453"/>
      <c r="K7" s="453"/>
      <c r="L7" s="453"/>
    </row>
    <row r="8" spans="2:12" s="14" customFormat="1" ht="20.25" thickBot="1">
      <c r="B8" s="156"/>
      <c r="C8" s="154"/>
      <c r="D8" s="154"/>
      <c r="E8" s="154"/>
      <c r="F8" s="157"/>
      <c r="G8" s="157"/>
      <c r="H8" s="157"/>
      <c r="I8" s="157"/>
      <c r="J8" s="455"/>
      <c r="K8" s="157"/>
      <c r="L8" s="157"/>
    </row>
    <row r="9" spans="2:12" s="14" customFormat="1" ht="20.25" thickTop="1">
      <c r="B9" s="158"/>
      <c r="C9" s="88"/>
      <c r="D9" s="88"/>
      <c r="E9" s="88"/>
      <c r="F9" s="88"/>
      <c r="G9" s="88"/>
      <c r="H9" s="88"/>
      <c r="I9" s="88"/>
      <c r="J9" s="425"/>
      <c r="K9" s="88"/>
      <c r="L9" s="88"/>
    </row>
    <row r="10" spans="2:12" s="14" customFormat="1" ht="19.5">
      <c r="B10" s="158"/>
      <c r="C10" s="88"/>
      <c r="D10" s="88"/>
      <c r="E10" s="88"/>
      <c r="F10" s="88"/>
      <c r="G10" s="88"/>
      <c r="H10" s="88"/>
      <c r="I10" s="88"/>
      <c r="J10" s="425"/>
      <c r="K10" s="88"/>
      <c r="L10" s="88"/>
    </row>
    <row r="11" spans="2:12" s="14" customFormat="1" ht="19.5">
      <c r="B11" s="158"/>
      <c r="C11" s="88"/>
      <c r="D11" s="88"/>
      <c r="E11" s="88"/>
      <c r="F11" s="88"/>
      <c r="G11" s="88"/>
      <c r="H11" s="88"/>
      <c r="I11" s="88"/>
      <c r="J11" s="425"/>
      <c r="K11" s="88"/>
      <c r="L11" s="88"/>
    </row>
    <row r="12" spans="2:12" s="14" customFormat="1" ht="16.5" customHeight="1">
      <c r="B12" s="17" t="s">
        <v>611</v>
      </c>
      <c r="C12" s="5"/>
      <c r="D12" s="5"/>
      <c r="E12" s="5"/>
      <c r="F12" s="5"/>
      <c r="G12" s="5"/>
      <c r="H12" s="5"/>
      <c r="I12" s="99"/>
      <c r="J12" s="5"/>
      <c r="K12" s="37"/>
      <c r="L12" s="37"/>
    </row>
    <row r="13" spans="2:12" s="29" customFormat="1" ht="14.25">
      <c r="D13" s="247"/>
      <c r="E13" s="247"/>
      <c r="H13" s="59"/>
      <c r="I13" s="248"/>
    </row>
    <row r="14" spans="2:12" s="29" customFormat="1" ht="18">
      <c r="B14" s="52" t="s">
        <v>0</v>
      </c>
      <c r="C14" s="30"/>
      <c r="D14" s="30"/>
      <c r="E14" s="53"/>
      <c r="F14" s="54" t="s">
        <v>36</v>
      </c>
      <c r="G14" s="54"/>
      <c r="H14" s="52"/>
      <c r="I14" s="30"/>
      <c r="J14" s="163" t="s">
        <v>61</v>
      </c>
      <c r="K14" s="52"/>
      <c r="L14" s="54"/>
    </row>
    <row r="15" spans="2:12" s="29" customFormat="1" ht="16.5">
      <c r="B15" s="55" t="s">
        <v>1</v>
      </c>
      <c r="C15" s="30"/>
      <c r="D15" s="56" t="s">
        <v>612</v>
      </c>
      <c r="E15" s="54"/>
      <c r="F15" s="30" t="s">
        <v>613</v>
      </c>
      <c r="G15" s="30"/>
      <c r="H15" s="164" t="s">
        <v>39</v>
      </c>
      <c r="I15" s="27"/>
      <c r="J15" s="179" t="s">
        <v>63</v>
      </c>
      <c r="K15" s="30"/>
      <c r="L15" s="165" t="s">
        <v>64</v>
      </c>
    </row>
    <row r="17" spans="2:12" ht="14.25">
      <c r="B17" s="58" t="str">
        <f>HOME!A$513</f>
        <v>PANTHER</v>
      </c>
      <c r="C17" s="58" t="str">
        <f>HOME!B$513</f>
        <v>YARIMCA</v>
      </c>
      <c r="D17" s="38" t="str">
        <f>HOME!C$513</f>
        <v>TRYAR</v>
      </c>
      <c r="E17" s="29"/>
      <c r="F17" s="58">
        <f>HOME!A$537</f>
        <v>0</v>
      </c>
      <c r="G17" s="58">
        <f>HOME!B$537</f>
        <v>0</v>
      </c>
      <c r="H17" s="166">
        <f>HOME!C$537</f>
        <v>0</v>
      </c>
      <c r="I17" s="29"/>
      <c r="J17" s="167">
        <f>HOME!A$548</f>
        <v>0</v>
      </c>
      <c r="K17" s="58">
        <f>HOME!B$548</f>
        <v>0</v>
      </c>
      <c r="L17" s="38">
        <f>HOME!C$548</f>
        <v>0</v>
      </c>
    </row>
    <row r="18" spans="2:12" ht="14.25">
      <c r="B18" s="58" t="str">
        <f>HOME!A$514</f>
        <v>TIGER SERVICE</v>
      </c>
      <c r="C18" s="58" t="str">
        <f>HOME!B$514</f>
        <v>YARIMCA</v>
      </c>
      <c r="D18" s="38" t="str">
        <f>HOME!C$514</f>
        <v>TRYAR</v>
      </c>
      <c r="E18" s="29"/>
      <c r="F18" s="58" t="e">
        <f>HOME!#REF!</f>
        <v>#REF!</v>
      </c>
      <c r="G18" s="58" t="e">
        <f>HOME!#REF!</f>
        <v>#REF!</v>
      </c>
      <c r="H18" s="166" t="e">
        <f>HOME!#REF!</f>
        <v>#REF!</v>
      </c>
      <c r="I18" s="29"/>
      <c r="J18" s="167">
        <f>HOME!A$550</f>
        <v>0</v>
      </c>
      <c r="K18" s="58">
        <f>HOME!B$550</f>
        <v>0</v>
      </c>
      <c r="L18" s="38">
        <f>HOME!C$550</f>
        <v>0</v>
      </c>
    </row>
    <row r="19" spans="2:12" ht="14.25">
      <c r="B19" s="58" t="str">
        <f>HOME!A$516</f>
        <v>BRITANNIA</v>
      </c>
      <c r="C19" s="58" t="str">
        <f>HOME!B$516</f>
        <v>ZANZIBAR</v>
      </c>
      <c r="D19" s="38" t="str">
        <f>HOME!C$516</f>
        <v>TZZNZ</v>
      </c>
      <c r="E19" s="29"/>
      <c r="F19" s="58">
        <f>HOME!A$533</f>
        <v>0</v>
      </c>
      <c r="G19" s="58">
        <f>HOME!B$533</f>
        <v>0</v>
      </c>
      <c r="H19" s="166">
        <f>HOME!C$533</f>
        <v>0</v>
      </c>
      <c r="I19" s="29"/>
      <c r="J19" s="167">
        <f>HOME!A$553</f>
        <v>0</v>
      </c>
      <c r="K19" s="58">
        <f>HOME!B$553</f>
        <v>0</v>
      </c>
      <c r="L19" s="38">
        <f>HOME!C$553</f>
        <v>0</v>
      </c>
    </row>
    <row r="20" spans="2:12" ht="14.25">
      <c r="B20" s="58" t="str">
        <f>HOME!A$519</f>
        <v>IPANEMA</v>
      </c>
      <c r="C20" s="58" t="str">
        <f>HOME!B$519</f>
        <v>ZARATE</v>
      </c>
      <c r="D20" s="38" t="str">
        <f>HOME!C$519</f>
        <v>ARZAE</v>
      </c>
      <c r="E20" s="29"/>
      <c r="F20" s="58">
        <f>HOME!A$534</f>
        <v>0</v>
      </c>
      <c r="G20" s="58">
        <f>HOME!B$534</f>
        <v>0</v>
      </c>
      <c r="H20" s="166">
        <f>HOME!C$534</f>
        <v>0</v>
      </c>
      <c r="I20" s="29"/>
      <c r="J20" s="167">
        <f>HOME!A$554</f>
        <v>0</v>
      </c>
      <c r="K20" s="58">
        <f>HOME!B$554</f>
        <v>0</v>
      </c>
      <c r="L20" s="38">
        <f>HOME!C$554</f>
        <v>0</v>
      </c>
    </row>
    <row r="21" spans="2:12" ht="14.25">
      <c r="B21" s="58" t="str">
        <f>HOME!A$520</f>
        <v>LION</v>
      </c>
      <c r="C21" s="58" t="str">
        <f>HOME!B$520</f>
        <v>ZEEBRUGGE</v>
      </c>
      <c r="D21" s="38" t="str">
        <f>HOME!C$520</f>
        <v>BEZEE</v>
      </c>
      <c r="E21" s="29"/>
      <c r="F21" s="58" t="e">
        <f>HOME!#REF!</f>
        <v>#REF!</v>
      </c>
      <c r="G21" s="58" t="e">
        <f>HOME!#REF!</f>
        <v>#REF!</v>
      </c>
      <c r="H21" s="166" t="e">
        <f>HOME!#REF!</f>
        <v>#REF!</v>
      </c>
      <c r="I21" s="29"/>
      <c r="J21" s="167">
        <f>HOME!A$549</f>
        <v>0</v>
      </c>
      <c r="K21" s="58">
        <f>HOME!B$549</f>
        <v>0</v>
      </c>
      <c r="L21" s="38">
        <f>HOME!C$549</f>
        <v>0</v>
      </c>
    </row>
    <row r="22" spans="2:12" ht="14.25">
      <c r="B22" s="58">
        <f>HOME!A$521</f>
        <v>0</v>
      </c>
      <c r="C22" s="58">
        <f>HOME!B$521</f>
        <v>0</v>
      </c>
      <c r="D22" s="38">
        <f>HOME!C$521</f>
        <v>0</v>
      </c>
      <c r="E22" s="29"/>
      <c r="F22" s="58">
        <f>HOME!A$535</f>
        <v>0</v>
      </c>
      <c r="G22" s="58">
        <f>HOME!B$535</f>
        <v>0</v>
      </c>
      <c r="H22" s="166">
        <f>HOME!C$535</f>
        <v>0</v>
      </c>
      <c r="I22" s="29"/>
      <c r="J22" s="167">
        <f>HOME!A$551</f>
        <v>0</v>
      </c>
      <c r="K22" s="58">
        <f>HOME!B$551</f>
        <v>0</v>
      </c>
      <c r="L22" s="38">
        <f>HOME!C$551</f>
        <v>0</v>
      </c>
    </row>
    <row r="23" spans="2:12" ht="14.25">
      <c r="B23" s="58">
        <f>HOME!A$522</f>
        <v>0</v>
      </c>
      <c r="C23" s="58" t="e">
        <f>HOME!#REF!</f>
        <v>#REF!</v>
      </c>
      <c r="D23" s="38">
        <f>HOME!C$522</f>
        <v>0</v>
      </c>
      <c r="E23" s="29"/>
      <c r="F23" s="58">
        <f>HOME!A$539</f>
        <v>0</v>
      </c>
      <c r="G23" s="58">
        <f>HOME!B$539</f>
        <v>0</v>
      </c>
      <c r="H23" s="166">
        <f>HOME!C$539</f>
        <v>0</v>
      </c>
      <c r="I23" s="29"/>
      <c r="J23" s="167">
        <f>HOME!A$555</f>
        <v>0</v>
      </c>
      <c r="K23" s="58">
        <f>HOME!B$555</f>
        <v>0</v>
      </c>
      <c r="L23" s="38">
        <f>HOME!C$555</f>
        <v>0</v>
      </c>
    </row>
    <row r="24" spans="2:12" ht="14.25">
      <c r="B24" s="58" t="str">
        <f>HOME!A$523</f>
        <v>ENDD</v>
      </c>
      <c r="C24" s="58">
        <f>HOME!B$522</f>
        <v>0</v>
      </c>
      <c r="D24" s="38">
        <f>HOME!C$523</f>
        <v>0</v>
      </c>
      <c r="E24" s="29"/>
      <c r="F24" s="58">
        <f>HOME!A$540</f>
        <v>0</v>
      </c>
      <c r="G24" s="58">
        <f>HOME!B$540</f>
        <v>0</v>
      </c>
      <c r="H24" s="166">
        <f>HOME!C$540</f>
        <v>0</v>
      </c>
      <c r="I24" s="29"/>
      <c r="J24" s="167">
        <f>HOME!A$552</f>
        <v>0</v>
      </c>
      <c r="K24" s="58">
        <f>HOME!B$552</f>
        <v>0</v>
      </c>
      <c r="L24" s="38">
        <f>HOME!C$552</f>
        <v>0</v>
      </c>
    </row>
    <row r="25" spans="2:12" ht="14.25">
      <c r="E25" s="29"/>
      <c r="J25" s="29"/>
      <c r="K25" s="166"/>
      <c r="L25" s="29"/>
    </row>
    <row r="26" spans="2:12" ht="14.25">
      <c r="B26" s="29"/>
      <c r="C26" s="38"/>
      <c r="D26" s="57"/>
      <c r="E26" s="29"/>
      <c r="J26" s="29"/>
      <c r="K26" s="166"/>
      <c r="L26" s="29"/>
    </row>
    <row r="27" spans="2:12" ht="14.25">
      <c r="B27" s="29" t="s">
        <v>34</v>
      </c>
      <c r="C27" s="38" t="s">
        <v>614</v>
      </c>
      <c r="D27" s="57"/>
      <c r="E27" s="29"/>
      <c r="F27" s="29" t="s">
        <v>59</v>
      </c>
      <c r="G27" s="29"/>
      <c r="H27" s="38" t="s">
        <v>60</v>
      </c>
      <c r="K27" s="29"/>
      <c r="L27" s="38"/>
    </row>
  </sheetData>
  <customSheetViews>
    <customSheetView guid="{25211047-2AA7-431D-8637-AA6183637E8E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5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6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7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8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1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5" t="s">
        <v>95</v>
      </c>
      <c r="D2" s="45"/>
    </row>
    <row r="3" spans="3:20" s="6" customFormat="1" ht="33">
      <c r="C3" s="145"/>
      <c r="D3" s="45"/>
    </row>
    <row r="4" spans="3:20" ht="15.75">
      <c r="C4" s="46"/>
      <c r="D4" s="46"/>
      <c r="G4" s="1493" t="s">
        <v>7797</v>
      </c>
      <c r="H4" s="46"/>
      <c r="I4" s="46"/>
      <c r="J4" s="46"/>
      <c r="K4" s="46"/>
      <c r="L4" s="37"/>
      <c r="M4" s="37"/>
      <c r="N4" s="37"/>
    </row>
    <row r="5" spans="3:20" ht="15">
      <c r="C5" s="47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3:20" s="14" customFormat="1" ht="19.5">
      <c r="C6" s="1451" t="s">
        <v>4410</v>
      </c>
      <c r="D6" s="1452"/>
      <c r="E6" s="1452"/>
      <c r="F6" s="1452"/>
      <c r="G6" s="1453"/>
      <c r="H6" s="1453"/>
      <c r="I6" s="1452"/>
      <c r="J6" s="1494"/>
      <c r="K6" s="1494"/>
      <c r="L6" s="1494"/>
      <c r="M6" s="1494"/>
      <c r="N6" s="1340"/>
      <c r="O6"/>
      <c r="P6"/>
      <c r="Q6"/>
      <c r="R6"/>
      <c r="S6"/>
      <c r="T6"/>
    </row>
    <row r="7" spans="3:20" s="14" customFormat="1" ht="22.5" hidden="1">
      <c r="C7" s="1454" t="s">
        <v>4622</v>
      </c>
      <c r="D7" s="1455"/>
      <c r="E7" s="1318" t="s">
        <v>98</v>
      </c>
      <c r="F7" s="1318" t="s">
        <v>3894</v>
      </c>
      <c r="G7" s="1318" t="s">
        <v>100</v>
      </c>
      <c r="H7" s="1318" t="s">
        <v>2004</v>
      </c>
      <c r="I7" s="1456" t="s">
        <v>4036</v>
      </c>
      <c r="J7" s="1455" t="s">
        <v>1103</v>
      </c>
      <c r="K7" s="1455" t="s">
        <v>1348</v>
      </c>
      <c r="L7" s="1456" t="s">
        <v>4037</v>
      </c>
      <c r="M7" s="1456" t="s">
        <v>1281</v>
      </c>
      <c r="N7" s="419" t="s">
        <v>733</v>
      </c>
      <c r="O7"/>
      <c r="P7"/>
      <c r="Q7"/>
      <c r="R7"/>
      <c r="S7"/>
      <c r="T7"/>
    </row>
    <row r="8" spans="3:20" s="14" customFormat="1" ht="19.5" hidden="1">
      <c r="C8" s="1454"/>
      <c r="D8" s="1457" t="s">
        <v>2362</v>
      </c>
      <c r="E8" s="1318"/>
      <c r="F8" s="229" t="s">
        <v>3040</v>
      </c>
      <c r="G8" s="1318"/>
      <c r="H8" s="1318"/>
      <c r="I8" s="229" t="s">
        <v>2839</v>
      </c>
      <c r="J8" s="229" t="s">
        <v>3265</v>
      </c>
      <c r="K8" s="229" t="s">
        <v>2782</v>
      </c>
      <c r="L8" s="229" t="s">
        <v>4786</v>
      </c>
      <c r="M8" s="229" t="s">
        <v>4040</v>
      </c>
      <c r="N8" s="90" t="s">
        <v>2738</v>
      </c>
      <c r="O8"/>
      <c r="P8"/>
      <c r="Q8"/>
      <c r="R8"/>
      <c r="S8"/>
      <c r="T8"/>
    </row>
    <row r="9" spans="3:20" s="14" customFormat="1" ht="19.5" hidden="1">
      <c r="C9" s="467" t="s">
        <v>406</v>
      </c>
      <c r="D9" s="252" t="s">
        <v>7798</v>
      </c>
      <c r="E9" s="252">
        <v>43932</v>
      </c>
      <c r="F9" s="1458" t="s">
        <v>393</v>
      </c>
      <c r="G9" s="1459" t="s">
        <v>7799</v>
      </c>
      <c r="H9" s="1459" t="s">
        <v>7800</v>
      </c>
      <c r="I9" s="257">
        <v>43952</v>
      </c>
      <c r="J9" s="261">
        <f>I9+26</f>
        <v>43978</v>
      </c>
      <c r="K9" s="261">
        <f>I9+29</f>
        <v>43981</v>
      </c>
      <c r="L9" s="261">
        <f>I9+31</f>
        <v>43983</v>
      </c>
      <c r="M9" s="261">
        <f>I9+33</f>
        <v>43985</v>
      </c>
      <c r="N9" s="454">
        <f>I9+34</f>
        <v>43986</v>
      </c>
      <c r="O9"/>
      <c r="P9"/>
      <c r="Q9"/>
      <c r="R9"/>
      <c r="S9"/>
      <c r="T9"/>
    </row>
    <row r="10" spans="3:20" s="14" customFormat="1" ht="19.5" hidden="1">
      <c r="C10" s="1270" t="s">
        <v>7801</v>
      </c>
      <c r="D10" s="75" t="s">
        <v>7802</v>
      </c>
      <c r="E10" s="75">
        <v>43935</v>
      </c>
      <c r="F10" s="1271">
        <v>43948</v>
      </c>
      <c r="G10" s="1460"/>
      <c r="H10" s="1460"/>
      <c r="I10" s="251"/>
      <c r="J10" s="251"/>
      <c r="K10" s="251"/>
      <c r="L10" s="251"/>
      <c r="M10" s="251"/>
      <c r="N10" s="455"/>
      <c r="O10"/>
      <c r="P10"/>
      <c r="Q10"/>
      <c r="R10"/>
      <c r="S10"/>
      <c r="T10"/>
    </row>
    <row r="11" spans="3:20" s="14" customFormat="1" ht="19.5" hidden="1">
      <c r="C11" s="467" t="s">
        <v>406</v>
      </c>
      <c r="D11" s="252" t="s">
        <v>7803</v>
      </c>
      <c r="E11" s="252">
        <v>43939</v>
      </c>
      <c r="F11" s="1458" t="s">
        <v>393</v>
      </c>
      <c r="G11" s="1459" t="s">
        <v>7804</v>
      </c>
      <c r="H11" s="1459" t="s">
        <v>7805</v>
      </c>
      <c r="I11" s="257">
        <v>43959</v>
      </c>
      <c r="J11" s="261">
        <f>I11+26</f>
        <v>43985</v>
      </c>
      <c r="K11" s="261">
        <f>I11+29</f>
        <v>43988</v>
      </c>
      <c r="L11" s="261">
        <f>I11+31</f>
        <v>43990</v>
      </c>
      <c r="M11" s="261">
        <f>I11+33</f>
        <v>43992</v>
      </c>
      <c r="N11" s="454">
        <f>I11+34</f>
        <v>43993</v>
      </c>
      <c r="O11"/>
      <c r="P11"/>
      <c r="Q11"/>
      <c r="R11"/>
      <c r="S11"/>
      <c r="T11"/>
    </row>
    <row r="12" spans="3:20" s="14" customFormat="1" ht="19.5" hidden="1">
      <c r="C12" s="1270"/>
      <c r="D12" s="75"/>
      <c r="E12" s="75"/>
      <c r="F12" s="1461"/>
      <c r="G12" s="1460"/>
      <c r="H12" s="1460"/>
      <c r="I12" s="251"/>
      <c r="J12" s="251"/>
      <c r="K12" s="251"/>
      <c r="L12" s="251"/>
      <c r="M12" s="251"/>
      <c r="N12" s="455"/>
      <c r="O12"/>
      <c r="P12"/>
      <c r="Q12"/>
      <c r="R12"/>
      <c r="S12"/>
      <c r="T12"/>
    </row>
    <row r="13" spans="3:20" s="14" customFormat="1" ht="19.5" hidden="1">
      <c r="C13" s="1462"/>
      <c r="D13" s="252"/>
      <c r="E13" s="252"/>
      <c r="F13" s="1463"/>
      <c r="G13" s="1459" t="s">
        <v>7806</v>
      </c>
      <c r="H13" s="1459" t="s">
        <v>7807</v>
      </c>
      <c r="I13" s="257">
        <v>43966</v>
      </c>
      <c r="J13" s="261">
        <f>I13+26</f>
        <v>43992</v>
      </c>
      <c r="K13" s="261">
        <f>I13+29</f>
        <v>43995</v>
      </c>
      <c r="L13" s="261">
        <f>I13+31</f>
        <v>43997</v>
      </c>
      <c r="M13" s="261">
        <f>I13+33</f>
        <v>43999</v>
      </c>
      <c r="N13" s="454">
        <f>J13+33</f>
        <v>44025</v>
      </c>
      <c r="O13"/>
      <c r="P13"/>
      <c r="Q13"/>
      <c r="R13"/>
      <c r="S13"/>
      <c r="T13"/>
    </row>
    <row r="14" spans="3:20" s="14" customFormat="1" ht="19.5" hidden="1">
      <c r="C14" s="1270"/>
      <c r="D14" s="75"/>
      <c r="E14" s="75"/>
      <c r="F14" s="1271"/>
      <c r="G14" s="1460"/>
      <c r="H14" s="1460"/>
      <c r="I14" s="251"/>
      <c r="J14" s="251"/>
      <c r="K14" s="251"/>
      <c r="L14" s="251"/>
      <c r="M14" s="251"/>
      <c r="N14" s="455"/>
      <c r="O14"/>
      <c r="P14"/>
      <c r="Q14"/>
      <c r="R14"/>
      <c r="S14"/>
      <c r="T14"/>
    </row>
    <row r="15" spans="3:20" s="14" customFormat="1" ht="19.5" hidden="1">
      <c r="C15" s="1462" t="s">
        <v>2947</v>
      </c>
      <c r="D15" s="252" t="s">
        <v>7808</v>
      </c>
      <c r="E15" s="252">
        <v>43952</v>
      </c>
      <c r="F15" s="1463">
        <v>43966</v>
      </c>
      <c r="G15" s="1464" t="s">
        <v>7809</v>
      </c>
      <c r="H15" s="1464" t="s">
        <v>7810</v>
      </c>
      <c r="I15" s="108">
        <v>43973</v>
      </c>
      <c r="J15" s="261">
        <f>I15+26</f>
        <v>43999</v>
      </c>
      <c r="K15" s="261">
        <f>I15+29</f>
        <v>44002</v>
      </c>
      <c r="L15" s="261">
        <f>I15+31</f>
        <v>44004</v>
      </c>
      <c r="M15" s="261">
        <f>I15+33</f>
        <v>44006</v>
      </c>
      <c r="N15" s="454">
        <f>J15+33</f>
        <v>44032</v>
      </c>
      <c r="O15"/>
      <c r="P15"/>
      <c r="Q15"/>
      <c r="R15"/>
      <c r="S15"/>
      <c r="T15"/>
    </row>
    <row r="16" spans="3:20" s="14" customFormat="1" ht="19.5" hidden="1">
      <c r="C16" s="467" t="s">
        <v>406</v>
      </c>
      <c r="D16" s="252" t="s">
        <v>7811</v>
      </c>
      <c r="E16" s="252">
        <v>43953</v>
      </c>
      <c r="F16" s="1458" t="s">
        <v>393</v>
      </c>
      <c r="G16" s="1459"/>
      <c r="H16" s="1459"/>
      <c r="I16" s="257"/>
      <c r="J16" s="261"/>
      <c r="K16" s="261"/>
      <c r="L16" s="261"/>
      <c r="M16" s="261"/>
      <c r="N16" s="454"/>
      <c r="O16"/>
      <c r="P16"/>
      <c r="Q16"/>
      <c r="R16"/>
      <c r="S16"/>
      <c r="T16"/>
    </row>
    <row r="17" spans="1:14" s="14" customFormat="1" ht="19.5" hidden="1">
      <c r="A17" s="731"/>
      <c r="B17" s="731"/>
      <c r="C17" s="1270" t="s">
        <v>7812</v>
      </c>
      <c r="D17" s="75" t="s">
        <v>7813</v>
      </c>
      <c r="E17" s="75">
        <v>43956</v>
      </c>
      <c r="F17" s="1461">
        <v>43969</v>
      </c>
      <c r="G17" s="1460"/>
      <c r="H17" s="1460"/>
      <c r="I17" s="251"/>
      <c r="J17" s="251"/>
      <c r="K17" s="251"/>
      <c r="L17" s="251"/>
      <c r="M17" s="251"/>
      <c r="N17" s="455"/>
    </row>
    <row r="18" spans="1:14" s="14" customFormat="1" ht="19.5" hidden="1">
      <c r="A18" s="731"/>
      <c r="B18" s="731"/>
      <c r="C18" s="1462" t="s">
        <v>2927</v>
      </c>
      <c r="D18" s="252" t="s">
        <v>2928</v>
      </c>
      <c r="E18" s="252">
        <v>43960</v>
      </c>
      <c r="F18" s="1463">
        <f>E18+13</f>
        <v>43973</v>
      </c>
      <c r="G18" s="1459" t="s">
        <v>3816</v>
      </c>
      <c r="H18" s="1459" t="s">
        <v>7814</v>
      </c>
      <c r="I18" s="257">
        <v>43980</v>
      </c>
      <c r="J18" s="261">
        <f>I18+26</f>
        <v>44006</v>
      </c>
      <c r="K18" s="261">
        <f>I18+29</f>
        <v>44009</v>
      </c>
      <c r="L18" s="261">
        <f>I18+31</f>
        <v>44011</v>
      </c>
      <c r="M18" s="261">
        <f>I18+33</f>
        <v>44013</v>
      </c>
      <c r="N18" s="454">
        <f>J18+33</f>
        <v>44039</v>
      </c>
    </row>
    <row r="19" spans="1:14" s="14" customFormat="1" ht="19.5" hidden="1">
      <c r="A19" s="731"/>
      <c r="B19" s="731"/>
      <c r="C19" s="1270"/>
      <c r="D19" s="75"/>
      <c r="E19" s="75"/>
      <c r="F19" s="1271"/>
      <c r="G19" s="1460"/>
      <c r="H19" s="1460"/>
      <c r="I19" s="251"/>
      <c r="J19" s="251"/>
      <c r="K19" s="251"/>
      <c r="L19" s="251"/>
      <c r="M19" s="251"/>
      <c r="N19" s="455"/>
    </row>
    <row r="20" spans="1:14" s="14" customFormat="1" ht="19.5" hidden="1">
      <c r="A20" s="731"/>
      <c r="B20" s="731"/>
      <c r="C20" s="1462" t="s">
        <v>2016</v>
      </c>
      <c r="D20" s="252" t="s">
        <v>7815</v>
      </c>
      <c r="E20" s="252">
        <v>43967</v>
      </c>
      <c r="F20" s="1463">
        <f>E20+13</f>
        <v>43980</v>
      </c>
      <c r="G20" s="1459" t="s">
        <v>7816</v>
      </c>
      <c r="H20" s="1459" t="s">
        <v>7817</v>
      </c>
      <c r="I20" s="257">
        <v>43987</v>
      </c>
      <c r="J20" s="261">
        <f>I20+26</f>
        <v>44013</v>
      </c>
      <c r="K20" s="261">
        <f>I20+29</f>
        <v>44016</v>
      </c>
      <c r="L20" s="261">
        <f>I20+31</f>
        <v>44018</v>
      </c>
      <c r="M20" s="261">
        <f>I20+33</f>
        <v>44020</v>
      </c>
      <c r="N20" s="454">
        <f>J20+33</f>
        <v>44046</v>
      </c>
    </row>
    <row r="21" spans="1:14" s="14" customFormat="1" ht="19.5" hidden="1">
      <c r="A21" s="731"/>
      <c r="B21" s="731"/>
      <c r="C21" s="1270"/>
      <c r="D21" s="75"/>
      <c r="E21" s="75"/>
      <c r="F21" s="1461"/>
      <c r="G21" s="1465" t="s">
        <v>7818</v>
      </c>
      <c r="H21" s="1460"/>
      <c r="I21" s="251"/>
      <c r="J21" s="251"/>
      <c r="K21" s="251"/>
      <c r="L21" s="251"/>
      <c r="M21" s="251"/>
      <c r="N21" s="455"/>
    </row>
    <row r="22" spans="1:14" s="14" customFormat="1" ht="19.5" hidden="1">
      <c r="A22" s="731"/>
      <c r="B22" s="731"/>
      <c r="C22" s="1462" t="s">
        <v>414</v>
      </c>
      <c r="D22" s="252" t="s">
        <v>7819</v>
      </c>
      <c r="E22" s="252">
        <f>E20+7</f>
        <v>43974</v>
      </c>
      <c r="F22" s="1463">
        <f>E22+13</f>
        <v>43987</v>
      </c>
      <c r="G22" s="1459" t="s">
        <v>7820</v>
      </c>
      <c r="H22" s="1459" t="s">
        <v>7821</v>
      </c>
      <c r="I22" s="257">
        <v>43994</v>
      </c>
      <c r="J22" s="261">
        <f>I22+26</f>
        <v>44020</v>
      </c>
      <c r="K22" s="261">
        <f>I22+29</f>
        <v>44023</v>
      </c>
      <c r="L22" s="261">
        <f>I22+31</f>
        <v>44025</v>
      </c>
      <c r="M22" s="261">
        <f>I22+33</f>
        <v>44027</v>
      </c>
      <c r="N22" s="454">
        <f>J22+33</f>
        <v>44053</v>
      </c>
    </row>
    <row r="23" spans="1:14" s="14" customFormat="1" ht="19.5" hidden="1">
      <c r="A23" s="731"/>
      <c r="B23" s="731"/>
      <c r="C23" s="1270"/>
      <c r="D23" s="75"/>
      <c r="E23" s="75"/>
      <c r="F23" s="1271"/>
      <c r="G23" s="1460"/>
      <c r="H23" s="1460"/>
      <c r="I23" s="251"/>
      <c r="J23" s="251"/>
      <c r="K23" s="251"/>
      <c r="L23" s="251"/>
      <c r="M23" s="251"/>
      <c r="N23" s="455"/>
    </row>
    <row r="24" spans="1:14" s="14" customFormat="1" ht="19.5" hidden="1">
      <c r="A24" s="731" t="s">
        <v>2534</v>
      </c>
      <c r="B24" s="731"/>
      <c r="C24" s="1466" t="s">
        <v>2993</v>
      </c>
      <c r="D24" s="252" t="s">
        <v>7680</v>
      </c>
      <c r="E24" s="252">
        <v>43984</v>
      </c>
      <c r="F24" s="1463">
        <v>43997</v>
      </c>
      <c r="G24" s="1459" t="s">
        <v>3816</v>
      </c>
      <c r="H24" s="1459" t="s">
        <v>7822</v>
      </c>
      <c r="I24" s="257">
        <v>44001</v>
      </c>
      <c r="J24" s="261">
        <f>I24+26</f>
        <v>44027</v>
      </c>
      <c r="K24" s="261">
        <f>I24+29</f>
        <v>44030</v>
      </c>
      <c r="L24" s="261">
        <f>I24+31</f>
        <v>44032</v>
      </c>
      <c r="M24" s="261">
        <f>I24+33</f>
        <v>44034</v>
      </c>
      <c r="N24" s="454">
        <f>J24+33</f>
        <v>44060</v>
      </c>
    </row>
    <row r="25" spans="1:14" s="14" customFormat="1" ht="19.5" hidden="1">
      <c r="A25" s="731"/>
      <c r="B25" s="731"/>
      <c r="C25" s="1270"/>
      <c r="D25" s="75"/>
      <c r="E25" s="75"/>
      <c r="F25" s="1461"/>
      <c r="G25" s="1465" t="s">
        <v>7823</v>
      </c>
      <c r="H25" s="1460"/>
      <c r="I25" s="251"/>
      <c r="J25" s="251"/>
      <c r="K25" s="251"/>
      <c r="L25" s="251"/>
      <c r="M25" s="251"/>
      <c r="N25" s="455"/>
    </row>
    <row r="26" spans="1:14" s="14" customFormat="1" ht="19.5" hidden="1">
      <c r="A26" s="731"/>
      <c r="B26" s="731"/>
      <c r="C26" s="1462" t="s">
        <v>7824</v>
      </c>
      <c r="D26" s="252" t="s">
        <v>7825</v>
      </c>
      <c r="E26" s="252">
        <v>43988</v>
      </c>
      <c r="F26" s="1463" t="s">
        <v>7826</v>
      </c>
      <c r="G26" s="1459" t="s">
        <v>6043</v>
      </c>
      <c r="H26" s="1459" t="s">
        <v>7827</v>
      </c>
      <c r="I26" s="257" t="s">
        <v>7828</v>
      </c>
      <c r="J26" s="261">
        <v>44034</v>
      </c>
      <c r="K26" s="261">
        <v>44037</v>
      </c>
      <c r="L26" s="261">
        <v>44039</v>
      </c>
      <c r="M26" s="261">
        <v>44041</v>
      </c>
      <c r="N26" s="454">
        <v>44041</v>
      </c>
    </row>
    <row r="27" spans="1:14" s="14" customFormat="1" ht="19.5" hidden="1">
      <c r="A27" s="731"/>
      <c r="B27" s="731"/>
      <c r="C27" s="1270"/>
      <c r="D27" s="75"/>
      <c r="E27" s="75"/>
      <c r="F27" s="1271"/>
      <c r="G27" s="1460"/>
      <c r="H27" s="1460"/>
      <c r="I27" s="251"/>
      <c r="J27" s="251"/>
      <c r="K27" s="251"/>
      <c r="L27" s="251"/>
      <c r="M27" s="251"/>
      <c r="N27" s="455"/>
    </row>
    <row r="28" spans="1:14" s="14" customFormat="1" ht="19.5" hidden="1">
      <c r="A28" s="731"/>
      <c r="B28" s="731"/>
      <c r="C28" s="1462" t="s">
        <v>3014</v>
      </c>
      <c r="D28" s="488" t="s">
        <v>7829</v>
      </c>
      <c r="E28" s="252">
        <v>43988</v>
      </c>
      <c r="F28" s="1463">
        <v>44008</v>
      </c>
      <c r="G28" s="1459" t="s">
        <v>3946</v>
      </c>
      <c r="H28" s="1459" t="s">
        <v>7830</v>
      </c>
      <c r="I28" s="257">
        <v>44015</v>
      </c>
      <c r="J28" s="261">
        <f>I28+26</f>
        <v>44041</v>
      </c>
      <c r="K28" s="261">
        <f>I28+29</f>
        <v>44044</v>
      </c>
      <c r="L28" s="261">
        <f>I28+31</f>
        <v>44046</v>
      </c>
      <c r="M28" s="261">
        <f>I28+33</f>
        <v>44048</v>
      </c>
      <c r="N28" s="454">
        <f>J28+33</f>
        <v>44074</v>
      </c>
    </row>
    <row r="29" spans="1:14" s="14" customFormat="1" ht="19.5" hidden="1">
      <c r="A29" s="731"/>
      <c r="B29" s="731"/>
      <c r="C29" s="1270"/>
      <c r="D29" s="1467"/>
      <c r="E29" s="75"/>
      <c r="F29" s="1461"/>
      <c r="G29" s="1460"/>
      <c r="H29" s="1460"/>
      <c r="I29" s="251"/>
      <c r="J29" s="251"/>
      <c r="K29" s="251"/>
      <c r="L29" s="251"/>
      <c r="M29" s="251"/>
      <c r="N29" s="455"/>
    </row>
    <row r="30" spans="1:14" s="14" customFormat="1" ht="19.5" hidden="1">
      <c r="A30" s="731"/>
      <c r="B30" s="731"/>
      <c r="C30" s="1462" t="s">
        <v>2999</v>
      </c>
      <c r="D30" s="488" t="s">
        <v>7829</v>
      </c>
      <c r="E30" s="252">
        <v>44005</v>
      </c>
      <c r="F30" s="1463">
        <v>44017</v>
      </c>
      <c r="G30" s="1459" t="s">
        <v>7831</v>
      </c>
      <c r="H30" s="1459" t="s">
        <v>7832</v>
      </c>
      <c r="I30" s="257">
        <v>44022</v>
      </c>
      <c r="J30" s="261">
        <f>I30+26</f>
        <v>44048</v>
      </c>
      <c r="K30" s="261">
        <f>I30+29</f>
        <v>44051</v>
      </c>
      <c r="L30" s="261">
        <f>I30+31</f>
        <v>44053</v>
      </c>
      <c r="M30" s="261">
        <f>I30+33</f>
        <v>44055</v>
      </c>
      <c r="N30" s="454">
        <f>I30+35</f>
        <v>44057</v>
      </c>
    </row>
    <row r="31" spans="1:14" s="14" customFormat="1" ht="19.5" hidden="1">
      <c r="A31" s="731"/>
      <c r="B31" s="731"/>
      <c r="C31" s="1270"/>
      <c r="D31" s="1467"/>
      <c r="E31" s="75"/>
      <c r="F31" s="1271"/>
      <c r="G31" s="1460"/>
      <c r="H31" s="1460"/>
      <c r="I31" s="251"/>
      <c r="J31" s="251"/>
      <c r="K31" s="251"/>
      <c r="L31" s="251"/>
      <c r="M31" s="251"/>
      <c r="N31" s="455"/>
    </row>
    <row r="32" spans="1:14" s="14" customFormat="1" ht="19.5" hidden="1">
      <c r="A32" s="731"/>
      <c r="B32" s="731"/>
      <c r="C32" s="1462" t="s">
        <v>3017</v>
      </c>
      <c r="D32" s="252" t="s">
        <v>7833</v>
      </c>
      <c r="E32" s="252">
        <v>44014</v>
      </c>
      <c r="F32" s="1463">
        <v>44026</v>
      </c>
      <c r="G32" s="1459" t="s">
        <v>7834</v>
      </c>
      <c r="H32" s="1459" t="s">
        <v>7835</v>
      </c>
      <c r="I32" s="257">
        <v>44029</v>
      </c>
      <c r="J32" s="261">
        <f>I32+26</f>
        <v>44055</v>
      </c>
      <c r="K32" s="261">
        <f>I32+29</f>
        <v>44058</v>
      </c>
      <c r="L32" s="261">
        <f>I32+31</f>
        <v>44060</v>
      </c>
      <c r="M32" s="261">
        <f>I32+33</f>
        <v>44062</v>
      </c>
      <c r="N32" s="454">
        <f>I32+35</f>
        <v>44064</v>
      </c>
    </row>
    <row r="34" spans="1:14" s="14" customFormat="1" ht="19.5" hidden="1">
      <c r="A34" s="731"/>
      <c r="B34" s="731"/>
      <c r="C34" s="1462" t="s">
        <v>2328</v>
      </c>
      <c r="D34" s="252" t="s">
        <v>7836</v>
      </c>
      <c r="E34" s="252">
        <v>44016</v>
      </c>
      <c r="F34" s="1463">
        <v>44029</v>
      </c>
      <c r="G34" s="1459" t="s">
        <v>7806</v>
      </c>
      <c r="H34" s="1459" t="s">
        <v>7837</v>
      </c>
      <c r="I34" s="257">
        <v>44036</v>
      </c>
      <c r="J34" s="261">
        <f>I34+26</f>
        <v>44062</v>
      </c>
      <c r="K34" s="261">
        <f>I34+29</f>
        <v>44065</v>
      </c>
      <c r="L34" s="261">
        <f>I34+31</f>
        <v>44067</v>
      </c>
      <c r="M34" s="261">
        <f>I34+33</f>
        <v>44069</v>
      </c>
      <c r="N34" s="454">
        <f>I34+35</f>
        <v>44071</v>
      </c>
    </row>
    <row r="35" spans="1:14" s="14" customFormat="1" ht="19.5" hidden="1">
      <c r="A35" s="731"/>
      <c r="B35" s="731"/>
      <c r="C35" s="1270"/>
      <c r="D35" s="75"/>
      <c r="E35" s="75"/>
      <c r="F35" s="1461"/>
      <c r="G35" s="1460"/>
      <c r="H35" s="1460"/>
      <c r="I35" s="251"/>
      <c r="J35" s="251"/>
      <c r="K35" s="251"/>
      <c r="L35" s="251"/>
      <c r="M35" s="251"/>
      <c r="N35" s="455"/>
    </row>
    <row r="36" spans="1:14" s="14" customFormat="1" ht="19.5" hidden="1">
      <c r="A36" s="731"/>
      <c r="B36" s="731"/>
      <c r="C36" s="1462" t="s">
        <v>2963</v>
      </c>
      <c r="D36" s="252" t="s">
        <v>7838</v>
      </c>
      <c r="E36" s="252">
        <v>44023</v>
      </c>
      <c r="F36" s="1468">
        <v>44036</v>
      </c>
      <c r="G36" s="1459" t="s">
        <v>7839</v>
      </c>
      <c r="H36" s="1459" t="s">
        <v>7840</v>
      </c>
      <c r="I36" s="257">
        <v>44043</v>
      </c>
      <c r="J36" s="261">
        <f>I36+26</f>
        <v>44069</v>
      </c>
      <c r="K36" s="261">
        <f>I36+29</f>
        <v>44072</v>
      </c>
      <c r="L36" s="261">
        <f>I36+31</f>
        <v>44074</v>
      </c>
      <c r="M36" s="261">
        <f>I36+33</f>
        <v>44076</v>
      </c>
      <c r="N36" s="454">
        <f>I36+35</f>
        <v>44078</v>
      </c>
    </row>
    <row r="37" spans="1:14" s="14" customFormat="1" ht="19.5" hidden="1">
      <c r="A37" s="731"/>
      <c r="B37" s="731"/>
      <c r="C37" s="1353" t="s">
        <v>7841</v>
      </c>
      <c r="D37" s="1270" t="s">
        <v>7842</v>
      </c>
      <c r="E37" s="251">
        <v>44028</v>
      </c>
      <c r="F37" s="1469">
        <v>44039</v>
      </c>
      <c r="G37" s="1460"/>
      <c r="H37" s="1460"/>
      <c r="I37" s="251"/>
      <c r="J37" s="251"/>
      <c r="K37" s="251"/>
      <c r="L37" s="251"/>
      <c r="M37" s="251"/>
      <c r="N37" s="455"/>
    </row>
    <row r="38" spans="1:14" s="14" customFormat="1" ht="19.5" hidden="1">
      <c r="A38" s="731" t="s">
        <v>7843</v>
      </c>
      <c r="B38" s="731"/>
      <c r="C38" s="527" t="s">
        <v>7844</v>
      </c>
      <c r="D38" s="306" t="s">
        <v>7845</v>
      </c>
      <c r="E38" s="252">
        <v>44035</v>
      </c>
      <c r="F38" s="1468">
        <v>44046</v>
      </c>
      <c r="G38" s="1459" t="s">
        <v>7846</v>
      </c>
      <c r="H38" s="1459" t="s">
        <v>7847</v>
      </c>
      <c r="I38" s="257">
        <v>44050</v>
      </c>
      <c r="J38" s="261">
        <f>I38+26</f>
        <v>44076</v>
      </c>
      <c r="K38" s="261">
        <f>I38+29</f>
        <v>44079</v>
      </c>
      <c r="L38" s="261">
        <f>I38+31</f>
        <v>44081</v>
      </c>
      <c r="M38" s="261">
        <f>I38+33</f>
        <v>44083</v>
      </c>
      <c r="N38" s="454">
        <f>I38+35</f>
        <v>44085</v>
      </c>
    </row>
    <row r="39" spans="1:14" s="14" customFormat="1" ht="19.5" hidden="1">
      <c r="A39" s="731"/>
      <c r="B39" s="731"/>
      <c r="C39" s="1470"/>
      <c r="D39" s="1270"/>
      <c r="E39" s="251"/>
      <c r="F39" s="1471"/>
      <c r="G39" s="1460"/>
      <c r="H39" s="1460"/>
      <c r="I39" s="251"/>
      <c r="J39" s="251"/>
      <c r="K39" s="251"/>
      <c r="L39" s="251"/>
      <c r="M39" s="251"/>
      <c r="N39" s="455"/>
    </row>
    <row r="40" spans="1:14" s="14" customFormat="1" ht="19.5" hidden="1">
      <c r="A40" s="731" t="s">
        <v>3304</v>
      </c>
      <c r="B40" s="731"/>
      <c r="C40" s="527" t="s">
        <v>7848</v>
      </c>
      <c r="D40" s="306" t="s">
        <v>7849</v>
      </c>
      <c r="E40" s="252">
        <v>44042</v>
      </c>
      <c r="F40" s="1468">
        <v>44053</v>
      </c>
      <c r="G40" s="1459" t="s">
        <v>7816</v>
      </c>
      <c r="H40" s="1459" t="s">
        <v>7850</v>
      </c>
      <c r="I40" s="257">
        <v>44057</v>
      </c>
      <c r="J40" s="261">
        <f>I40+26</f>
        <v>44083</v>
      </c>
      <c r="K40" s="261">
        <f>I40+29</f>
        <v>44086</v>
      </c>
      <c r="L40" s="261">
        <f>I40+31</f>
        <v>44088</v>
      </c>
      <c r="M40" s="261">
        <f>I40+33</f>
        <v>44090</v>
      </c>
      <c r="N40" s="454">
        <f>I40+35</f>
        <v>44092</v>
      </c>
    </row>
    <row r="41" spans="1:14" s="14" customFormat="1" ht="19.5" hidden="1">
      <c r="A41" s="731"/>
      <c r="B41" s="731"/>
      <c r="C41" s="1470"/>
      <c r="D41" s="1270"/>
      <c r="E41" s="251"/>
      <c r="F41" s="1168"/>
      <c r="G41" s="1460"/>
      <c r="H41" s="1460"/>
      <c r="I41" s="251"/>
      <c r="J41" s="251"/>
      <c r="K41" s="251"/>
      <c r="L41" s="251"/>
      <c r="M41" s="251"/>
      <c r="N41" s="455"/>
    </row>
    <row r="42" spans="1:14" s="14" customFormat="1" ht="19.5" hidden="1">
      <c r="A42" s="731" t="s">
        <v>7851</v>
      </c>
      <c r="B42" s="731"/>
      <c r="C42" s="527" t="s">
        <v>7852</v>
      </c>
      <c r="D42" s="306" t="s">
        <v>7853</v>
      </c>
      <c r="E42" s="252">
        <v>44049</v>
      </c>
      <c r="F42" s="1468">
        <v>44060</v>
      </c>
      <c r="G42" s="1459" t="s">
        <v>7820</v>
      </c>
      <c r="H42" s="1459" t="s">
        <v>7854</v>
      </c>
      <c r="I42" s="257">
        <v>44064</v>
      </c>
      <c r="J42" s="261">
        <f>I42+26</f>
        <v>44090</v>
      </c>
      <c r="K42" s="261">
        <f>I42+29</f>
        <v>44093</v>
      </c>
      <c r="L42" s="261">
        <f>I42+31</f>
        <v>44095</v>
      </c>
      <c r="M42" s="261">
        <f>I42+33</f>
        <v>44097</v>
      </c>
      <c r="N42" s="454">
        <f>I42+35</f>
        <v>44099</v>
      </c>
    </row>
    <row r="43" spans="1:14" s="14" customFormat="1" ht="19.5" hidden="1">
      <c r="A43" s="731"/>
      <c r="B43" s="731"/>
      <c r="C43" s="1470"/>
      <c r="D43" s="1270"/>
      <c r="E43" s="251"/>
      <c r="F43" s="1471"/>
      <c r="G43" s="1460"/>
      <c r="H43" s="1460"/>
      <c r="I43" s="251"/>
      <c r="J43" s="251"/>
      <c r="K43" s="251"/>
      <c r="L43" s="251"/>
      <c r="M43" s="251"/>
      <c r="N43" s="455"/>
    </row>
    <row r="44" spans="1:14" s="14" customFormat="1" ht="19.5" hidden="1">
      <c r="A44" s="731" t="s">
        <v>7855</v>
      </c>
      <c r="B44" s="731"/>
      <c r="C44" s="527" t="s">
        <v>7856</v>
      </c>
      <c r="D44" s="306" t="s">
        <v>7857</v>
      </c>
      <c r="E44" s="252">
        <v>44056</v>
      </c>
      <c r="F44" s="1468">
        <v>44067</v>
      </c>
      <c r="G44" s="1459" t="s">
        <v>3816</v>
      </c>
      <c r="H44" s="1459" t="s">
        <v>7858</v>
      </c>
      <c r="I44" s="257">
        <v>44071</v>
      </c>
      <c r="J44" s="261">
        <f>I44+26</f>
        <v>44097</v>
      </c>
      <c r="K44" s="261">
        <f>I44+29</f>
        <v>44100</v>
      </c>
      <c r="L44" s="261">
        <f>I44+31</f>
        <v>44102</v>
      </c>
      <c r="M44" s="261">
        <f>I44+33</f>
        <v>44104</v>
      </c>
      <c r="N44" s="454">
        <f>I44+35</f>
        <v>44106</v>
      </c>
    </row>
    <row r="45" spans="1:14" s="14" customFormat="1" ht="19.5" hidden="1">
      <c r="A45" s="731"/>
      <c r="B45" s="731"/>
      <c r="C45" s="1470"/>
      <c r="D45" s="1270"/>
      <c r="E45" s="251"/>
      <c r="F45" s="1168"/>
      <c r="G45" s="1460"/>
      <c r="H45" s="1460"/>
      <c r="I45" s="251"/>
      <c r="J45" s="251"/>
      <c r="K45" s="251"/>
      <c r="L45" s="251"/>
      <c r="M45" s="251"/>
      <c r="N45" s="455"/>
    </row>
    <row r="46" spans="1:14" s="14" customFormat="1" ht="19.5" hidden="1">
      <c r="A46" s="731"/>
      <c r="B46" s="731"/>
      <c r="C46" s="1462" t="s">
        <v>414</v>
      </c>
      <c r="D46" s="252" t="s">
        <v>7859</v>
      </c>
      <c r="E46" s="252">
        <v>44058</v>
      </c>
      <c r="F46" s="1463">
        <v>44071</v>
      </c>
      <c r="G46" s="1459" t="s">
        <v>6043</v>
      </c>
      <c r="H46" s="1459" t="s">
        <v>7860</v>
      </c>
      <c r="I46" s="257">
        <v>44078</v>
      </c>
      <c r="J46" s="261">
        <f>I46+26</f>
        <v>44104</v>
      </c>
      <c r="K46" s="261">
        <f>I46+29</f>
        <v>44107</v>
      </c>
      <c r="L46" s="261">
        <f>I46+31</f>
        <v>44109</v>
      </c>
      <c r="M46" s="261">
        <f>I46+33</f>
        <v>44111</v>
      </c>
      <c r="N46" s="454">
        <f>I46+35</f>
        <v>44113</v>
      </c>
    </row>
    <row r="47" spans="1:14" s="14" customFormat="1" ht="19.5" hidden="1">
      <c r="A47" s="731"/>
      <c r="B47" s="731"/>
      <c r="C47" s="1270"/>
      <c r="D47" s="75"/>
      <c r="E47" s="75"/>
      <c r="F47" s="1461"/>
      <c r="G47" s="1460"/>
      <c r="H47" s="1460"/>
      <c r="I47" s="251"/>
      <c r="J47" s="251"/>
      <c r="K47" s="251"/>
      <c r="L47" s="251"/>
      <c r="M47" s="251"/>
      <c r="N47" s="455"/>
    </row>
    <row r="48" spans="1:14" s="14" customFormat="1" ht="19.5" hidden="1">
      <c r="A48" s="731"/>
      <c r="B48" s="731"/>
      <c r="C48" s="1462" t="s">
        <v>2619</v>
      </c>
      <c r="D48" s="252" t="s">
        <v>7861</v>
      </c>
      <c r="E48" s="252">
        <v>44065</v>
      </c>
      <c r="F48" s="1463">
        <v>44078</v>
      </c>
      <c r="G48" s="1459" t="s">
        <v>3946</v>
      </c>
      <c r="H48" s="1459" t="s">
        <v>7862</v>
      </c>
      <c r="I48" s="257">
        <v>44085</v>
      </c>
      <c r="J48" s="261">
        <f>I48+26</f>
        <v>44111</v>
      </c>
      <c r="K48" s="261">
        <f>I48+29</f>
        <v>44114</v>
      </c>
      <c r="L48" s="261">
        <f>I48+31</f>
        <v>44116</v>
      </c>
      <c r="M48" s="261">
        <f>I48+33</f>
        <v>44118</v>
      </c>
      <c r="N48" s="454">
        <f>I48+35</f>
        <v>44120</v>
      </c>
    </row>
    <row r="50" spans="3:14" s="14" customFormat="1" ht="19.5" hidden="1">
      <c r="C50" s="1462" t="s">
        <v>3295</v>
      </c>
      <c r="D50" s="252" t="s">
        <v>7863</v>
      </c>
      <c r="E50" s="252">
        <v>44072</v>
      </c>
      <c r="F50" s="1463">
        <v>44085</v>
      </c>
      <c r="G50" s="1459" t="s">
        <v>7864</v>
      </c>
      <c r="H50" s="1459" t="s">
        <v>7865</v>
      </c>
      <c r="I50" s="257">
        <v>44092</v>
      </c>
      <c r="J50" s="261">
        <f>I50+26</f>
        <v>44118</v>
      </c>
      <c r="K50" s="261">
        <f>I50+29</f>
        <v>44121</v>
      </c>
      <c r="L50" s="261">
        <f>I50+31</f>
        <v>44123</v>
      </c>
      <c r="M50" s="261">
        <f>I50+33</f>
        <v>44125</v>
      </c>
      <c r="N50" s="454">
        <f>I50+35</f>
        <v>44127</v>
      </c>
    </row>
    <row r="51" spans="3:14" s="14" customFormat="1" ht="19.5" hidden="1">
      <c r="C51" s="1270"/>
      <c r="D51" s="75"/>
      <c r="E51" s="75"/>
      <c r="F51" s="1461"/>
      <c r="G51" s="1460"/>
      <c r="H51" s="1460"/>
      <c r="I51" s="251"/>
      <c r="J51" s="251"/>
      <c r="K51" s="251"/>
      <c r="L51" s="251"/>
      <c r="M51" s="251"/>
      <c r="N51" s="455"/>
    </row>
    <row r="52" spans="3:14" s="14" customFormat="1" ht="19.5" hidden="1">
      <c r="C52" s="1462" t="s">
        <v>2247</v>
      </c>
      <c r="D52" s="252" t="s">
        <v>7866</v>
      </c>
      <c r="E52" s="252">
        <v>44079</v>
      </c>
      <c r="F52" s="1463">
        <v>44092</v>
      </c>
      <c r="G52" s="1459" t="s">
        <v>7834</v>
      </c>
      <c r="H52" s="1459" t="s">
        <v>7867</v>
      </c>
      <c r="I52" s="257">
        <v>44099</v>
      </c>
      <c r="J52" s="261">
        <f>I52+26</f>
        <v>44125</v>
      </c>
      <c r="K52" s="261">
        <f>I52+29</f>
        <v>44128</v>
      </c>
      <c r="L52" s="261">
        <f>I52+31</f>
        <v>44130</v>
      </c>
      <c r="M52" s="261">
        <f>I52+33</f>
        <v>44132</v>
      </c>
      <c r="N52" s="454">
        <f>I52+35</f>
        <v>44134</v>
      </c>
    </row>
    <row r="53" spans="3:14" s="14" customFormat="1" ht="19.5" hidden="1">
      <c r="C53" s="1270"/>
      <c r="D53" s="75"/>
      <c r="E53" s="75"/>
      <c r="F53" s="1271"/>
      <c r="G53" s="1460"/>
      <c r="H53" s="1460"/>
      <c r="I53" s="251"/>
      <c r="J53" s="251"/>
      <c r="K53" s="251"/>
      <c r="L53" s="251"/>
      <c r="M53" s="251"/>
      <c r="N53" s="455"/>
    </row>
    <row r="54" spans="3:14" s="14" customFormat="1" ht="19.5" hidden="1">
      <c r="C54" s="1462" t="s">
        <v>3298</v>
      </c>
      <c r="D54" s="252" t="s">
        <v>7868</v>
      </c>
      <c r="E54" s="252">
        <v>44086</v>
      </c>
      <c r="F54" s="1463">
        <v>44099</v>
      </c>
      <c r="G54" s="1459" t="s">
        <v>7806</v>
      </c>
      <c r="H54" s="1459" t="s">
        <v>7869</v>
      </c>
      <c r="I54" s="257">
        <v>44106</v>
      </c>
      <c r="J54" s="261">
        <f>I54+26</f>
        <v>44132</v>
      </c>
      <c r="K54" s="261">
        <f>I54+29</f>
        <v>44135</v>
      </c>
      <c r="L54" s="261">
        <f>I54+31</f>
        <v>44137</v>
      </c>
      <c r="M54" s="261">
        <f>I54+33</f>
        <v>44139</v>
      </c>
      <c r="N54" s="454">
        <f>I54+35</f>
        <v>44141</v>
      </c>
    </row>
    <row r="55" spans="3:14" s="14" customFormat="1" ht="19.5" hidden="1">
      <c r="C55" s="1270"/>
      <c r="D55" s="75"/>
      <c r="E55" s="75"/>
      <c r="F55" s="1461"/>
      <c r="G55" s="1460"/>
      <c r="H55" s="1460"/>
      <c r="I55" s="251"/>
      <c r="J55" s="251"/>
      <c r="K55" s="251"/>
      <c r="L55" s="251"/>
      <c r="M55" s="251"/>
      <c r="N55" s="455"/>
    </row>
    <row r="56" spans="3:14" s="14" customFormat="1" ht="19.5" hidden="1">
      <c r="C56" s="1462" t="s">
        <v>2176</v>
      </c>
      <c r="D56" s="252" t="s">
        <v>7870</v>
      </c>
      <c r="E56" s="252">
        <v>44093</v>
      </c>
      <c r="F56" s="1463">
        <v>44106</v>
      </c>
      <c r="G56" s="1459" t="s">
        <v>7839</v>
      </c>
      <c r="H56" s="1459" t="s">
        <v>7871</v>
      </c>
      <c r="I56" s="257">
        <v>44113</v>
      </c>
      <c r="J56" s="261">
        <f>I56+26</f>
        <v>44139</v>
      </c>
      <c r="K56" s="261">
        <f>I56+29</f>
        <v>44142</v>
      </c>
      <c r="L56" s="261">
        <f>I56+31</f>
        <v>44144</v>
      </c>
      <c r="M56" s="261">
        <f>I56+33</f>
        <v>44146</v>
      </c>
      <c r="N56" s="454">
        <f>I56+35</f>
        <v>44148</v>
      </c>
    </row>
    <row r="57" spans="3:14" s="14" customFormat="1" ht="19.5" hidden="1">
      <c r="C57" s="1270"/>
      <c r="D57" s="75"/>
      <c r="E57" s="75"/>
      <c r="F57" s="1271"/>
      <c r="G57" s="1460"/>
      <c r="H57" s="1460"/>
      <c r="I57" s="251"/>
      <c r="J57" s="251"/>
      <c r="K57" s="251"/>
      <c r="L57" s="251"/>
      <c r="M57" s="251"/>
      <c r="N57" s="455"/>
    </row>
    <row r="58" spans="3:14" s="14" customFormat="1" ht="19.5" hidden="1">
      <c r="C58" s="1462" t="s">
        <v>2328</v>
      </c>
      <c r="D58" s="252" t="s">
        <v>7872</v>
      </c>
      <c r="E58" s="252">
        <v>44100</v>
      </c>
      <c r="F58" s="1463">
        <v>44113</v>
      </c>
      <c r="G58" s="1459" t="s">
        <v>7846</v>
      </c>
      <c r="H58" s="1459" t="s">
        <v>2941</v>
      </c>
      <c r="I58" s="257">
        <v>44120</v>
      </c>
      <c r="J58" s="261">
        <f>I58+26</f>
        <v>44146</v>
      </c>
      <c r="K58" s="261">
        <f>I58+29</f>
        <v>44149</v>
      </c>
      <c r="L58" s="261">
        <f>I58+31</f>
        <v>44151</v>
      </c>
      <c r="M58" s="261">
        <f>I58+33</f>
        <v>44153</v>
      </c>
      <c r="N58" s="454">
        <f>I58+35</f>
        <v>44155</v>
      </c>
    </row>
    <row r="59" spans="3:14" s="14" customFormat="1" ht="19.5" hidden="1">
      <c r="C59" s="1270"/>
      <c r="D59" s="75"/>
      <c r="E59" s="75"/>
      <c r="F59" s="1461"/>
      <c r="G59" s="1460"/>
      <c r="H59" s="1460"/>
      <c r="I59" s="251"/>
      <c r="J59" s="251"/>
      <c r="K59" s="251"/>
      <c r="L59" s="251"/>
      <c r="M59" s="251"/>
      <c r="N59" s="455"/>
    </row>
    <row r="60" spans="3:14" s="14" customFormat="1" ht="19.5" hidden="1">
      <c r="C60" s="1462" t="s">
        <v>2963</v>
      </c>
      <c r="D60" s="252" t="s">
        <v>7873</v>
      </c>
      <c r="E60" s="252">
        <v>44107</v>
      </c>
      <c r="F60" s="1463">
        <v>44120</v>
      </c>
      <c r="G60" s="1459" t="s">
        <v>7874</v>
      </c>
      <c r="H60" s="1459" t="s">
        <v>7875</v>
      </c>
      <c r="I60" s="257">
        <v>44127</v>
      </c>
      <c r="J60" s="261">
        <f>I60+26</f>
        <v>44153</v>
      </c>
      <c r="K60" s="261">
        <f>I60+29</f>
        <v>44156</v>
      </c>
      <c r="L60" s="261">
        <f>I60+31</f>
        <v>44158</v>
      </c>
      <c r="M60" s="261">
        <f>I60+33</f>
        <v>44160</v>
      </c>
      <c r="N60" s="454">
        <f>I60+35</f>
        <v>44162</v>
      </c>
    </row>
    <row r="61" spans="3:14" s="14" customFormat="1" ht="19.5" hidden="1">
      <c r="C61" s="1270"/>
      <c r="D61" s="75"/>
      <c r="E61" s="75"/>
      <c r="F61" s="1271"/>
      <c r="G61" s="1460"/>
      <c r="H61" s="1460"/>
      <c r="I61" s="251"/>
      <c r="J61" s="251"/>
      <c r="K61" s="251"/>
      <c r="L61" s="251"/>
      <c r="M61" s="251"/>
      <c r="N61" s="455"/>
    </row>
    <row r="62" spans="3:14" s="14" customFormat="1" ht="19.5" hidden="1">
      <c r="C62" s="1472"/>
      <c r="D62" s="261"/>
      <c r="E62" s="261"/>
      <c r="F62" s="1473"/>
      <c r="G62" s="1474"/>
      <c r="H62" s="1474"/>
      <c r="I62" s="261"/>
      <c r="J62" s="261"/>
      <c r="K62" s="261"/>
      <c r="L62" s="261"/>
      <c r="M62" s="261"/>
      <c r="N62" s="454"/>
    </row>
    <row r="63" spans="3:14" s="14" customFormat="1" ht="19.5" hidden="1">
      <c r="C63" s="1472"/>
      <c r="D63" s="261"/>
      <c r="E63" s="261"/>
      <c r="F63" s="1473"/>
      <c r="G63" s="1474"/>
      <c r="H63" s="1474"/>
      <c r="I63" s="261"/>
      <c r="J63" s="261"/>
      <c r="K63" s="261"/>
      <c r="L63" s="261"/>
      <c r="M63" s="261"/>
      <c r="N63" s="454"/>
    </row>
    <row r="64" spans="3:14" s="14" customFormat="1" ht="22.5" hidden="1">
      <c r="C64" s="1454" t="s">
        <v>4622</v>
      </c>
      <c r="D64" s="1455"/>
      <c r="E64" s="1318" t="s">
        <v>98</v>
      </c>
      <c r="F64" s="1318" t="s">
        <v>3894</v>
      </c>
      <c r="G64" s="1318" t="s">
        <v>100</v>
      </c>
      <c r="H64" s="1318" t="s">
        <v>2004</v>
      </c>
      <c r="I64" s="1456" t="s">
        <v>4036</v>
      </c>
      <c r="J64" s="1456" t="s">
        <v>4037</v>
      </c>
      <c r="K64" s="1455" t="s">
        <v>1103</v>
      </c>
      <c r="L64" s="1455" t="s">
        <v>1348</v>
      </c>
      <c r="M64" s="1456" t="s">
        <v>1281</v>
      </c>
      <c r="N64" s="419" t="s">
        <v>733</v>
      </c>
    </row>
    <row r="65" spans="1:14" s="14" customFormat="1" ht="19.5" hidden="1">
      <c r="A65" s="731"/>
      <c r="B65" s="731"/>
      <c r="C65" s="1454"/>
      <c r="D65" s="1457" t="s">
        <v>2362</v>
      </c>
      <c r="E65" s="1318"/>
      <c r="F65" s="229" t="s">
        <v>3040</v>
      </c>
      <c r="G65" s="1318"/>
      <c r="H65" s="1318"/>
      <c r="I65" s="229" t="s">
        <v>2839</v>
      </c>
      <c r="J65" s="229" t="s">
        <v>3251</v>
      </c>
      <c r="K65" s="229" t="s">
        <v>4039</v>
      </c>
      <c r="L65" s="229" t="s">
        <v>2737</v>
      </c>
      <c r="M65" s="229" t="s">
        <v>4040</v>
      </c>
      <c r="N65" s="90" t="s">
        <v>2738</v>
      </c>
    </row>
    <row r="66" spans="1:14" s="14" customFormat="1" ht="19.5" hidden="1">
      <c r="A66" s="731"/>
      <c r="B66" s="731"/>
      <c r="C66" s="1462" t="s">
        <v>131</v>
      </c>
      <c r="D66" s="252" t="s">
        <v>7876</v>
      </c>
      <c r="E66" s="252">
        <v>44116</v>
      </c>
      <c r="F66" s="1463">
        <v>44129</v>
      </c>
      <c r="G66" s="1459" t="s">
        <v>7820</v>
      </c>
      <c r="H66" s="1459" t="s">
        <v>7877</v>
      </c>
      <c r="I66" s="257">
        <v>44134</v>
      </c>
      <c r="J66" s="261">
        <f>I66+24</f>
        <v>44158</v>
      </c>
      <c r="K66" s="261">
        <f>I66+26</f>
        <v>44160</v>
      </c>
      <c r="L66" s="261">
        <f>I66+31</f>
        <v>44165</v>
      </c>
      <c r="M66" s="261">
        <f>I66+34</f>
        <v>44168</v>
      </c>
      <c r="N66" s="454">
        <f>I66+35</f>
        <v>44169</v>
      </c>
    </row>
    <row r="67" spans="1:14" s="14" customFormat="1" ht="19.5" hidden="1">
      <c r="A67" s="731"/>
      <c r="B67" s="731"/>
      <c r="C67" s="1270"/>
      <c r="D67" s="75"/>
      <c r="E67" s="75"/>
      <c r="F67" s="1461"/>
      <c r="G67" s="1460"/>
      <c r="H67" s="1460"/>
      <c r="I67" s="251"/>
      <c r="J67" s="251"/>
      <c r="K67" s="251"/>
      <c r="L67" s="251"/>
      <c r="M67" s="251"/>
      <c r="N67" s="455"/>
    </row>
    <row r="68" spans="1:14" s="14" customFormat="1" ht="19.5" hidden="1">
      <c r="A68" s="731"/>
      <c r="B68" s="731"/>
      <c r="C68" s="1462" t="s">
        <v>135</v>
      </c>
      <c r="D68" s="252" t="s">
        <v>7878</v>
      </c>
      <c r="E68" s="252">
        <v>44121</v>
      </c>
      <c r="F68" s="1463">
        <v>44134</v>
      </c>
      <c r="G68" s="1459" t="s">
        <v>3816</v>
      </c>
      <c r="H68" s="1459" t="s">
        <v>7879</v>
      </c>
      <c r="I68" s="257">
        <v>44141</v>
      </c>
      <c r="J68" s="261">
        <f>I68+24</f>
        <v>44165</v>
      </c>
      <c r="K68" s="261">
        <f>I68+26</f>
        <v>44167</v>
      </c>
      <c r="L68" s="261">
        <f>I68+31</f>
        <v>44172</v>
      </c>
      <c r="M68" s="261">
        <f>I68+34</f>
        <v>44175</v>
      </c>
      <c r="N68" s="454">
        <f>I68+35</f>
        <v>44176</v>
      </c>
    </row>
    <row r="69" spans="1:14" s="14" customFormat="1" ht="19.5" hidden="1">
      <c r="A69" s="731"/>
      <c r="B69" s="731"/>
      <c r="C69" s="1270"/>
      <c r="D69" s="75"/>
      <c r="E69" s="75"/>
      <c r="F69" s="1271"/>
      <c r="G69" s="1460"/>
      <c r="H69" s="1460"/>
      <c r="I69" s="251"/>
      <c r="J69" s="251"/>
      <c r="K69" s="251"/>
      <c r="L69" s="251"/>
      <c r="M69" s="251"/>
      <c r="N69" s="455"/>
    </row>
    <row r="70" spans="1:14" s="14" customFormat="1" ht="19.5" hidden="1">
      <c r="A70" s="792" t="s">
        <v>2186</v>
      </c>
      <c r="B70" s="792"/>
      <c r="C70" s="1462" t="s">
        <v>2120</v>
      </c>
      <c r="D70" s="252" t="s">
        <v>7880</v>
      </c>
      <c r="E70" s="252">
        <v>44130</v>
      </c>
      <c r="F70" s="1463">
        <v>44141</v>
      </c>
      <c r="G70" s="1459" t="s">
        <v>6751</v>
      </c>
      <c r="H70" s="1459" t="s">
        <v>7879</v>
      </c>
      <c r="I70" s="257">
        <v>44148</v>
      </c>
      <c r="J70" s="261">
        <f>I70+24</f>
        <v>44172</v>
      </c>
      <c r="K70" s="261">
        <f>I70+26</f>
        <v>44174</v>
      </c>
      <c r="L70" s="261">
        <f>I70+31</f>
        <v>44179</v>
      </c>
      <c r="M70" s="261">
        <f>I70+34</f>
        <v>44182</v>
      </c>
      <c r="N70" s="454">
        <f>I70+35</f>
        <v>44183</v>
      </c>
    </row>
    <row r="71" spans="1:14" s="14" customFormat="1" ht="19.5" hidden="1">
      <c r="A71" s="731"/>
      <c r="B71" s="731"/>
      <c r="C71" s="1270"/>
      <c r="D71" s="75"/>
      <c r="E71" s="75"/>
      <c r="F71" s="1461"/>
      <c r="G71" s="1460"/>
      <c r="H71" s="1460"/>
      <c r="I71" s="251"/>
      <c r="J71" s="251"/>
      <c r="K71" s="251"/>
      <c r="L71" s="251"/>
      <c r="M71" s="251"/>
      <c r="N71" s="455"/>
    </row>
    <row r="72" spans="1:14" s="14" customFormat="1" ht="19.5" hidden="1">
      <c r="A72" s="792" t="s">
        <v>2178</v>
      </c>
      <c r="B72" s="792"/>
      <c r="C72" s="1462" t="s">
        <v>2186</v>
      </c>
      <c r="D72" s="252" t="s">
        <v>7881</v>
      </c>
      <c r="E72" s="252">
        <v>44137</v>
      </c>
      <c r="F72" s="1463">
        <v>44149</v>
      </c>
      <c r="G72" s="1459" t="s">
        <v>3946</v>
      </c>
      <c r="H72" s="1459" t="s">
        <v>7882</v>
      </c>
      <c r="I72" s="257">
        <v>44155</v>
      </c>
      <c r="J72" s="261">
        <f>I72+24</f>
        <v>44179</v>
      </c>
      <c r="K72" s="261">
        <f>I72+26</f>
        <v>44181</v>
      </c>
      <c r="L72" s="261">
        <f>I72+31</f>
        <v>44186</v>
      </c>
      <c r="M72" s="261">
        <f>I72+34</f>
        <v>44189</v>
      </c>
      <c r="N72" s="454">
        <f>I72+35</f>
        <v>44190</v>
      </c>
    </row>
    <row r="73" spans="1:14" s="14" customFormat="1" ht="19.5" hidden="1">
      <c r="A73" s="731"/>
      <c r="B73" s="731"/>
      <c r="C73" s="1270"/>
      <c r="D73" s="75"/>
      <c r="E73" s="75"/>
      <c r="F73" s="1271"/>
      <c r="G73" s="1460"/>
      <c r="H73" s="1460"/>
      <c r="I73" s="251"/>
      <c r="J73" s="251"/>
      <c r="K73" s="251"/>
      <c r="L73" s="251"/>
      <c r="M73" s="251"/>
      <c r="N73" s="455"/>
    </row>
    <row r="74" spans="1:14" s="14" customFormat="1" ht="19.5" hidden="1">
      <c r="A74" s="731"/>
      <c r="B74" s="731"/>
      <c r="C74" s="1462" t="s">
        <v>2178</v>
      </c>
      <c r="D74" s="252" t="s">
        <v>7883</v>
      </c>
      <c r="E74" s="252">
        <v>44145</v>
      </c>
      <c r="F74" s="1463">
        <v>44158</v>
      </c>
      <c r="G74" s="1459" t="s">
        <v>7884</v>
      </c>
      <c r="H74" s="1459" t="s">
        <v>7885</v>
      </c>
      <c r="I74" s="257">
        <v>44162</v>
      </c>
      <c r="J74" s="261">
        <f>I74+24</f>
        <v>44186</v>
      </c>
      <c r="K74" s="261">
        <f>I74+26</f>
        <v>44188</v>
      </c>
      <c r="L74" s="261">
        <f>I74+31</f>
        <v>44193</v>
      </c>
      <c r="M74" s="261">
        <f>I74+34</f>
        <v>44196</v>
      </c>
      <c r="N74" s="454">
        <f>I74+35</f>
        <v>44197</v>
      </c>
    </row>
    <row r="75" spans="1:14" s="14" customFormat="1" ht="19.5" hidden="1">
      <c r="A75" s="731"/>
      <c r="B75" s="731"/>
      <c r="C75" s="1270"/>
      <c r="D75" s="75"/>
      <c r="E75" s="75"/>
      <c r="F75" s="1461"/>
      <c r="G75" s="1460"/>
      <c r="H75" s="1460"/>
      <c r="I75" s="251"/>
      <c r="J75" s="251"/>
      <c r="K75" s="251"/>
      <c r="L75" s="251"/>
      <c r="M75" s="251"/>
      <c r="N75" s="455"/>
    </row>
    <row r="76" spans="1:14" s="14" customFormat="1" ht="19.5" hidden="1">
      <c r="A76" s="731"/>
      <c r="B76" s="731"/>
      <c r="C76" s="1462" t="s">
        <v>414</v>
      </c>
      <c r="D76" s="252" t="s">
        <v>7886</v>
      </c>
      <c r="E76" s="252">
        <v>44149</v>
      </c>
      <c r="F76" s="1463">
        <v>44162</v>
      </c>
      <c r="G76" s="1459" t="s">
        <v>7887</v>
      </c>
      <c r="H76" s="1459" t="s">
        <v>7888</v>
      </c>
      <c r="I76" s="257">
        <v>44169</v>
      </c>
      <c r="J76" s="261">
        <f>I76+24</f>
        <v>44193</v>
      </c>
      <c r="K76" s="261">
        <f>I76+26</f>
        <v>44195</v>
      </c>
      <c r="L76" s="261">
        <f>I76+31</f>
        <v>44200</v>
      </c>
      <c r="M76" s="261">
        <f>I76+34</f>
        <v>44203</v>
      </c>
      <c r="N76" s="454">
        <f>I76+35</f>
        <v>44204</v>
      </c>
    </row>
    <row r="77" spans="1:14" s="14" customFormat="1" ht="19.5" hidden="1">
      <c r="A77" s="731"/>
      <c r="B77" s="731"/>
      <c r="C77" s="1270"/>
      <c r="D77" s="75"/>
      <c r="E77" s="75"/>
      <c r="F77" s="1271"/>
      <c r="G77" s="1460"/>
      <c r="H77" s="1460"/>
      <c r="I77" s="251"/>
      <c r="J77" s="251"/>
      <c r="K77" s="251"/>
      <c r="L77" s="251"/>
      <c r="M77" s="251"/>
      <c r="N77" s="455"/>
    </row>
    <row r="78" spans="1:14" s="14" customFormat="1" ht="19.5" hidden="1">
      <c r="A78" s="731" t="s">
        <v>3295</v>
      </c>
      <c r="B78" s="731"/>
      <c r="C78" s="1462" t="s">
        <v>2619</v>
      </c>
      <c r="D78" s="252" t="s">
        <v>7889</v>
      </c>
      <c r="E78" s="252">
        <v>44157</v>
      </c>
      <c r="F78" s="1463">
        <v>44169</v>
      </c>
      <c r="G78" s="1459" t="s">
        <v>7806</v>
      </c>
      <c r="H78" s="1459" t="s">
        <v>7890</v>
      </c>
      <c r="I78" s="257">
        <v>44176</v>
      </c>
      <c r="J78" s="261">
        <f>I78+24</f>
        <v>44200</v>
      </c>
      <c r="K78" s="261">
        <f>I78+26</f>
        <v>44202</v>
      </c>
      <c r="L78" s="261">
        <f>I78+31</f>
        <v>44207</v>
      </c>
      <c r="M78" s="261">
        <f>I78+34</f>
        <v>44210</v>
      </c>
      <c r="N78" s="454">
        <f>I78+35</f>
        <v>44211</v>
      </c>
    </row>
    <row r="79" spans="1:14" s="14" customFormat="1" ht="19.5" hidden="1">
      <c r="A79" s="731"/>
      <c r="B79" s="731"/>
      <c r="C79" s="1270"/>
      <c r="D79" s="75"/>
      <c r="E79" s="75"/>
      <c r="F79" s="1461"/>
      <c r="G79" s="1460"/>
      <c r="H79" s="1460"/>
      <c r="I79" s="251"/>
      <c r="J79" s="251"/>
      <c r="K79" s="251"/>
      <c r="L79" s="251"/>
      <c r="M79" s="251"/>
      <c r="N79" s="455"/>
    </row>
    <row r="80" spans="1:14" s="14" customFormat="1" ht="19.5" hidden="1">
      <c r="A80" s="731" t="s">
        <v>2247</v>
      </c>
      <c r="B80" s="731"/>
      <c r="C80" s="1462" t="s">
        <v>3295</v>
      </c>
      <c r="D80" s="252" t="s">
        <v>7891</v>
      </c>
      <c r="E80" s="252">
        <v>44163</v>
      </c>
      <c r="F80" s="1463">
        <v>44176</v>
      </c>
      <c r="G80" s="1459" t="s">
        <v>7839</v>
      </c>
      <c r="H80" s="1459" t="s">
        <v>7892</v>
      </c>
      <c r="I80" s="257">
        <v>44183</v>
      </c>
      <c r="J80" s="261">
        <f>I80+24</f>
        <v>44207</v>
      </c>
      <c r="K80" s="261">
        <f>I80+26</f>
        <v>44209</v>
      </c>
      <c r="L80" s="261">
        <f>I80+31</f>
        <v>44214</v>
      </c>
      <c r="M80" s="261">
        <f>I80+34</f>
        <v>44217</v>
      </c>
      <c r="N80" s="454">
        <f>I80+35</f>
        <v>44218</v>
      </c>
    </row>
    <row r="82" spans="3:14" s="14" customFormat="1" ht="19.5" hidden="1">
      <c r="C82" s="1462" t="s">
        <v>2247</v>
      </c>
      <c r="D82" s="252" t="s">
        <v>7893</v>
      </c>
      <c r="E82" s="252">
        <v>44170</v>
      </c>
      <c r="F82" s="1463">
        <v>44183</v>
      </c>
      <c r="G82" s="1459" t="s">
        <v>7846</v>
      </c>
      <c r="H82" s="1459" t="s">
        <v>7894</v>
      </c>
      <c r="I82" s="257">
        <v>44190</v>
      </c>
      <c r="J82" s="261">
        <f>I82+24</f>
        <v>44214</v>
      </c>
      <c r="K82" s="261">
        <f>I82+26</f>
        <v>44216</v>
      </c>
      <c r="L82" s="261">
        <f>I82+31</f>
        <v>44221</v>
      </c>
      <c r="M82" s="261">
        <f>I82+34</f>
        <v>44224</v>
      </c>
      <c r="N82" s="454">
        <f>I82+35</f>
        <v>44225</v>
      </c>
    </row>
    <row r="83" spans="3:14" s="14" customFormat="1" ht="19.5" hidden="1">
      <c r="C83" s="1270"/>
      <c r="D83" s="75"/>
      <c r="E83" s="75"/>
      <c r="F83" s="1461"/>
      <c r="G83" s="1460"/>
      <c r="H83" s="1460"/>
      <c r="I83" s="251"/>
      <c r="J83" s="251"/>
      <c r="K83" s="251"/>
      <c r="L83" s="251"/>
      <c r="M83" s="251"/>
      <c r="N83" s="455"/>
    </row>
    <row r="84" spans="3:14" s="14" customFormat="1" ht="19.5" hidden="1">
      <c r="C84" s="1462" t="s">
        <v>3298</v>
      </c>
      <c r="D84" s="252" t="s">
        <v>7895</v>
      </c>
      <c r="E84" s="252">
        <v>44180</v>
      </c>
      <c r="F84" s="1463">
        <v>44193</v>
      </c>
      <c r="G84" s="1459" t="s">
        <v>7816</v>
      </c>
      <c r="H84" s="1459" t="s">
        <v>7896</v>
      </c>
      <c r="I84" s="257">
        <v>44197</v>
      </c>
      <c r="J84" s="261">
        <f>I84+24</f>
        <v>44221</v>
      </c>
      <c r="K84" s="261">
        <f>I84+26</f>
        <v>44223</v>
      </c>
      <c r="L84" s="261">
        <f>I84+31</f>
        <v>44228</v>
      </c>
      <c r="M84" s="261">
        <f>I84+34</f>
        <v>44231</v>
      </c>
      <c r="N84" s="454">
        <f>I84+35</f>
        <v>44232</v>
      </c>
    </row>
    <row r="85" spans="3:14" s="14" customFormat="1" ht="19.5" hidden="1">
      <c r="C85" s="1270"/>
      <c r="D85" s="75"/>
      <c r="E85" s="75"/>
      <c r="F85" s="1271"/>
      <c r="G85" s="1460"/>
      <c r="H85" s="1460"/>
      <c r="I85" s="251"/>
      <c r="J85" s="251"/>
      <c r="K85" s="251"/>
      <c r="L85" s="251"/>
      <c r="M85" s="251"/>
      <c r="N85" s="455"/>
    </row>
    <row r="86" spans="3:14" s="14" customFormat="1" ht="19.5" hidden="1">
      <c r="C86" s="1462" t="s">
        <v>2176</v>
      </c>
      <c r="D86" s="252" t="s">
        <v>7897</v>
      </c>
      <c r="E86" s="252">
        <v>44184</v>
      </c>
      <c r="F86" s="1463">
        <v>44197</v>
      </c>
      <c r="G86" s="1459" t="s">
        <v>7898</v>
      </c>
      <c r="H86" s="1459" t="s">
        <v>7899</v>
      </c>
      <c r="I86" s="257">
        <v>44204</v>
      </c>
      <c r="J86" s="261">
        <f>I86+24</f>
        <v>44228</v>
      </c>
      <c r="K86" s="261">
        <f>I86+26</f>
        <v>44230</v>
      </c>
      <c r="L86" s="261">
        <f>I86+31</f>
        <v>44235</v>
      </c>
      <c r="M86" s="261">
        <f>I86+34</f>
        <v>44238</v>
      </c>
      <c r="N86" s="454">
        <f>I86+35</f>
        <v>44239</v>
      </c>
    </row>
    <row r="87" spans="3:14" s="14" customFormat="1" ht="19.5" hidden="1">
      <c r="C87" s="1270"/>
      <c r="D87" s="75"/>
      <c r="E87" s="75"/>
      <c r="F87" s="1461"/>
      <c r="G87" s="1460"/>
      <c r="H87" s="1460"/>
      <c r="I87" s="251"/>
      <c r="J87" s="251"/>
      <c r="K87" s="251"/>
      <c r="L87" s="251"/>
      <c r="M87" s="251"/>
      <c r="N87" s="455"/>
    </row>
    <row r="88" spans="3:14" s="14" customFormat="1" ht="19.5" hidden="1">
      <c r="C88" s="1462" t="s">
        <v>2328</v>
      </c>
      <c r="D88" s="252" t="s">
        <v>7900</v>
      </c>
      <c r="E88" s="252">
        <v>44193</v>
      </c>
      <c r="F88" s="1463">
        <v>43840</v>
      </c>
      <c r="G88" s="1459" t="s">
        <v>3816</v>
      </c>
      <c r="H88" s="1459" t="s">
        <v>7901</v>
      </c>
      <c r="I88" s="257">
        <v>44211</v>
      </c>
      <c r="J88" s="261">
        <f>I88+24</f>
        <v>44235</v>
      </c>
      <c r="K88" s="261">
        <f>I88+26</f>
        <v>44237</v>
      </c>
      <c r="L88" s="261">
        <f>I88+31</f>
        <v>44242</v>
      </c>
      <c r="M88" s="261">
        <f>I88+34</f>
        <v>44245</v>
      </c>
      <c r="N88" s="454">
        <f>I88+35</f>
        <v>44246</v>
      </c>
    </row>
    <row r="89" spans="3:14" s="14" customFormat="1" ht="19.5" hidden="1">
      <c r="C89" s="1270"/>
      <c r="D89" s="75"/>
      <c r="E89" s="75"/>
      <c r="F89" s="1271"/>
      <c r="G89" s="1460"/>
      <c r="H89" s="1460"/>
      <c r="I89" s="251"/>
      <c r="J89" s="251"/>
      <c r="K89" s="251"/>
      <c r="L89" s="251"/>
      <c r="M89" s="251"/>
      <c r="N89" s="455"/>
    </row>
    <row r="90" spans="3:14" s="14" customFormat="1" ht="19.5" hidden="1">
      <c r="C90" s="1462" t="s">
        <v>2963</v>
      </c>
      <c r="D90" s="252" t="s">
        <v>7902</v>
      </c>
      <c r="E90" s="252">
        <v>43834</v>
      </c>
      <c r="F90" s="1463">
        <v>44211</v>
      </c>
      <c r="G90" s="1459" t="s">
        <v>6043</v>
      </c>
      <c r="H90" s="1459" t="s">
        <v>7903</v>
      </c>
      <c r="I90" s="257">
        <v>44218</v>
      </c>
      <c r="J90" s="261">
        <f>I90+24</f>
        <v>44242</v>
      </c>
      <c r="K90" s="261">
        <f>I90+26</f>
        <v>44244</v>
      </c>
      <c r="L90" s="261">
        <f>I90+31</f>
        <v>44249</v>
      </c>
      <c r="M90" s="261">
        <f>I90+34</f>
        <v>44252</v>
      </c>
      <c r="N90" s="454">
        <f>I90+35</f>
        <v>44253</v>
      </c>
    </row>
    <row r="91" spans="3:14" s="14" customFormat="1" ht="19.5" hidden="1">
      <c r="C91" s="1270"/>
      <c r="D91" s="75"/>
      <c r="E91" s="75"/>
      <c r="F91" s="1461"/>
      <c r="G91" s="1460"/>
      <c r="H91" s="1460"/>
      <c r="I91" s="251"/>
      <c r="J91" s="251"/>
      <c r="K91" s="251"/>
      <c r="L91" s="251"/>
      <c r="M91" s="251"/>
      <c r="N91" s="455"/>
    </row>
    <row r="92" spans="3:14" s="14" customFormat="1" ht="19.5" hidden="1">
      <c r="C92" s="1462" t="s">
        <v>131</v>
      </c>
      <c r="D92" s="252" t="s">
        <v>7904</v>
      </c>
      <c r="E92" s="252">
        <v>44208</v>
      </c>
      <c r="F92" s="1463">
        <v>44223</v>
      </c>
      <c r="G92" s="1459" t="s">
        <v>3946</v>
      </c>
      <c r="H92" s="1459" t="s">
        <v>7905</v>
      </c>
      <c r="I92" s="257">
        <v>44234</v>
      </c>
      <c r="J92" s="261">
        <f>I92+24</f>
        <v>44258</v>
      </c>
      <c r="K92" s="261">
        <f>I92+26</f>
        <v>44260</v>
      </c>
      <c r="L92" s="261">
        <f>I92+31</f>
        <v>44265</v>
      </c>
      <c r="M92" s="261">
        <f>I92+34</f>
        <v>44268</v>
      </c>
      <c r="N92" s="454">
        <f>I92+35</f>
        <v>44269</v>
      </c>
    </row>
    <row r="93" spans="3:14" s="14" customFormat="1" ht="19.5" hidden="1">
      <c r="C93" s="1270"/>
      <c r="D93" s="75"/>
      <c r="E93" s="75"/>
      <c r="F93" s="1271"/>
      <c r="G93" s="1460"/>
      <c r="H93" s="1460"/>
      <c r="I93" s="251"/>
      <c r="J93" s="251"/>
      <c r="K93" s="251"/>
      <c r="L93" s="251"/>
      <c r="M93" s="251"/>
      <c r="N93" s="455"/>
    </row>
    <row r="94" spans="3:14" s="14" customFormat="1" ht="19.5" hidden="1">
      <c r="C94" s="1462" t="s">
        <v>135</v>
      </c>
      <c r="D94" s="252" t="s">
        <v>7906</v>
      </c>
      <c r="E94" s="252">
        <v>44220</v>
      </c>
      <c r="F94" s="1463">
        <v>44233</v>
      </c>
      <c r="G94" s="1459" t="s">
        <v>7884</v>
      </c>
      <c r="H94" s="1459" t="s">
        <v>7907</v>
      </c>
      <c r="I94" s="257">
        <v>44234</v>
      </c>
      <c r="J94" s="261">
        <f>I94+24</f>
        <v>44258</v>
      </c>
      <c r="K94" s="261">
        <f>I94+26</f>
        <v>44260</v>
      </c>
      <c r="L94" s="261">
        <f>I94+31</f>
        <v>44265</v>
      </c>
      <c r="M94" s="261">
        <f>I94+34</f>
        <v>44268</v>
      </c>
      <c r="N94" s="454">
        <f>I94+35</f>
        <v>44269</v>
      </c>
    </row>
    <row r="95" spans="3:14" s="14" customFormat="1" ht="19.5" hidden="1">
      <c r="C95" s="1270"/>
      <c r="D95" s="75"/>
      <c r="E95" s="75"/>
      <c r="F95" s="1461"/>
      <c r="G95" s="1460"/>
      <c r="H95" s="1460"/>
      <c r="I95" s="251"/>
      <c r="J95" s="251"/>
      <c r="K95" s="251"/>
      <c r="L95" s="251"/>
      <c r="M95" s="251"/>
      <c r="N95" s="455"/>
    </row>
    <row r="96" spans="3:14" s="14" customFormat="1" ht="19.5" hidden="1">
      <c r="C96" s="1462" t="s">
        <v>2120</v>
      </c>
      <c r="D96" s="252" t="s">
        <v>7908</v>
      </c>
      <c r="E96" s="252">
        <v>44223</v>
      </c>
      <c r="F96" s="1463">
        <v>44236</v>
      </c>
      <c r="G96" s="1459" t="s">
        <v>7887</v>
      </c>
      <c r="H96" s="1459" t="s">
        <v>7909</v>
      </c>
      <c r="I96" s="257">
        <v>44239</v>
      </c>
      <c r="J96" s="261">
        <f>I96+24</f>
        <v>44263</v>
      </c>
      <c r="K96" s="261">
        <f>I96+26</f>
        <v>44265</v>
      </c>
      <c r="L96" s="261">
        <f>I96+31</f>
        <v>44270</v>
      </c>
      <c r="M96" s="261">
        <f>I96+34</f>
        <v>44273</v>
      </c>
      <c r="N96" s="454">
        <f>I96+35</f>
        <v>44274</v>
      </c>
    </row>
    <row r="98" spans="3:14" s="14" customFormat="1" ht="19.5" hidden="1">
      <c r="C98" s="1462" t="s">
        <v>2186</v>
      </c>
      <c r="D98" s="252" t="s">
        <v>7910</v>
      </c>
      <c r="E98" s="252">
        <v>44232</v>
      </c>
      <c r="F98" s="1463">
        <v>44245</v>
      </c>
      <c r="G98" s="1459" t="s">
        <v>7806</v>
      </c>
      <c r="H98" s="1459" t="s">
        <v>7911</v>
      </c>
      <c r="I98" s="257">
        <v>44246</v>
      </c>
      <c r="J98" s="261">
        <f>I98+24</f>
        <v>44270</v>
      </c>
      <c r="K98" s="261">
        <f>I98+26</f>
        <v>44272</v>
      </c>
      <c r="L98" s="261">
        <f>I98+31</f>
        <v>44277</v>
      </c>
      <c r="M98" s="261">
        <f>I98+34</f>
        <v>44280</v>
      </c>
      <c r="N98" s="454">
        <f>I98+35</f>
        <v>44281</v>
      </c>
    </row>
    <row r="99" spans="3:14" s="14" customFormat="1" ht="19.5" hidden="1">
      <c r="C99" s="1270"/>
      <c r="D99" s="75"/>
      <c r="E99" s="75"/>
      <c r="F99" s="1461"/>
      <c r="G99" s="1460"/>
      <c r="H99" s="1460"/>
      <c r="I99" s="251"/>
      <c r="J99" s="251"/>
      <c r="K99" s="251"/>
      <c r="L99" s="251"/>
      <c r="M99" s="251"/>
      <c r="N99" s="455"/>
    </row>
    <row r="100" spans="3:14" s="14" customFormat="1" ht="19.5" hidden="1">
      <c r="C100" s="1462"/>
      <c r="D100" s="252"/>
      <c r="E100" s="252"/>
      <c r="F100" s="1475"/>
      <c r="G100" s="1459" t="s">
        <v>7839</v>
      </c>
      <c r="H100" s="1459" t="s">
        <v>7912</v>
      </c>
      <c r="I100" s="257">
        <v>44256</v>
      </c>
      <c r="J100" s="261">
        <f>I100+24</f>
        <v>44280</v>
      </c>
      <c r="K100" s="261">
        <f>I100+26</f>
        <v>44282</v>
      </c>
      <c r="L100" s="261">
        <f>I100+31</f>
        <v>44287</v>
      </c>
      <c r="M100" s="261">
        <f>I100+34</f>
        <v>44290</v>
      </c>
      <c r="N100" s="454">
        <f>I100+35</f>
        <v>44291</v>
      </c>
    </row>
    <row r="101" spans="3:14" s="14" customFormat="1" ht="19.5" hidden="1">
      <c r="C101" s="1270"/>
      <c r="D101" s="75"/>
      <c r="E101" s="75"/>
      <c r="F101" s="1271"/>
      <c r="G101" s="1460"/>
      <c r="H101" s="1460"/>
      <c r="I101" s="251"/>
      <c r="J101" s="251"/>
      <c r="K101" s="251"/>
      <c r="L101" s="251"/>
      <c r="M101" s="251"/>
      <c r="N101" s="455"/>
    </row>
    <row r="102" spans="3:14" s="14" customFormat="1" ht="19.5" hidden="1">
      <c r="C102" s="1462" t="s">
        <v>414</v>
      </c>
      <c r="D102" s="252" t="s">
        <v>7913</v>
      </c>
      <c r="E102" s="252">
        <v>44240</v>
      </c>
      <c r="F102" s="76">
        <v>44253</v>
      </c>
      <c r="G102" s="1459" t="s">
        <v>7846</v>
      </c>
      <c r="H102" s="1459" t="s">
        <v>7914</v>
      </c>
      <c r="I102" s="257">
        <v>44265</v>
      </c>
      <c r="J102" s="261">
        <f>I102+24</f>
        <v>44289</v>
      </c>
      <c r="K102" s="261">
        <f>I102+26</f>
        <v>44291</v>
      </c>
      <c r="L102" s="261">
        <f>I102+31</f>
        <v>44296</v>
      </c>
      <c r="M102" s="261">
        <f>I102+34</f>
        <v>44299</v>
      </c>
      <c r="N102" s="454">
        <f>I102+35</f>
        <v>44300</v>
      </c>
    </row>
    <row r="103" spans="3:14" s="14" customFormat="1" ht="19.5" hidden="1">
      <c r="C103" s="1270"/>
      <c r="D103" s="75"/>
      <c r="E103" s="75"/>
      <c r="F103" s="1476"/>
      <c r="G103" s="1460"/>
      <c r="H103" s="1460"/>
      <c r="I103" s="251"/>
      <c r="J103" s="251"/>
      <c r="K103" s="251"/>
      <c r="L103" s="251"/>
      <c r="M103" s="251"/>
      <c r="N103" s="455"/>
    </row>
    <row r="104" spans="3:14" s="14" customFormat="1" ht="19.5" hidden="1">
      <c r="C104" s="1462" t="s">
        <v>2178</v>
      </c>
      <c r="D104" s="252" t="s">
        <v>7915</v>
      </c>
      <c r="E104" s="252">
        <v>44242</v>
      </c>
      <c r="F104" s="1475">
        <v>44260</v>
      </c>
      <c r="G104" s="1459" t="s">
        <v>7816</v>
      </c>
      <c r="H104" s="1459" t="s">
        <v>7916</v>
      </c>
      <c r="I104" s="257">
        <v>44272</v>
      </c>
      <c r="J104" s="261">
        <f>I104+24</f>
        <v>44296</v>
      </c>
      <c r="K104" s="261">
        <f>I104+26</f>
        <v>44298</v>
      </c>
      <c r="L104" s="261">
        <f>I104+31</f>
        <v>44303</v>
      </c>
      <c r="M104" s="261">
        <f>I104+34</f>
        <v>44306</v>
      </c>
      <c r="N104" s="454">
        <f>I104+35</f>
        <v>44307</v>
      </c>
    </row>
    <row r="105" spans="3:14" s="14" customFormat="1" ht="19.5" hidden="1">
      <c r="C105" s="1270"/>
      <c r="D105" s="75"/>
      <c r="E105" s="75"/>
      <c r="F105" s="1271"/>
      <c r="G105" s="1460"/>
      <c r="H105" s="1460"/>
      <c r="I105" s="251"/>
      <c r="J105" s="251"/>
      <c r="K105" s="251"/>
      <c r="L105" s="251"/>
      <c r="M105" s="251"/>
      <c r="N105" s="455"/>
    </row>
    <row r="106" spans="3:14" s="14" customFormat="1" ht="19.5" hidden="1">
      <c r="C106" s="1462" t="s">
        <v>2619</v>
      </c>
      <c r="D106" s="252" t="s">
        <v>7917</v>
      </c>
      <c r="E106" s="252">
        <v>44251</v>
      </c>
      <c r="F106" s="1475">
        <v>44271</v>
      </c>
      <c r="G106" s="1459" t="s">
        <v>7820</v>
      </c>
      <c r="H106" s="1459" t="s">
        <v>7918</v>
      </c>
      <c r="I106" s="257">
        <v>44279</v>
      </c>
      <c r="J106" s="261">
        <f>I106+24</f>
        <v>44303</v>
      </c>
      <c r="K106" s="261">
        <f>I106+26</f>
        <v>44305</v>
      </c>
      <c r="L106" s="261">
        <f>I106+31</f>
        <v>44310</v>
      </c>
      <c r="M106" s="261">
        <f>I106+34</f>
        <v>44313</v>
      </c>
      <c r="N106" s="454">
        <f>I106+35</f>
        <v>44314</v>
      </c>
    </row>
    <row r="107" spans="3:14" s="14" customFormat="1" ht="19.5" hidden="1">
      <c r="C107" s="1270" t="s">
        <v>3295</v>
      </c>
      <c r="D107" s="75" t="s">
        <v>7919</v>
      </c>
      <c r="E107" s="75">
        <v>44258</v>
      </c>
      <c r="F107" s="1271">
        <v>44276</v>
      </c>
      <c r="G107" s="1460"/>
      <c r="H107" s="1460"/>
      <c r="I107" s="251"/>
      <c r="J107" s="251"/>
      <c r="K107" s="251"/>
      <c r="L107" s="251"/>
      <c r="M107" s="251"/>
      <c r="N107" s="455"/>
    </row>
    <row r="108" spans="3:14" s="14" customFormat="1" ht="19.5" hidden="1">
      <c r="C108" s="1462" t="s">
        <v>2247</v>
      </c>
      <c r="D108" s="252" t="s">
        <v>7920</v>
      </c>
      <c r="E108" s="252">
        <v>44265</v>
      </c>
      <c r="F108" s="1475">
        <v>44282</v>
      </c>
      <c r="G108" s="1459" t="s">
        <v>3816</v>
      </c>
      <c r="H108" s="1459" t="s">
        <v>7921</v>
      </c>
      <c r="I108" s="257">
        <v>44296</v>
      </c>
      <c r="J108" s="261">
        <f>I108+24</f>
        <v>44320</v>
      </c>
      <c r="K108" s="261">
        <f>I108+26</f>
        <v>44322</v>
      </c>
      <c r="L108" s="261">
        <f>I108+31</f>
        <v>44327</v>
      </c>
      <c r="M108" s="261">
        <f>I108+34</f>
        <v>44330</v>
      </c>
      <c r="N108" s="454">
        <f>I108+35</f>
        <v>44331</v>
      </c>
    </row>
    <row r="109" spans="3:14" s="14" customFormat="1" ht="19.5" hidden="1">
      <c r="C109" s="1270" t="s">
        <v>3298</v>
      </c>
      <c r="D109" s="75" t="s">
        <v>7922</v>
      </c>
      <c r="E109" s="75">
        <v>44275</v>
      </c>
      <c r="F109" s="1271">
        <v>44288</v>
      </c>
      <c r="G109" s="1460"/>
      <c r="H109" s="1460"/>
      <c r="I109" s="251"/>
      <c r="J109" s="251"/>
      <c r="K109" s="251"/>
      <c r="L109" s="251"/>
      <c r="M109" s="251"/>
      <c r="N109" s="455"/>
    </row>
    <row r="110" spans="3:14" s="14" customFormat="1" ht="19.5" hidden="1">
      <c r="C110" s="1462"/>
      <c r="D110" s="252"/>
      <c r="E110" s="252"/>
      <c r="F110" s="1475"/>
      <c r="G110" s="1459" t="s">
        <v>6043</v>
      </c>
      <c r="H110" s="1459" t="s">
        <v>7923</v>
      </c>
      <c r="I110" s="257">
        <v>44304</v>
      </c>
      <c r="J110" s="261">
        <f>I110+24</f>
        <v>44328</v>
      </c>
      <c r="K110" s="261">
        <f>I110+26</f>
        <v>44330</v>
      </c>
      <c r="L110" s="261">
        <f>I110+31</f>
        <v>44335</v>
      </c>
      <c r="M110" s="261">
        <f>I110+34</f>
        <v>44338</v>
      </c>
      <c r="N110" s="454">
        <f>I110+35</f>
        <v>44339</v>
      </c>
    </row>
    <row r="111" spans="3:14" s="14" customFormat="1" ht="19.5" hidden="1">
      <c r="C111" s="1462" t="s">
        <v>406</v>
      </c>
      <c r="D111" s="252" t="s">
        <v>7924</v>
      </c>
      <c r="E111" s="252" t="s">
        <v>79</v>
      </c>
      <c r="F111" s="1475" t="s">
        <v>79</v>
      </c>
      <c r="G111" s="1477"/>
      <c r="H111" s="1477"/>
      <c r="I111" s="1478"/>
      <c r="J111" s="1478"/>
      <c r="K111" s="1478"/>
      <c r="L111" s="1478"/>
      <c r="M111" s="1478"/>
      <c r="N111" s="965"/>
    </row>
    <row r="113" spans="3:14" s="14" customFormat="1" ht="19.5" hidden="1">
      <c r="C113" s="1462" t="s">
        <v>2176</v>
      </c>
      <c r="D113" s="252" t="s">
        <v>7925</v>
      </c>
      <c r="E113" s="252">
        <v>44282</v>
      </c>
      <c r="F113" s="1475">
        <v>44295</v>
      </c>
      <c r="G113" s="1459" t="s">
        <v>7884</v>
      </c>
      <c r="H113" s="1459" t="s">
        <v>7926</v>
      </c>
      <c r="I113" s="257">
        <v>44294</v>
      </c>
      <c r="J113" s="261">
        <f>I113+24</f>
        <v>44318</v>
      </c>
      <c r="K113" s="261">
        <f>I113+26</f>
        <v>44320</v>
      </c>
      <c r="L113" s="261">
        <f>I113+31</f>
        <v>44325</v>
      </c>
      <c r="M113" s="261">
        <f>I113+34</f>
        <v>44328</v>
      </c>
      <c r="N113" s="454">
        <f>I113+35</f>
        <v>44329</v>
      </c>
    </row>
    <row r="114" spans="3:14" s="14" customFormat="1" ht="19.5" hidden="1">
      <c r="C114" s="1270"/>
      <c r="D114" s="75"/>
      <c r="E114" s="75"/>
      <c r="F114" s="1271"/>
      <c r="G114" s="251" t="s">
        <v>7927</v>
      </c>
      <c r="H114" s="1460"/>
      <c r="I114" s="251"/>
      <c r="J114" s="251"/>
      <c r="K114" s="251"/>
      <c r="L114" s="251"/>
      <c r="M114" s="251"/>
      <c r="N114" s="455"/>
    </row>
    <row r="115" spans="3:14" s="14" customFormat="1" ht="19.5" hidden="1">
      <c r="C115" s="1462" t="s">
        <v>2328</v>
      </c>
      <c r="D115" s="252" t="s">
        <v>7928</v>
      </c>
      <c r="E115" s="252">
        <v>44290</v>
      </c>
      <c r="F115" s="1475">
        <v>44303</v>
      </c>
      <c r="G115" s="1459" t="s">
        <v>7929</v>
      </c>
      <c r="H115" s="1459" t="s">
        <v>7930</v>
      </c>
      <c r="I115" s="257">
        <v>44302</v>
      </c>
      <c r="J115" s="261">
        <f>I115+24</f>
        <v>44326</v>
      </c>
      <c r="K115" s="261">
        <f>I115+26</f>
        <v>44328</v>
      </c>
      <c r="L115" s="261">
        <f>I115+31</f>
        <v>44333</v>
      </c>
      <c r="M115" s="261">
        <f>I115+34</f>
        <v>44336</v>
      </c>
      <c r="N115" s="454">
        <f>I115+35</f>
        <v>44337</v>
      </c>
    </row>
    <row r="116" spans="3:14" s="14" customFormat="1" ht="19.5" hidden="1">
      <c r="C116" s="1270"/>
      <c r="D116" s="75"/>
      <c r="E116" s="75"/>
      <c r="F116" s="1476"/>
      <c r="G116" s="251" t="s">
        <v>7931</v>
      </c>
      <c r="H116" s="1460"/>
      <c r="I116" s="251"/>
      <c r="J116" s="251"/>
      <c r="K116" s="251"/>
      <c r="L116" s="251"/>
      <c r="M116" s="251"/>
      <c r="N116" s="455"/>
    </row>
    <row r="117" spans="3:14" s="14" customFormat="1" ht="19.5" hidden="1">
      <c r="C117" s="1462" t="s">
        <v>2963</v>
      </c>
      <c r="D117" s="252" t="s">
        <v>2964</v>
      </c>
      <c r="E117" s="252">
        <v>44296</v>
      </c>
      <c r="F117" s="1475">
        <v>44309</v>
      </c>
      <c r="G117" s="1459" t="s">
        <v>7887</v>
      </c>
      <c r="H117" s="1459" t="s">
        <v>7932</v>
      </c>
      <c r="I117" s="257">
        <v>44317</v>
      </c>
      <c r="J117" s="261">
        <f>I117+24</f>
        <v>44341</v>
      </c>
      <c r="K117" s="261">
        <f>I117+26</f>
        <v>44343</v>
      </c>
      <c r="L117" s="261">
        <f>I117+31</f>
        <v>44348</v>
      </c>
      <c r="M117" s="261">
        <f>I117+34</f>
        <v>44351</v>
      </c>
      <c r="N117" s="454">
        <f>I117+35</f>
        <v>44352</v>
      </c>
    </row>
    <row r="118" spans="3:14" s="14" customFormat="1" ht="19.5" hidden="1">
      <c r="C118" s="1270"/>
      <c r="D118" s="75"/>
      <c r="E118" s="75"/>
      <c r="F118" s="1168"/>
      <c r="G118" s="1460"/>
      <c r="H118" s="1460"/>
      <c r="I118" s="251"/>
      <c r="J118" s="251"/>
      <c r="K118" s="251"/>
      <c r="L118" s="251"/>
      <c r="M118" s="251"/>
      <c r="N118" s="455"/>
    </row>
    <row r="119" spans="3:14" s="14" customFormat="1" ht="19.5" hidden="1">
      <c r="C119" s="1462" t="s">
        <v>131</v>
      </c>
      <c r="D119" s="252" t="s">
        <v>2966</v>
      </c>
      <c r="E119" s="252">
        <v>44303</v>
      </c>
      <c r="F119" s="1475">
        <v>44316</v>
      </c>
      <c r="G119" s="1459" t="s">
        <v>7806</v>
      </c>
      <c r="H119" s="1459" t="s">
        <v>7933</v>
      </c>
      <c r="I119" s="257">
        <v>44331</v>
      </c>
      <c r="J119" s="261">
        <f>I119+24</f>
        <v>44355</v>
      </c>
      <c r="K119" s="261">
        <f>I119+26</f>
        <v>44357</v>
      </c>
      <c r="L119" s="261">
        <f>I119+31</f>
        <v>44362</v>
      </c>
      <c r="M119" s="261">
        <f>I119+34</f>
        <v>44365</v>
      </c>
      <c r="N119" s="454">
        <f>I119+35</f>
        <v>44366</v>
      </c>
    </row>
    <row r="120" spans="3:14" s="14" customFormat="1" ht="19.5" hidden="1">
      <c r="C120" s="1270"/>
      <c r="D120" s="75"/>
      <c r="E120" s="75"/>
      <c r="F120" s="1476"/>
      <c r="G120" s="1460"/>
      <c r="H120" s="1460"/>
      <c r="I120" s="251"/>
      <c r="J120" s="251"/>
      <c r="K120" s="251"/>
      <c r="L120" s="251"/>
      <c r="M120" s="251"/>
      <c r="N120" s="455"/>
    </row>
    <row r="121" spans="3:14" s="14" customFormat="1" ht="19.5" hidden="1">
      <c r="C121" s="1462" t="s">
        <v>135</v>
      </c>
      <c r="D121" s="252" t="s">
        <v>2972</v>
      </c>
      <c r="E121" s="252">
        <v>44321</v>
      </c>
      <c r="F121" s="1475">
        <v>44333</v>
      </c>
      <c r="G121" s="1459" t="s">
        <v>7839</v>
      </c>
      <c r="H121" s="1459" t="s">
        <v>7934</v>
      </c>
      <c r="I121" s="257">
        <v>44334</v>
      </c>
      <c r="J121" s="261">
        <f>I121+24</f>
        <v>44358</v>
      </c>
      <c r="K121" s="261">
        <f>I121+26</f>
        <v>44360</v>
      </c>
      <c r="L121" s="261">
        <f>I121+31</f>
        <v>44365</v>
      </c>
      <c r="M121" s="261">
        <f>I121+34</f>
        <v>44368</v>
      </c>
      <c r="N121" s="454">
        <f>I121+35</f>
        <v>44369</v>
      </c>
    </row>
    <row r="122" spans="3:14" s="14" customFormat="1" ht="19.5" hidden="1">
      <c r="C122" s="1270"/>
      <c r="D122" s="75"/>
      <c r="E122" s="75"/>
      <c r="F122" s="1168"/>
      <c r="G122" s="1460"/>
      <c r="H122" s="1460"/>
      <c r="I122" s="251"/>
      <c r="J122" s="251"/>
      <c r="K122" s="251"/>
      <c r="L122" s="251"/>
      <c r="M122" s="251"/>
      <c r="N122" s="455"/>
    </row>
    <row r="123" spans="3:14" s="14" customFormat="1" ht="19.5" hidden="1">
      <c r="C123" s="1462" t="s">
        <v>2120</v>
      </c>
      <c r="D123" s="252" t="s">
        <v>2975</v>
      </c>
      <c r="E123" s="252">
        <v>44318</v>
      </c>
      <c r="F123" s="1475">
        <v>44328</v>
      </c>
      <c r="G123" s="1459" t="s">
        <v>7846</v>
      </c>
      <c r="H123" s="1459" t="s">
        <v>7935</v>
      </c>
      <c r="I123" s="257">
        <v>44336</v>
      </c>
      <c r="J123" s="261">
        <f>I123+24</f>
        <v>44360</v>
      </c>
      <c r="K123" s="261">
        <f>I123+26</f>
        <v>44362</v>
      </c>
      <c r="L123" s="261">
        <f>I123+31</f>
        <v>44367</v>
      </c>
      <c r="M123" s="261">
        <f>I123+34</f>
        <v>44370</v>
      </c>
      <c r="N123" s="454">
        <f>I123+35</f>
        <v>44371</v>
      </c>
    </row>
    <row r="124" spans="3:14" s="14" customFormat="1" ht="19.5" hidden="1">
      <c r="C124" s="1270"/>
      <c r="D124" s="75"/>
      <c r="E124" s="75"/>
      <c r="F124" s="1476"/>
      <c r="G124" s="1460"/>
      <c r="H124" s="1460"/>
      <c r="I124" s="251"/>
      <c r="J124" s="251"/>
      <c r="K124" s="251"/>
      <c r="L124" s="251"/>
      <c r="M124" s="251"/>
      <c r="N124" s="455"/>
    </row>
    <row r="125" spans="3:14" s="14" customFormat="1" ht="19.5" hidden="1">
      <c r="C125" s="1462" t="s">
        <v>2186</v>
      </c>
      <c r="D125" s="252" t="s">
        <v>2977</v>
      </c>
      <c r="E125" s="252">
        <v>44325</v>
      </c>
      <c r="F125" s="1475">
        <v>44338</v>
      </c>
      <c r="G125" s="1459" t="s">
        <v>7816</v>
      </c>
      <c r="H125" s="1459" t="s">
        <v>7936</v>
      </c>
      <c r="I125" s="257">
        <v>44351</v>
      </c>
      <c r="J125" s="261">
        <f>I125+24</f>
        <v>44375</v>
      </c>
      <c r="K125" s="261">
        <f>I125+26</f>
        <v>44377</v>
      </c>
      <c r="L125" s="261">
        <f>I125+31</f>
        <v>44382</v>
      </c>
      <c r="M125" s="261">
        <f>I125+34</f>
        <v>44385</v>
      </c>
      <c r="N125" s="454">
        <f>I125+35</f>
        <v>44386</v>
      </c>
    </row>
    <row r="129" spans="2:14" s="14" customFormat="1" ht="22.5" hidden="1">
      <c r="B129" s="731"/>
      <c r="C129" s="1454"/>
      <c r="D129" s="1455"/>
      <c r="E129" s="1318" t="s">
        <v>98</v>
      </c>
      <c r="F129" s="1318" t="s">
        <v>3894</v>
      </c>
      <c r="G129" s="1318" t="s">
        <v>100</v>
      </c>
      <c r="H129" s="1318" t="s">
        <v>2004</v>
      </c>
      <c r="I129" s="1456" t="s">
        <v>4036</v>
      </c>
      <c r="J129" s="1456" t="s">
        <v>894</v>
      </c>
      <c r="K129" s="1455" t="s">
        <v>1103</v>
      </c>
      <c r="L129" s="1455" t="s">
        <v>1442</v>
      </c>
      <c r="M129" s="1456" t="s">
        <v>1571</v>
      </c>
      <c r="N129" s="419" t="s">
        <v>660</v>
      </c>
    </row>
    <row r="130" spans="2:14" s="14" customFormat="1" ht="19.5" hidden="1">
      <c r="B130" s="731" t="s">
        <v>5022</v>
      </c>
      <c r="C130" s="1495"/>
      <c r="D130" s="1457" t="s">
        <v>2979</v>
      </c>
      <c r="E130" s="1318"/>
      <c r="F130" s="229" t="s">
        <v>3028</v>
      </c>
      <c r="G130" s="1318"/>
      <c r="H130" s="1318"/>
      <c r="I130" s="229" t="s">
        <v>2839</v>
      </c>
      <c r="J130" s="229" t="s">
        <v>3118</v>
      </c>
      <c r="K130" s="229" t="s">
        <v>4039</v>
      </c>
      <c r="L130" s="229" t="s">
        <v>2782</v>
      </c>
      <c r="M130" s="229" t="s">
        <v>4786</v>
      </c>
      <c r="N130" s="90" t="s">
        <v>7937</v>
      </c>
    </row>
    <row r="131" spans="2:14" s="14" customFormat="1" ht="19.5" hidden="1">
      <c r="B131" s="731">
        <v>25</v>
      </c>
      <c r="C131" s="615" t="s">
        <v>2999</v>
      </c>
      <c r="D131" s="252" t="s">
        <v>4629</v>
      </c>
      <c r="E131" s="252">
        <v>44746</v>
      </c>
      <c r="F131" s="1269">
        <f>E131+12</f>
        <v>44758</v>
      </c>
      <c r="G131" s="1459" t="s">
        <v>7938</v>
      </c>
      <c r="H131" s="1459" t="s">
        <v>7939</v>
      </c>
      <c r="I131" s="257">
        <v>44769</v>
      </c>
      <c r="J131" s="261">
        <f>I131+22</f>
        <v>44791</v>
      </c>
      <c r="K131" s="261">
        <f>I131+27</f>
        <v>44796</v>
      </c>
      <c r="L131" s="261">
        <f>I131+31</f>
        <v>44800</v>
      </c>
      <c r="M131" s="261">
        <f>I131+33</f>
        <v>44802</v>
      </c>
      <c r="N131" s="454">
        <f>I131+48</f>
        <v>44817</v>
      </c>
    </row>
    <row r="132" spans="2:14" s="14" customFormat="1" ht="19.5" hidden="1">
      <c r="B132" s="731"/>
      <c r="C132" s="1270"/>
      <c r="D132" s="75"/>
      <c r="E132" s="75"/>
      <c r="F132" s="1271"/>
      <c r="G132" s="1460"/>
      <c r="H132" s="1460"/>
      <c r="I132" s="251"/>
      <c r="J132" s="251"/>
      <c r="K132" s="251"/>
      <c r="L132" s="251"/>
      <c r="M132" s="251"/>
      <c r="N132" s="455"/>
    </row>
    <row r="133" spans="2:14" s="14" customFormat="1" ht="19.5" hidden="1">
      <c r="B133" s="731">
        <v>26</v>
      </c>
      <c r="C133" s="615" t="s">
        <v>2293</v>
      </c>
      <c r="D133" s="252" t="s">
        <v>7940</v>
      </c>
      <c r="E133" s="252">
        <v>44752</v>
      </c>
      <c r="F133" s="1269">
        <f>E133+10</f>
        <v>44762</v>
      </c>
      <c r="G133" s="1459" t="s">
        <v>7941</v>
      </c>
      <c r="H133" s="1459" t="s">
        <v>7942</v>
      </c>
      <c r="I133" s="257">
        <v>44774</v>
      </c>
      <c r="J133" s="261">
        <f>I133+22</f>
        <v>44796</v>
      </c>
      <c r="K133" s="261">
        <f>I133+27</f>
        <v>44801</v>
      </c>
      <c r="L133" s="261">
        <f>I133+31</f>
        <v>44805</v>
      </c>
      <c r="M133" s="261">
        <f>I133+33</f>
        <v>44807</v>
      </c>
      <c r="N133" s="454">
        <f>I133+48</f>
        <v>44822</v>
      </c>
    </row>
    <row r="134" spans="2:14" s="14" customFormat="1" ht="19.5" hidden="1">
      <c r="B134" s="731">
        <v>28</v>
      </c>
      <c r="C134" s="1270" t="s">
        <v>162</v>
      </c>
      <c r="D134" s="75" t="s">
        <v>7943</v>
      </c>
      <c r="E134" s="75">
        <v>44761</v>
      </c>
      <c r="F134" s="1271">
        <v>44774</v>
      </c>
      <c r="G134" s="1460"/>
      <c r="H134" s="1460"/>
      <c r="I134" s="251"/>
      <c r="J134" s="251"/>
      <c r="K134" s="251"/>
      <c r="L134" s="251"/>
      <c r="M134" s="251"/>
      <c r="N134" s="455"/>
    </row>
    <row r="135" spans="2:14" s="14" customFormat="1" ht="16.5" hidden="1" customHeight="1" thickTop="1">
      <c r="B135" s="731">
        <v>29</v>
      </c>
      <c r="C135" s="615"/>
      <c r="D135" s="252"/>
      <c r="E135" s="252"/>
      <c r="F135" s="1269"/>
      <c r="G135" s="1459" t="s">
        <v>7944</v>
      </c>
      <c r="H135" s="1459" t="s">
        <v>7945</v>
      </c>
      <c r="I135" s="257">
        <v>44784</v>
      </c>
      <c r="J135" s="261">
        <f>I135+22</f>
        <v>44806</v>
      </c>
      <c r="K135" s="261">
        <f>I135+27</f>
        <v>44811</v>
      </c>
      <c r="L135" s="261">
        <f>I135+31</f>
        <v>44815</v>
      </c>
      <c r="M135" s="261">
        <f>I135+33</f>
        <v>44817</v>
      </c>
      <c r="N135" s="454">
        <f>I135+48</f>
        <v>44832</v>
      </c>
    </row>
    <row r="136" spans="2:14" s="14" customFormat="1" ht="16.5" hidden="1" customHeight="1" thickBot="1">
      <c r="B136" s="731"/>
      <c r="C136" s="1270"/>
      <c r="D136" s="75"/>
      <c r="E136" s="75"/>
      <c r="F136" s="1271"/>
      <c r="G136" s="1460"/>
      <c r="H136" s="1460"/>
      <c r="I136" s="251"/>
      <c r="J136" s="251"/>
      <c r="K136" s="251"/>
      <c r="L136" s="251"/>
      <c r="M136" s="251"/>
      <c r="N136" s="455"/>
    </row>
    <row r="137" spans="2:14" s="14" customFormat="1" ht="19.5" hidden="1">
      <c r="B137" s="731">
        <v>30</v>
      </c>
      <c r="C137" s="615" t="s">
        <v>162</v>
      </c>
      <c r="D137" s="252" t="s">
        <v>7943</v>
      </c>
      <c r="E137" s="252">
        <v>44761</v>
      </c>
      <c r="F137" s="1269">
        <v>44774</v>
      </c>
      <c r="G137" s="1459" t="s">
        <v>3127</v>
      </c>
      <c r="H137" s="1459" t="s">
        <v>7946</v>
      </c>
      <c r="I137" s="257">
        <v>44789</v>
      </c>
      <c r="J137" s="261">
        <f>I137+22</f>
        <v>44811</v>
      </c>
      <c r="K137" s="261">
        <f>I137+27</f>
        <v>44816</v>
      </c>
      <c r="L137" s="261">
        <f>I137+31</f>
        <v>44820</v>
      </c>
      <c r="M137" s="261">
        <f>I137+33</f>
        <v>44822</v>
      </c>
      <c r="N137" s="454">
        <f>I137+48</f>
        <v>44837</v>
      </c>
    </row>
    <row r="138" spans="2:14" s="14" customFormat="1" ht="19.5" hidden="1">
      <c r="B138" s="731"/>
      <c r="C138" s="1270" t="s">
        <v>2993</v>
      </c>
      <c r="D138" s="75" t="s">
        <v>7947</v>
      </c>
      <c r="E138" s="75">
        <v>44772</v>
      </c>
      <c r="F138" s="1271">
        <f>E138+10</f>
        <v>44782</v>
      </c>
      <c r="G138" s="1460"/>
      <c r="H138" s="1460"/>
      <c r="I138" s="251"/>
      <c r="J138" s="251"/>
      <c r="K138" s="251"/>
      <c r="L138" s="251"/>
      <c r="M138" s="251"/>
      <c r="N138" s="455"/>
    </row>
    <row r="139" spans="2:14" s="14" customFormat="1" ht="19.5" hidden="1">
      <c r="B139" s="731"/>
      <c r="C139" s="615" t="s">
        <v>3002</v>
      </c>
      <c r="D139" s="252" t="s">
        <v>7948</v>
      </c>
      <c r="E139" s="252">
        <v>44778</v>
      </c>
      <c r="F139" s="1269">
        <f>E139+12</f>
        <v>44790</v>
      </c>
      <c r="G139" s="1459" t="s">
        <v>4273</v>
      </c>
      <c r="H139" s="1459" t="s">
        <v>7949</v>
      </c>
      <c r="I139" s="257">
        <v>44794</v>
      </c>
      <c r="J139" s="261">
        <f>I139+22</f>
        <v>44816</v>
      </c>
      <c r="K139" s="261">
        <f>I139+27</f>
        <v>44821</v>
      </c>
      <c r="L139" s="261">
        <f>I139+31</f>
        <v>44825</v>
      </c>
      <c r="M139" s="261">
        <f>I139+33</f>
        <v>44827</v>
      </c>
      <c r="N139" s="454">
        <f>I139+48</f>
        <v>44842</v>
      </c>
    </row>
    <row r="140" spans="2:14" s="14" customFormat="1" ht="19.5" hidden="1">
      <c r="B140" s="731"/>
      <c r="C140" s="1270"/>
      <c r="D140" s="75"/>
      <c r="E140" s="75"/>
      <c r="F140" s="1271"/>
      <c r="G140" s="1460"/>
      <c r="H140" s="1460"/>
      <c r="I140" s="251"/>
      <c r="J140" s="251"/>
      <c r="K140" s="251"/>
      <c r="L140" s="251"/>
      <c r="M140" s="251"/>
      <c r="N140" s="455"/>
    </row>
    <row r="141" spans="2:14" s="14" customFormat="1" ht="19.5" hidden="1">
      <c r="B141" s="731"/>
      <c r="C141" s="615" t="s">
        <v>3002</v>
      </c>
      <c r="D141" s="252" t="s">
        <v>7948</v>
      </c>
      <c r="E141" s="252">
        <v>44778</v>
      </c>
      <c r="F141" s="1269">
        <f>E141+12</f>
        <v>44790</v>
      </c>
      <c r="G141" s="1459" t="s">
        <v>4166</v>
      </c>
      <c r="H141" s="1459" t="s">
        <v>7950</v>
      </c>
      <c r="I141" s="257">
        <v>44801</v>
      </c>
      <c r="J141" s="261">
        <f>I141+22</f>
        <v>44823</v>
      </c>
      <c r="K141" s="261">
        <f>I141+27</f>
        <v>44828</v>
      </c>
      <c r="L141" s="261">
        <f>I141+31</f>
        <v>44832</v>
      </c>
      <c r="M141" s="261">
        <f>I141+33</f>
        <v>44834</v>
      </c>
      <c r="N141" s="454">
        <f>I141+48</f>
        <v>44849</v>
      </c>
    </row>
    <row r="142" spans="2:14" s="14" customFormat="1" ht="19.5" hidden="1">
      <c r="B142" s="731"/>
      <c r="C142" s="1270"/>
      <c r="D142" s="75"/>
      <c r="E142" s="75"/>
      <c r="F142" s="1271"/>
      <c r="G142" s="1460"/>
      <c r="H142" s="1460"/>
      <c r="I142" s="251"/>
      <c r="J142" s="251"/>
      <c r="K142" s="251"/>
      <c r="L142" s="251"/>
      <c r="M142" s="251"/>
      <c r="N142" s="455"/>
    </row>
    <row r="143" spans="2:14" s="14" customFormat="1" ht="19.5" hidden="1">
      <c r="B143" s="731"/>
      <c r="C143" s="615" t="s">
        <v>2927</v>
      </c>
      <c r="D143" s="252" t="s">
        <v>7951</v>
      </c>
      <c r="E143" s="252">
        <v>44788</v>
      </c>
      <c r="F143" s="1269">
        <v>44802</v>
      </c>
      <c r="G143" s="1479" t="s">
        <v>7952</v>
      </c>
      <c r="H143" s="1459" t="s">
        <v>7953</v>
      </c>
      <c r="I143" s="257">
        <v>44808</v>
      </c>
      <c r="J143" s="261">
        <f>I143+22</f>
        <v>44830</v>
      </c>
      <c r="K143" s="261">
        <f>I143+27</f>
        <v>44835</v>
      </c>
      <c r="L143" s="261">
        <f>I143+31</f>
        <v>44839</v>
      </c>
      <c r="M143" s="261">
        <f>I143+33</f>
        <v>44841</v>
      </c>
      <c r="N143" s="454">
        <f>I143+48</f>
        <v>44856</v>
      </c>
    </row>
    <row r="145" spans="3:14" s="14" customFormat="1" ht="19.5" hidden="1">
      <c r="C145" s="615" t="s">
        <v>2190</v>
      </c>
      <c r="D145" s="252" t="s">
        <v>7954</v>
      </c>
      <c r="E145" s="252">
        <v>44796</v>
      </c>
      <c r="F145" s="1269">
        <v>44809</v>
      </c>
      <c r="G145" s="1459" t="s">
        <v>7955</v>
      </c>
      <c r="H145" s="1459" t="s">
        <v>7956</v>
      </c>
      <c r="I145" s="257">
        <v>44815</v>
      </c>
      <c r="J145" s="261">
        <f>I145+22</f>
        <v>44837</v>
      </c>
      <c r="K145" s="261">
        <f>I145+27</f>
        <v>44842</v>
      </c>
      <c r="L145" s="261">
        <f>I145+31</f>
        <v>44846</v>
      </c>
      <c r="M145" s="261">
        <f>I145+33</f>
        <v>44848</v>
      </c>
      <c r="N145" s="454">
        <f>I145+48</f>
        <v>44863</v>
      </c>
    </row>
    <row r="146" spans="3:14" s="14" customFormat="1" ht="19.5" hidden="1">
      <c r="C146" s="1270"/>
      <c r="D146" s="75"/>
      <c r="E146" s="75"/>
      <c r="F146" s="1271"/>
      <c r="G146" s="1460"/>
      <c r="H146" s="1460"/>
      <c r="I146" s="251"/>
      <c r="J146" s="251"/>
      <c r="K146" s="251"/>
      <c r="L146" s="251"/>
      <c r="M146" s="251"/>
      <c r="N146" s="455"/>
    </row>
    <row r="147" spans="3:14" s="14" customFormat="1" ht="19.5" hidden="1">
      <c r="C147" s="615" t="s">
        <v>2016</v>
      </c>
      <c r="D147" s="252" t="s">
        <v>7957</v>
      </c>
      <c r="E147" s="252">
        <v>44807</v>
      </c>
      <c r="F147" s="1269">
        <v>44816</v>
      </c>
      <c r="G147" s="1459" t="s">
        <v>7958</v>
      </c>
      <c r="H147" s="1459" t="s">
        <v>7959</v>
      </c>
      <c r="I147" s="257">
        <v>44828</v>
      </c>
      <c r="J147" s="261">
        <f>I147+22</f>
        <v>44850</v>
      </c>
      <c r="K147" s="261">
        <f>I147+27</f>
        <v>44855</v>
      </c>
      <c r="L147" s="261">
        <f>I147+31</f>
        <v>44859</v>
      </c>
      <c r="M147" s="261">
        <f>I147+33</f>
        <v>44861</v>
      </c>
      <c r="N147" s="454">
        <f>I147+48</f>
        <v>44876</v>
      </c>
    </row>
    <row r="148" spans="3:14" s="14" customFormat="1" ht="19.5" hidden="1">
      <c r="C148" s="1270"/>
      <c r="D148" s="75"/>
      <c r="E148" s="75"/>
      <c r="F148" s="1271"/>
      <c r="G148" s="1460"/>
      <c r="H148" s="1460"/>
      <c r="I148" s="251"/>
      <c r="J148" s="251"/>
      <c r="K148" s="251"/>
      <c r="L148" s="251"/>
      <c r="M148" s="251"/>
      <c r="N148" s="455"/>
    </row>
    <row r="149" spans="3:14" s="14" customFormat="1" ht="19.5" hidden="1">
      <c r="C149" s="615" t="s">
        <v>3009</v>
      </c>
      <c r="D149" s="252" t="s">
        <v>7960</v>
      </c>
      <c r="E149" s="252">
        <v>44814</v>
      </c>
      <c r="F149" s="1269">
        <v>44823</v>
      </c>
      <c r="G149" s="1479" t="s">
        <v>406</v>
      </c>
      <c r="H149" s="1459" t="s">
        <v>7961</v>
      </c>
      <c r="I149" s="257">
        <v>44829</v>
      </c>
      <c r="J149" s="1480"/>
      <c r="K149" s="1480"/>
      <c r="L149" s="1480"/>
      <c r="M149" s="1480"/>
      <c r="N149" s="552"/>
    </row>
    <row r="150" spans="3:14" s="14" customFormat="1" ht="19.5" hidden="1">
      <c r="C150" s="1481" t="s">
        <v>406</v>
      </c>
      <c r="D150" s="1482" t="s">
        <v>7962</v>
      </c>
      <c r="E150" s="75"/>
      <c r="F150" s="1271"/>
      <c r="G150" s="1460"/>
      <c r="H150" s="1460"/>
      <c r="I150" s="251"/>
      <c r="J150" s="1442"/>
      <c r="K150" s="1442"/>
      <c r="L150" s="1442"/>
      <c r="M150" s="1442"/>
      <c r="N150" s="521"/>
    </row>
    <row r="151" spans="3:14" s="14" customFormat="1" ht="19.5" hidden="1">
      <c r="C151" s="615" t="s">
        <v>2988</v>
      </c>
      <c r="D151" s="252" t="s">
        <v>7963</v>
      </c>
      <c r="E151" s="252">
        <v>44819</v>
      </c>
      <c r="F151" s="1269">
        <v>44830</v>
      </c>
      <c r="G151" s="1479" t="s">
        <v>406</v>
      </c>
      <c r="H151" s="1459" t="s">
        <v>7964</v>
      </c>
      <c r="I151" s="257">
        <v>44836</v>
      </c>
      <c r="J151" s="1480"/>
      <c r="K151" s="1480"/>
      <c r="L151" s="1480"/>
      <c r="M151" s="1480"/>
      <c r="N151" s="552"/>
    </row>
    <row r="152" spans="3:14" s="14" customFormat="1" ht="19.5" hidden="1">
      <c r="C152" s="1270"/>
      <c r="D152" s="75"/>
      <c r="E152" s="75"/>
      <c r="F152" s="1271"/>
      <c r="G152" s="1460"/>
      <c r="H152" s="1460"/>
      <c r="I152" s="251"/>
      <c r="J152" s="1442"/>
      <c r="K152" s="1442"/>
      <c r="L152" s="1442"/>
      <c r="M152" s="1442"/>
      <c r="N152" s="521"/>
    </row>
    <row r="153" spans="3:14" s="14" customFormat="1" ht="19.5" hidden="1">
      <c r="C153" s="615" t="s">
        <v>3014</v>
      </c>
      <c r="D153" s="252" t="s">
        <v>7965</v>
      </c>
      <c r="E153" s="252">
        <v>44826</v>
      </c>
      <c r="F153" s="1269">
        <v>44837</v>
      </c>
      <c r="G153" s="1479" t="s">
        <v>7952</v>
      </c>
      <c r="H153" s="1459" t="s">
        <v>7966</v>
      </c>
      <c r="I153" s="257">
        <v>44843</v>
      </c>
      <c r="J153" s="1480"/>
      <c r="K153" s="1480"/>
      <c r="L153" s="1480"/>
      <c r="M153" s="1480"/>
      <c r="N153" s="552"/>
    </row>
    <row r="154" spans="3:14" s="14" customFormat="1" ht="19.5" hidden="1">
      <c r="C154" s="1270"/>
      <c r="D154" s="75"/>
      <c r="E154" s="75"/>
      <c r="F154" s="1271"/>
      <c r="G154" s="1460"/>
      <c r="H154" s="1460"/>
      <c r="I154" s="251"/>
      <c r="J154" s="1442"/>
      <c r="K154" s="1442"/>
      <c r="L154" s="1442"/>
      <c r="M154" s="1442"/>
      <c r="N154" s="521"/>
    </row>
    <row r="155" spans="3:14" s="14" customFormat="1" ht="19.5" hidden="1">
      <c r="C155" s="615" t="s">
        <v>2999</v>
      </c>
      <c r="D155" s="252" t="s">
        <v>7967</v>
      </c>
      <c r="E155" s="75">
        <v>44839</v>
      </c>
      <c r="F155" s="1269">
        <v>44851</v>
      </c>
      <c r="G155" s="1479" t="s">
        <v>7952</v>
      </c>
      <c r="H155" s="1459" t="s">
        <v>7968</v>
      </c>
      <c r="I155" s="257">
        <v>44850</v>
      </c>
      <c r="J155" s="1480"/>
      <c r="K155" s="1480"/>
      <c r="L155" s="1480"/>
      <c r="M155" s="1480"/>
      <c r="N155" s="552"/>
    </row>
    <row r="156" spans="3:14" s="14" customFormat="1" ht="19.5" hidden="1">
      <c r="C156" s="1270"/>
      <c r="D156" s="75"/>
      <c r="E156" s="75"/>
      <c r="F156" s="1271"/>
      <c r="G156" s="1460"/>
      <c r="H156" s="1460"/>
      <c r="I156" s="251"/>
      <c r="J156" s="1442"/>
      <c r="K156" s="1442"/>
      <c r="L156" s="1442"/>
      <c r="M156" s="1442"/>
      <c r="N156" s="521"/>
    </row>
    <row r="157" spans="3:14" s="14" customFormat="1" ht="19.5" hidden="1">
      <c r="C157" s="615" t="s">
        <v>2293</v>
      </c>
      <c r="D157" s="252" t="s">
        <v>7969</v>
      </c>
      <c r="E157" s="252">
        <v>44839</v>
      </c>
      <c r="F157" s="1269">
        <v>44851</v>
      </c>
      <c r="G157" s="1479" t="s">
        <v>406</v>
      </c>
      <c r="H157" s="1459" t="s">
        <v>7970</v>
      </c>
      <c r="I157" s="257">
        <v>44857</v>
      </c>
      <c r="J157" s="1480"/>
      <c r="K157" s="1480"/>
      <c r="L157" s="1480"/>
      <c r="M157" s="1480"/>
      <c r="N157" s="552"/>
    </row>
    <row r="158" spans="3:14" s="14" customFormat="1" ht="19.5" hidden="1">
      <c r="C158" s="1270"/>
      <c r="D158" s="75"/>
      <c r="E158" s="75"/>
      <c r="F158" s="1271"/>
      <c r="G158" s="1460"/>
      <c r="H158" s="1460"/>
      <c r="I158" s="251"/>
      <c r="J158" s="1442"/>
      <c r="K158" s="1442"/>
      <c r="L158" s="1442"/>
      <c r="M158" s="1442"/>
      <c r="N158" s="521"/>
    </row>
    <row r="159" spans="3:14" s="14" customFormat="1" ht="19.5" hidden="1">
      <c r="C159" s="615" t="s">
        <v>162</v>
      </c>
      <c r="D159" s="252" t="s">
        <v>7971</v>
      </c>
      <c r="E159" s="252">
        <v>44848</v>
      </c>
      <c r="F159" s="1269">
        <v>44857</v>
      </c>
      <c r="G159" s="1479" t="s">
        <v>406</v>
      </c>
      <c r="H159" s="1459" t="s">
        <v>7972</v>
      </c>
      <c r="I159" s="257">
        <v>44864</v>
      </c>
      <c r="J159" s="1480"/>
      <c r="K159" s="1480"/>
      <c r="L159" s="1480"/>
      <c r="M159" s="1480"/>
      <c r="N159" s="552"/>
    </row>
    <row r="161" spans="3:13" s="14" customFormat="1" ht="19.5" hidden="1">
      <c r="C161" s="615" t="s">
        <v>7973</v>
      </c>
      <c r="D161" s="252" t="s">
        <v>7974</v>
      </c>
      <c r="E161" s="252">
        <v>44854</v>
      </c>
      <c r="F161" s="1269">
        <v>44865</v>
      </c>
      <c r="G161" s="1479" t="s">
        <v>406</v>
      </c>
      <c r="H161" s="1459" t="s">
        <v>7975</v>
      </c>
      <c r="I161" s="257">
        <v>44871</v>
      </c>
      <c r="J161" s="1480"/>
      <c r="K161" s="1480"/>
      <c r="L161" s="1480"/>
      <c r="M161" s="1480"/>
    </row>
    <row r="162" spans="3:13" s="14" customFormat="1" ht="19.5" hidden="1">
      <c r="C162" s="1270"/>
      <c r="D162" s="75"/>
      <c r="E162" s="75"/>
      <c r="F162" s="1271"/>
      <c r="G162" s="1460"/>
      <c r="H162" s="1460"/>
      <c r="I162" s="251"/>
      <c r="J162" s="1442"/>
      <c r="K162" s="1442"/>
      <c r="L162" s="1442"/>
      <c r="M162" s="1442"/>
    </row>
    <row r="163" spans="3:13" s="14" customFormat="1" ht="19.5" hidden="1">
      <c r="C163" s="305"/>
      <c r="D163" s="130"/>
      <c r="E163" s="130"/>
      <c r="F163" s="130"/>
      <c r="G163" s="1485"/>
      <c r="H163" s="1485"/>
      <c r="I163" s="130"/>
      <c r="J163" s="130"/>
      <c r="K163" s="130"/>
      <c r="L163" s="130"/>
      <c r="M163" s="130"/>
    </row>
    <row r="164" spans="3:13" s="14" customFormat="1" ht="19.5" hidden="1">
      <c r="C164" s="305"/>
      <c r="D164" s="130"/>
      <c r="E164" s="130"/>
      <c r="F164" s="130"/>
      <c r="G164" s="1485"/>
      <c r="H164" s="1485"/>
      <c r="I164" s="130"/>
      <c r="J164" s="130"/>
      <c r="K164" s="130"/>
      <c r="L164" s="130"/>
      <c r="M164" s="130"/>
    </row>
    <row r="165" spans="3:13" s="14" customFormat="1" ht="30" customHeight="1" thickBot="1">
      <c r="C165" s="305"/>
      <c r="D165" s="1455"/>
      <c r="E165" s="1318" t="s">
        <v>98</v>
      </c>
      <c r="F165" s="1318" t="s">
        <v>3894</v>
      </c>
      <c r="G165" s="1318" t="s">
        <v>100</v>
      </c>
      <c r="H165" s="1318" t="s">
        <v>2004</v>
      </c>
      <c r="I165" s="1456" t="s">
        <v>4631</v>
      </c>
      <c r="J165" s="1456" t="s">
        <v>894</v>
      </c>
      <c r="K165" s="1456" t="s">
        <v>855</v>
      </c>
      <c r="L165" s="1456" t="s">
        <v>1103</v>
      </c>
      <c r="M165" s="1456" t="s">
        <v>660</v>
      </c>
    </row>
    <row r="166" spans="3:13" s="14" customFormat="1" ht="19.5" hidden="1">
      <c r="C166" s="305"/>
      <c r="D166" s="1457" t="s">
        <v>2979</v>
      </c>
      <c r="E166" s="1318"/>
      <c r="F166" s="229" t="s">
        <v>3028</v>
      </c>
      <c r="G166" s="1318"/>
      <c r="H166" s="1318"/>
      <c r="I166" s="229" t="s">
        <v>2839</v>
      </c>
      <c r="J166" s="229" t="s">
        <v>2007</v>
      </c>
      <c r="K166" s="229" t="s">
        <v>3773</v>
      </c>
      <c r="L166" s="229" t="s">
        <v>3251</v>
      </c>
      <c r="M166" s="229" t="s">
        <v>7976</v>
      </c>
    </row>
    <row r="167" spans="3:13" s="14" customFormat="1" ht="19.5" hidden="1">
      <c r="C167" s="615" t="s">
        <v>3002</v>
      </c>
      <c r="D167" s="252" t="s">
        <v>7977</v>
      </c>
      <c r="E167" s="252">
        <v>44863</v>
      </c>
      <c r="F167" s="76">
        <v>44872</v>
      </c>
      <c r="G167" s="1496" t="s">
        <v>406</v>
      </c>
      <c r="H167" s="1474" t="s">
        <v>7978</v>
      </c>
      <c r="I167" s="261">
        <v>44878</v>
      </c>
      <c r="J167" s="1480"/>
      <c r="K167" s="1480"/>
      <c r="L167" s="1480"/>
      <c r="M167" s="1480"/>
    </row>
    <row r="168" spans="3:13" s="14" customFormat="1" ht="19.5" hidden="1">
      <c r="C168" s="1481" t="s">
        <v>406</v>
      </c>
      <c r="D168" s="1482" t="s">
        <v>7979</v>
      </c>
      <c r="E168" s="75"/>
      <c r="F168" s="1271"/>
      <c r="G168" s="1460"/>
      <c r="H168" s="1460"/>
      <c r="I168" s="251"/>
      <c r="J168" s="1442"/>
      <c r="K168" s="1442"/>
      <c r="L168" s="1442"/>
      <c r="M168" s="1442"/>
    </row>
    <row r="169" spans="3:13" s="14" customFormat="1" ht="19.5" hidden="1">
      <c r="C169" s="615" t="s">
        <v>2927</v>
      </c>
      <c r="D169" s="252" t="s">
        <v>7980</v>
      </c>
      <c r="E169" s="252">
        <v>44868</v>
      </c>
      <c r="F169" s="1269">
        <v>44879</v>
      </c>
      <c r="G169" s="1496" t="s">
        <v>406</v>
      </c>
      <c r="H169" s="1459" t="s">
        <v>7981</v>
      </c>
      <c r="I169" s="257">
        <v>44885</v>
      </c>
      <c r="J169" s="1480"/>
      <c r="K169" s="1480"/>
      <c r="L169" s="1480"/>
      <c r="M169" s="1480"/>
    </row>
    <row r="170" spans="3:13" s="14" customFormat="1" ht="19.5" hidden="1">
      <c r="C170" s="1481"/>
      <c r="D170" s="1482"/>
      <c r="E170" s="75"/>
      <c r="F170" s="1271"/>
      <c r="G170" s="1460"/>
      <c r="H170" s="1460"/>
      <c r="I170" s="251"/>
      <c r="J170" s="1442"/>
      <c r="K170" s="1442"/>
      <c r="L170" s="1442"/>
      <c r="M170" s="1442"/>
    </row>
    <row r="171" spans="3:13" s="14" customFormat="1" ht="19.5" hidden="1">
      <c r="C171" s="615" t="s">
        <v>2190</v>
      </c>
      <c r="D171" s="252" t="s">
        <v>7982</v>
      </c>
      <c r="E171" s="252">
        <v>44891</v>
      </c>
      <c r="F171" s="1269">
        <v>44900</v>
      </c>
      <c r="G171" s="1496" t="s">
        <v>406</v>
      </c>
      <c r="H171" s="1459" t="s">
        <v>7983</v>
      </c>
      <c r="I171" s="257">
        <v>44892</v>
      </c>
      <c r="J171" s="1480">
        <f t="shared" ref="J171" si="0">I171+20</f>
        <v>44912</v>
      </c>
      <c r="K171" s="1480">
        <f t="shared" ref="K171" si="1">I171+23</f>
        <v>44915</v>
      </c>
      <c r="L171" s="1480">
        <f t="shared" ref="L171" si="2">I171+29</f>
        <v>44921</v>
      </c>
      <c r="M171" s="1480">
        <f t="shared" ref="M171" si="3">I171+46</f>
        <v>44938</v>
      </c>
    </row>
    <row r="172" spans="3:13" s="14" customFormat="1" ht="19.5" hidden="1">
      <c r="C172" s="1270"/>
      <c r="D172" s="75"/>
      <c r="E172" s="75"/>
      <c r="F172" s="1271"/>
      <c r="G172" s="1460"/>
      <c r="H172" s="1460"/>
      <c r="I172" s="251"/>
      <c r="J172" s="1442"/>
      <c r="K172" s="1442"/>
      <c r="L172" s="1442"/>
      <c r="M172" s="1442"/>
    </row>
    <row r="173" spans="3:13" s="14" customFormat="1" ht="19.5" hidden="1">
      <c r="C173" s="615" t="s">
        <v>2016</v>
      </c>
      <c r="D173" s="252" t="s">
        <v>7984</v>
      </c>
      <c r="E173" s="252">
        <v>44895</v>
      </c>
      <c r="F173" s="1269">
        <v>44907</v>
      </c>
      <c r="G173" s="261" t="s">
        <v>3127</v>
      </c>
      <c r="H173" s="1459" t="s">
        <v>7985</v>
      </c>
      <c r="I173" s="257">
        <v>44899</v>
      </c>
      <c r="J173" s="261">
        <f t="shared" ref="J173" si="4">I173+20</f>
        <v>44919</v>
      </c>
      <c r="K173" s="261">
        <f t="shared" ref="K173" si="5">I173+23</f>
        <v>44922</v>
      </c>
      <c r="L173" s="261">
        <f t="shared" ref="L173" si="6">I173+29</f>
        <v>44928</v>
      </c>
      <c r="M173" s="261">
        <f t="shared" ref="M173" si="7">I173+46</f>
        <v>44945</v>
      </c>
    </row>
    <row r="174" spans="3:13" s="14" customFormat="1" ht="19.5" hidden="1">
      <c r="C174" s="1270"/>
      <c r="D174" s="75"/>
      <c r="E174" s="75"/>
      <c r="F174" s="1271"/>
      <c r="G174" s="1460"/>
      <c r="H174" s="1460"/>
      <c r="I174" s="251"/>
      <c r="J174" s="251"/>
      <c r="K174" s="251"/>
      <c r="L174" s="251"/>
      <c r="M174" s="251"/>
    </row>
    <row r="175" spans="3:13" s="14" customFormat="1" ht="19.5" hidden="1">
      <c r="C175" s="615" t="s">
        <v>3009</v>
      </c>
      <c r="D175" s="252" t="s">
        <v>7986</v>
      </c>
      <c r="E175" s="252">
        <v>44899</v>
      </c>
      <c r="F175" s="1269">
        <v>44914</v>
      </c>
      <c r="G175" s="261" t="s">
        <v>4166</v>
      </c>
      <c r="H175" s="1459" t="s">
        <v>7987</v>
      </c>
      <c r="I175" s="257">
        <v>44906</v>
      </c>
      <c r="J175" s="261">
        <f t="shared" ref="J175" si="8">I175+20</f>
        <v>44926</v>
      </c>
      <c r="K175" s="261">
        <f t="shared" ref="K175" si="9">I175+23</f>
        <v>44929</v>
      </c>
      <c r="L175" s="261">
        <f t="shared" ref="L175" si="10">I175+29</f>
        <v>44935</v>
      </c>
      <c r="M175" s="261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5" t="s">
        <v>2993</v>
      </c>
      <c r="D177" s="252" t="s">
        <v>7988</v>
      </c>
      <c r="E177" s="252">
        <v>44931</v>
      </c>
      <c r="F177" s="1269">
        <v>44584</v>
      </c>
      <c r="G177" s="1496" t="s">
        <v>406</v>
      </c>
      <c r="H177" s="1498" t="s">
        <v>7989</v>
      </c>
      <c r="I177" s="1499">
        <v>44955</v>
      </c>
      <c r="J177" s="1480">
        <v>44975</v>
      </c>
      <c r="K177" s="1480">
        <v>44978</v>
      </c>
      <c r="L177" s="1480">
        <v>44984</v>
      </c>
      <c r="M177" s="1480">
        <v>45001</v>
      </c>
    </row>
    <row r="178" spans="3:13" s="14" customFormat="1" ht="14.25" customHeight="1" thickBot="1">
      <c r="C178" s="1270"/>
      <c r="D178" s="75"/>
      <c r="E178" s="75"/>
      <c r="F178" s="1271"/>
      <c r="G178" s="1500"/>
      <c r="H178" s="1500"/>
      <c r="I178" s="1501"/>
      <c r="J178" s="1442"/>
      <c r="K178" s="1442"/>
      <c r="L178" s="1442"/>
      <c r="M178" s="1442"/>
    </row>
    <row r="179" spans="3:13" s="14" customFormat="1" ht="14.25" customHeight="1">
      <c r="C179" s="615" t="s">
        <v>3002</v>
      </c>
      <c r="D179" s="252" t="s">
        <v>7990</v>
      </c>
      <c r="E179" s="252">
        <v>44577</v>
      </c>
      <c r="F179" s="1269">
        <v>44591</v>
      </c>
      <c r="G179" s="1496" t="s">
        <v>406</v>
      </c>
      <c r="H179" s="1498" t="s">
        <v>7991</v>
      </c>
      <c r="I179" s="1499">
        <v>44962</v>
      </c>
      <c r="J179" s="1480">
        <v>44982</v>
      </c>
      <c r="K179" s="1480">
        <v>44985</v>
      </c>
      <c r="L179" s="1480">
        <v>44991</v>
      </c>
      <c r="M179" s="1480">
        <v>45008</v>
      </c>
    </row>
    <row r="180" spans="3:13" s="14" customFormat="1" ht="14.25" customHeight="1" thickBot="1">
      <c r="C180" s="1270"/>
      <c r="D180" s="75"/>
      <c r="E180" s="75"/>
      <c r="F180" s="1271"/>
      <c r="G180" s="1500"/>
      <c r="H180" s="1500"/>
      <c r="I180" s="1501"/>
      <c r="J180" s="1442"/>
      <c r="K180" s="1442"/>
      <c r="L180" s="1442"/>
      <c r="M180" s="1442"/>
    </row>
    <row r="181" spans="3:13" s="14" customFormat="1" ht="14.25" customHeight="1" thickTop="1" thickBot="1">
      <c r="C181" s="615" t="s">
        <v>2927</v>
      </c>
      <c r="D181" s="252" t="s">
        <v>7992</v>
      </c>
      <c r="E181" s="251">
        <v>44949</v>
      </c>
      <c r="F181" s="1269">
        <v>44598</v>
      </c>
      <c r="G181" s="1496" t="s">
        <v>406</v>
      </c>
      <c r="H181" s="1498" t="s">
        <v>7993</v>
      </c>
      <c r="I181" s="1499">
        <v>44969</v>
      </c>
      <c r="J181" s="1480">
        <v>44989</v>
      </c>
      <c r="K181" s="1480">
        <v>44992</v>
      </c>
      <c r="L181" s="1480">
        <v>44998</v>
      </c>
      <c r="M181" s="1480">
        <v>45015</v>
      </c>
    </row>
    <row r="182" spans="3:13" s="14" customFormat="1" ht="14.25" customHeight="1" thickTop="1" thickBot="1">
      <c r="C182" s="1270" t="s">
        <v>504</v>
      </c>
      <c r="D182" s="75" t="s">
        <v>7994</v>
      </c>
      <c r="E182" s="75">
        <v>44587</v>
      </c>
      <c r="F182" s="1504" t="s">
        <v>393</v>
      </c>
      <c r="G182" s="1500"/>
      <c r="H182" s="1500"/>
      <c r="I182" s="1501"/>
      <c r="J182" s="1442"/>
      <c r="K182" s="1442"/>
      <c r="L182" s="1442"/>
      <c r="M182" s="1442"/>
    </row>
    <row r="183" spans="3:13" s="14" customFormat="1" ht="14.25" customHeight="1" thickTop="1">
      <c r="C183" s="615" t="s">
        <v>2999</v>
      </c>
      <c r="D183" s="252" t="s">
        <v>7995</v>
      </c>
      <c r="E183" s="252">
        <v>44963</v>
      </c>
      <c r="F183" s="1269">
        <v>44976</v>
      </c>
      <c r="G183" s="1496" t="s">
        <v>406</v>
      </c>
      <c r="H183" s="1498" t="s">
        <v>7996</v>
      </c>
      <c r="I183" s="1499">
        <v>44976</v>
      </c>
      <c r="J183" s="1480">
        <v>44996</v>
      </c>
      <c r="K183" s="1480">
        <v>44999</v>
      </c>
      <c r="L183" s="1480">
        <v>45005</v>
      </c>
      <c r="M183" s="1480">
        <v>45022</v>
      </c>
    </row>
    <row r="184" spans="3:13" s="14" customFormat="1" ht="14.25" customHeight="1" thickBot="1">
      <c r="C184" s="1270"/>
      <c r="D184" s="75"/>
      <c r="E184" s="75"/>
      <c r="F184" s="1271"/>
      <c r="G184" s="1500"/>
      <c r="H184" s="1500"/>
      <c r="I184" s="1501"/>
      <c r="J184" s="1442"/>
      <c r="K184" s="1442"/>
      <c r="L184" s="1442"/>
      <c r="M184" s="1442"/>
    </row>
    <row r="185" spans="3:13" s="14" customFormat="1" ht="14.25" customHeight="1">
      <c r="C185" s="615" t="s">
        <v>2190</v>
      </c>
      <c r="D185" s="252" t="s">
        <v>7395</v>
      </c>
      <c r="E185" s="252">
        <v>44970</v>
      </c>
      <c r="F185" s="1504" t="s">
        <v>393</v>
      </c>
      <c r="G185" s="1496" t="s">
        <v>406</v>
      </c>
      <c r="H185" s="1498" t="s">
        <v>7997</v>
      </c>
      <c r="I185" s="1499">
        <v>44983</v>
      </c>
      <c r="J185" s="1480">
        <v>45003</v>
      </c>
      <c r="K185" s="1480">
        <v>45006</v>
      </c>
      <c r="L185" s="1480">
        <v>45012</v>
      </c>
      <c r="M185" s="1480">
        <v>45029</v>
      </c>
    </row>
    <row r="186" spans="3:13" s="14" customFormat="1" ht="14.25" customHeight="1">
      <c r="C186" s="1481" t="s">
        <v>6352</v>
      </c>
      <c r="D186" s="1482" t="s">
        <v>7398</v>
      </c>
      <c r="E186" s="1482">
        <v>44973</v>
      </c>
      <c r="F186" s="1169">
        <v>44988</v>
      </c>
      <c r="G186" s="1500"/>
      <c r="H186" s="1500"/>
      <c r="I186" s="1501"/>
      <c r="J186" s="1442"/>
      <c r="K186" s="1442"/>
      <c r="L186" s="1442"/>
      <c r="M186" s="1442"/>
    </row>
    <row r="187" spans="3:13" s="14" customFormat="1" ht="14.25" customHeight="1">
      <c r="C187" s="615" t="s">
        <v>2016</v>
      </c>
      <c r="D187" s="252" t="s">
        <v>7998</v>
      </c>
      <c r="E187" s="252">
        <v>44974</v>
      </c>
      <c r="F187" s="1269">
        <v>44985</v>
      </c>
      <c r="G187" s="1496" t="s">
        <v>406</v>
      </c>
      <c r="H187" s="1498" t="s">
        <v>7999</v>
      </c>
      <c r="I187" s="1499">
        <v>44990</v>
      </c>
      <c r="J187" s="1480">
        <v>45010</v>
      </c>
      <c r="K187" s="1480">
        <v>45013</v>
      </c>
      <c r="L187" s="1480">
        <v>45019</v>
      </c>
      <c r="M187" s="1480">
        <v>45036</v>
      </c>
    </row>
    <row r="188" spans="3:13" s="14" customFormat="1" ht="14.25" customHeight="1">
      <c r="C188" s="1270"/>
      <c r="D188" s="75"/>
      <c r="E188" s="75"/>
      <c r="F188" s="1271"/>
      <c r="G188" s="1500"/>
      <c r="H188" s="1500"/>
      <c r="I188" s="1501"/>
      <c r="J188" s="1442"/>
      <c r="K188" s="1442"/>
      <c r="L188" s="1442"/>
      <c r="M188" s="1442"/>
    </row>
    <row r="189" spans="3:13" s="14" customFormat="1" ht="14.25" customHeight="1">
      <c r="C189" s="1483" t="s">
        <v>3009</v>
      </c>
      <c r="D189" s="1484" t="s">
        <v>7401</v>
      </c>
      <c r="E189" s="1484">
        <v>44985</v>
      </c>
      <c r="F189" s="1504" t="s">
        <v>393</v>
      </c>
      <c r="G189" s="1496" t="s">
        <v>406</v>
      </c>
      <c r="H189" s="1498" t="s">
        <v>8000</v>
      </c>
      <c r="I189" s="1499">
        <v>44997</v>
      </c>
      <c r="J189" s="1514">
        <f>I189+20</f>
        <v>45017</v>
      </c>
      <c r="K189" s="1514">
        <f>I189+23</f>
        <v>45020</v>
      </c>
      <c r="L189" s="1514">
        <f>I189+29</f>
        <v>45026</v>
      </c>
      <c r="M189" s="1514">
        <f>I189+46</f>
        <v>45043</v>
      </c>
    </row>
    <row r="190" spans="3:13" s="14" customFormat="1" ht="14.25" customHeight="1">
      <c r="C190" s="1270" t="s">
        <v>6355</v>
      </c>
      <c r="D190" s="75" t="s">
        <v>7404</v>
      </c>
      <c r="E190" s="75">
        <v>44989</v>
      </c>
      <c r="F190" s="1271">
        <v>44996</v>
      </c>
      <c r="G190" s="1500"/>
      <c r="H190" s="1500"/>
      <c r="I190" s="1501"/>
      <c r="J190" s="1515"/>
      <c r="K190" s="1515"/>
      <c r="L190" s="1515"/>
      <c r="M190" s="1515"/>
    </row>
    <row r="191" spans="3:13" s="14" customFormat="1" ht="14.25" customHeight="1" thickTop="1">
      <c r="C191" s="615" t="s">
        <v>3014</v>
      </c>
      <c r="D191" s="252" t="s">
        <v>8001</v>
      </c>
      <c r="E191" s="252">
        <v>44997</v>
      </c>
      <c r="F191" s="1269">
        <v>45008</v>
      </c>
      <c r="G191" s="1496" t="s">
        <v>406</v>
      </c>
      <c r="H191" s="1498" t="s">
        <v>8002</v>
      </c>
      <c r="I191" s="1499">
        <v>45004</v>
      </c>
      <c r="J191" s="1514">
        <f>I191+20</f>
        <v>45024</v>
      </c>
      <c r="K191" s="1514">
        <f>I191+23</f>
        <v>45027</v>
      </c>
      <c r="L191" s="1514">
        <f>I191+29</f>
        <v>45033</v>
      </c>
      <c r="M191" s="1514">
        <f>I191+46</f>
        <v>45050</v>
      </c>
    </row>
    <row r="193" spans="3:13" s="14" customFormat="1" ht="14.25" customHeight="1" thickTop="1">
      <c r="C193" s="615" t="s">
        <v>3017</v>
      </c>
      <c r="D193" s="252" t="s">
        <v>8003</v>
      </c>
      <c r="E193" s="252">
        <v>45005</v>
      </c>
      <c r="F193" s="1269">
        <v>45015</v>
      </c>
      <c r="G193" s="1496" t="s">
        <v>406</v>
      </c>
      <c r="H193" s="1498" t="s">
        <v>8004</v>
      </c>
      <c r="I193" s="1499">
        <v>45011</v>
      </c>
      <c r="J193" s="774">
        <f>I193+20</f>
        <v>45031</v>
      </c>
      <c r="K193" s="774">
        <f>I193+23</f>
        <v>45034</v>
      </c>
      <c r="L193" s="774">
        <f>I193+29</f>
        <v>45040</v>
      </c>
      <c r="M193" s="774">
        <f>I193+46</f>
        <v>45057</v>
      </c>
    </row>
    <row r="194" spans="3:13" s="14" customFormat="1" ht="14.25" customHeight="1">
      <c r="C194" s="1270"/>
      <c r="D194" s="75"/>
      <c r="E194" s="75"/>
      <c r="F194" s="1271"/>
      <c r="G194" s="1500"/>
      <c r="H194" s="1500"/>
      <c r="I194" s="1501"/>
      <c r="J194" s="522"/>
      <c r="K194" s="522"/>
      <c r="L194" s="522"/>
      <c r="M194" s="522"/>
    </row>
    <row r="195" spans="3:13" s="14" customFormat="1" ht="14.25" customHeight="1">
      <c r="C195" s="615" t="s">
        <v>2293</v>
      </c>
      <c r="D195" s="252" t="s">
        <v>8005</v>
      </c>
      <c r="E195" s="252">
        <v>45010</v>
      </c>
      <c r="F195" s="1269">
        <v>45020</v>
      </c>
      <c r="G195" s="1497" t="s">
        <v>2727</v>
      </c>
      <c r="H195" s="1498" t="s">
        <v>8006</v>
      </c>
      <c r="I195" s="1499">
        <v>45018</v>
      </c>
      <c r="J195" s="1497">
        <f>I195+20</f>
        <v>45038</v>
      </c>
      <c r="K195" s="1497">
        <f>I195+23</f>
        <v>45041</v>
      </c>
      <c r="L195" s="1497">
        <f>I195+29</f>
        <v>45047</v>
      </c>
      <c r="M195" s="1497">
        <f>I195+46</f>
        <v>45064</v>
      </c>
    </row>
    <row r="196" spans="3:13" s="14" customFormat="1" ht="14.25" customHeight="1">
      <c r="C196" s="1270"/>
      <c r="D196" s="75"/>
      <c r="E196" s="75"/>
      <c r="F196" s="1271"/>
      <c r="G196" s="1500"/>
      <c r="H196" s="1500"/>
      <c r="I196" s="1501"/>
      <c r="J196" s="1501"/>
      <c r="K196" s="1501"/>
      <c r="L196" s="1501"/>
      <c r="M196" s="1501"/>
    </row>
    <row r="197" spans="3:13" s="14" customFormat="1" ht="14.25" customHeight="1">
      <c r="C197" s="615" t="s">
        <v>2988</v>
      </c>
      <c r="D197" s="252" t="s">
        <v>7415</v>
      </c>
      <c r="E197" s="252">
        <v>45015</v>
      </c>
      <c r="F197" s="1269">
        <v>45021</v>
      </c>
      <c r="G197" s="1497" t="s">
        <v>2727</v>
      </c>
      <c r="H197" s="1498" t="s">
        <v>8007</v>
      </c>
      <c r="I197" s="1499">
        <v>45025</v>
      </c>
      <c r="J197" s="1497">
        <f>I197+20</f>
        <v>45045</v>
      </c>
      <c r="K197" s="1497">
        <f>I197+23</f>
        <v>45048</v>
      </c>
      <c r="L197" s="1497">
        <f>I197+29</f>
        <v>45054</v>
      </c>
      <c r="M197" s="1497">
        <f>I197+46</f>
        <v>45071</v>
      </c>
    </row>
    <row r="198" spans="3:13" s="14" customFormat="1" ht="14.25" customHeight="1">
      <c r="C198" s="1270"/>
      <c r="D198" s="75"/>
      <c r="E198" s="75"/>
      <c r="F198" s="1271"/>
      <c r="G198" s="1500"/>
      <c r="H198" s="1500"/>
      <c r="I198" s="1501"/>
      <c r="J198" s="1501"/>
      <c r="K198" s="1501"/>
      <c r="L198" s="1501"/>
      <c r="M198" s="1501"/>
    </row>
    <row r="199" spans="3:13" s="14" customFormat="1" ht="14.25" customHeight="1">
      <c r="C199" s="615" t="s">
        <v>2993</v>
      </c>
      <c r="D199" s="252" t="s">
        <v>8008</v>
      </c>
      <c r="E199" s="252">
        <v>45023</v>
      </c>
      <c r="F199" s="1269">
        <v>45033</v>
      </c>
      <c r="G199" s="1497" t="s">
        <v>2727</v>
      </c>
      <c r="H199" s="1498" t="s">
        <v>8009</v>
      </c>
      <c r="I199" s="1499">
        <f>I197+7</f>
        <v>45032</v>
      </c>
      <c r="J199" s="1497">
        <f>I199+20</f>
        <v>45052</v>
      </c>
      <c r="K199" s="1497">
        <f>I199+23</f>
        <v>45055</v>
      </c>
      <c r="L199" s="1497">
        <f>I199+29</f>
        <v>45061</v>
      </c>
      <c r="M199" s="1497">
        <f>I199+46</f>
        <v>45078</v>
      </c>
    </row>
    <row r="200" spans="3:13" s="14" customFormat="1" ht="14.25" customHeight="1" thickBot="1">
      <c r="C200" s="1270"/>
      <c r="D200" s="75"/>
      <c r="E200" s="75"/>
      <c r="F200" s="1271"/>
      <c r="G200" s="1500"/>
      <c r="H200" s="1500"/>
      <c r="I200" s="1501"/>
      <c r="J200" s="1501"/>
      <c r="K200" s="1501"/>
      <c r="L200" s="1501"/>
      <c r="M200" s="1501"/>
    </row>
    <row r="201" spans="3:13" s="14" customFormat="1" ht="14.25" customHeight="1" thickTop="1">
      <c r="C201" s="1331" t="s">
        <v>406</v>
      </c>
      <c r="D201" s="252" t="s">
        <v>8010</v>
      </c>
      <c r="E201" s="252">
        <v>45022</v>
      </c>
      <c r="F201" s="1441"/>
      <c r="G201" s="1497" t="s">
        <v>2727</v>
      </c>
      <c r="H201" s="1498" t="s">
        <v>8011</v>
      </c>
      <c r="I201" s="1499">
        <f>I199+7</f>
        <v>45039</v>
      </c>
      <c r="J201" s="1497">
        <f>I201+20</f>
        <v>45059</v>
      </c>
      <c r="K201" s="1497">
        <f>I201+23</f>
        <v>45062</v>
      </c>
      <c r="L201" s="1497">
        <f>I201+29</f>
        <v>45068</v>
      </c>
      <c r="M201" s="1497">
        <f>I201+46</f>
        <v>45085</v>
      </c>
    </row>
    <row r="202" spans="3:13" s="14" customFormat="1" ht="14.25" customHeight="1" thickBot="1">
      <c r="C202" s="1270" t="s">
        <v>6395</v>
      </c>
      <c r="D202" s="75" t="s">
        <v>7416</v>
      </c>
      <c r="E202" s="75">
        <v>45022</v>
      </c>
      <c r="F202" s="1271">
        <v>45031</v>
      </c>
      <c r="G202" s="1500"/>
      <c r="H202" s="1500"/>
      <c r="I202" s="1501"/>
      <c r="J202" s="1501"/>
      <c r="K202" s="1501"/>
      <c r="L202" s="1501"/>
      <c r="M202" s="1501"/>
    </row>
    <row r="203" spans="3:13" s="14" customFormat="1" ht="14.25" customHeight="1" thickTop="1">
      <c r="C203" s="615" t="s">
        <v>2927</v>
      </c>
      <c r="D203" s="252" t="s">
        <v>7421</v>
      </c>
      <c r="E203" s="252">
        <v>45029</v>
      </c>
      <c r="F203" s="1269">
        <f>E203+11</f>
        <v>45040</v>
      </c>
      <c r="G203" s="1497" t="s">
        <v>2727</v>
      </c>
      <c r="H203" s="1498" t="s">
        <v>8012</v>
      </c>
      <c r="I203" s="1499">
        <f>I201+7</f>
        <v>45046</v>
      </c>
      <c r="J203" s="1497">
        <f>I203+20</f>
        <v>45066</v>
      </c>
      <c r="K203" s="1497">
        <f>I203+23</f>
        <v>45069</v>
      </c>
      <c r="L203" s="1497">
        <f>I203+29</f>
        <v>45075</v>
      </c>
      <c r="M203" s="1497">
        <f>I203+46</f>
        <v>45092</v>
      </c>
    </row>
    <row r="204" spans="3:13" s="14" customFormat="1" ht="14.25" customHeight="1" thickBot="1">
      <c r="C204" s="1270"/>
      <c r="D204" s="75"/>
      <c r="E204" s="75"/>
      <c r="F204" s="1271"/>
      <c r="G204" s="1500"/>
      <c r="H204" s="1500"/>
      <c r="I204" s="1501"/>
      <c r="J204" s="1501"/>
      <c r="K204" s="1501"/>
      <c r="L204" s="1501"/>
      <c r="M204" s="1501"/>
    </row>
    <row r="205" spans="3:13" s="14" customFormat="1" ht="14.25" customHeight="1" thickTop="1">
      <c r="C205" s="615" t="s">
        <v>2999</v>
      </c>
      <c r="D205" s="252" t="s">
        <v>8013</v>
      </c>
      <c r="E205" s="252">
        <f>E203+7</f>
        <v>45036</v>
      </c>
      <c r="F205" s="1269">
        <f>E205+11</f>
        <v>45047</v>
      </c>
      <c r="G205" s="1497" t="s">
        <v>2727</v>
      </c>
      <c r="H205" s="1498" t="s">
        <v>8014</v>
      </c>
      <c r="I205" s="1499">
        <f>I203+7</f>
        <v>45053</v>
      </c>
      <c r="J205" s="1497">
        <f>I205+20</f>
        <v>45073</v>
      </c>
      <c r="K205" s="1497">
        <f>I205+23</f>
        <v>45076</v>
      </c>
      <c r="L205" s="1497">
        <f>I205+29</f>
        <v>45082</v>
      </c>
      <c r="M205" s="1497">
        <f>I205+46</f>
        <v>45099</v>
      </c>
    </row>
    <row r="206" spans="3:13" s="14" customFormat="1" ht="14.25" customHeight="1" thickBot="1">
      <c r="C206" s="1270"/>
      <c r="D206" s="75"/>
      <c r="E206" s="75"/>
      <c r="F206" s="1271"/>
      <c r="G206" s="1500"/>
      <c r="H206" s="1500"/>
      <c r="I206" s="1501"/>
      <c r="J206" s="1501"/>
      <c r="K206" s="1501"/>
      <c r="L206" s="1501"/>
      <c r="M206" s="1501"/>
    </row>
    <row r="207" spans="3:13" s="14" customFormat="1" ht="14.25" customHeight="1" thickTop="1">
      <c r="C207" s="615" t="s">
        <v>3002</v>
      </c>
      <c r="D207" s="252" t="s">
        <v>8015</v>
      </c>
      <c r="E207" s="252">
        <f>E205+7</f>
        <v>45043</v>
      </c>
      <c r="F207" s="1269">
        <v>45055</v>
      </c>
      <c r="G207" s="1497" t="s">
        <v>2727</v>
      </c>
      <c r="H207" s="1498" t="s">
        <v>8016</v>
      </c>
      <c r="I207" s="1499">
        <f>I205+7</f>
        <v>45060</v>
      </c>
      <c r="J207" s="1497">
        <f>I207+20</f>
        <v>45080</v>
      </c>
      <c r="K207" s="1497">
        <f>I207+23</f>
        <v>45083</v>
      </c>
      <c r="L207" s="1497">
        <f>I207+29</f>
        <v>45089</v>
      </c>
      <c r="M207" s="1497">
        <f>I207+46</f>
        <v>45106</v>
      </c>
    </row>
    <row r="209" spans="3:13" s="14" customFormat="1" ht="14.25" customHeight="1" thickTop="1">
      <c r="C209" s="615" t="s">
        <v>2016</v>
      </c>
      <c r="D209" s="252" t="s">
        <v>8017</v>
      </c>
      <c r="E209" s="252">
        <f>E207+7</f>
        <v>45050</v>
      </c>
      <c r="F209" s="1269">
        <f>E209+11</f>
        <v>45061</v>
      </c>
      <c r="G209" s="1497" t="s">
        <v>2727</v>
      </c>
      <c r="H209" s="1498" t="s">
        <v>8018</v>
      </c>
      <c r="I209" s="1499">
        <f>I207+7</f>
        <v>45067</v>
      </c>
      <c r="J209" s="1497">
        <f>I209+20</f>
        <v>45087</v>
      </c>
      <c r="K209" s="1497">
        <f>I209+23</f>
        <v>45090</v>
      </c>
      <c r="L209" s="1497">
        <f>I209+29</f>
        <v>45096</v>
      </c>
      <c r="M209" s="1497">
        <f>I209+46</f>
        <v>45113</v>
      </c>
    </row>
    <row r="210" spans="3:13" s="14" customFormat="1" ht="14.25" customHeight="1" thickBot="1">
      <c r="C210" s="1270"/>
      <c r="D210" s="75"/>
      <c r="E210" s="75"/>
      <c r="F210" s="1271"/>
      <c r="G210" s="1500"/>
      <c r="H210" s="1500"/>
      <c r="I210" s="1501"/>
      <c r="J210" s="1501"/>
      <c r="K210" s="1501"/>
      <c r="L210" s="1501"/>
      <c r="M210" s="1501"/>
    </row>
    <row r="211" spans="3:13" s="14" customFormat="1" ht="20.25" thickTop="1">
      <c r="C211" s="4056" t="s">
        <v>611</v>
      </c>
      <c r="D211" s="4056"/>
      <c r="E211" s="4056"/>
      <c r="F211" s="4056"/>
      <c r="G211" s="4056"/>
      <c r="H211" s="4056"/>
      <c r="I211" s="4056"/>
      <c r="J211" s="130"/>
      <c r="K211" s="130"/>
      <c r="L211" s="130"/>
      <c r="M211" s="130"/>
    </row>
    <row r="212" spans="3:13" s="14" customFormat="1" ht="19.5">
      <c r="C212" s="305"/>
      <c r="D212" s="130"/>
      <c r="E212" s="130"/>
      <c r="F212" s="1452"/>
      <c r="G212" s="1485"/>
      <c r="H212" s="1485"/>
      <c r="I212" s="130"/>
      <c r="J212" s="130"/>
      <c r="K212" s="130"/>
      <c r="L212" s="130"/>
      <c r="M212" s="130"/>
    </row>
    <row r="213" spans="3:13" s="14" customFormat="1" ht="19.5">
      <c r="C213" s="305"/>
      <c r="D213" s="130"/>
      <c r="E213" s="130"/>
      <c r="F213" s="130"/>
      <c r="G213" s="1485"/>
      <c r="H213" s="1485"/>
      <c r="I213" s="130"/>
      <c r="J213" s="130"/>
      <c r="K213" s="130"/>
      <c r="L213" s="1452"/>
      <c r="M213" s="1452"/>
    </row>
    <row r="214" spans="3:13" s="14" customFormat="1" ht="19.5">
      <c r="C214" s="78" t="s">
        <v>611</v>
      </c>
      <c r="D214" s="61"/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3:13" s="14" customFormat="1" ht="19.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3:13" s="30" customFormat="1" ht="14.25">
      <c r="C216" s="253" t="s">
        <v>0</v>
      </c>
      <c r="D216" s="70"/>
      <c r="E216" s="70"/>
      <c r="F216" s="254"/>
      <c r="G216" s="71" t="s">
        <v>36</v>
      </c>
      <c r="H216" s="71"/>
      <c r="I216" s="253"/>
      <c r="J216" s="70"/>
      <c r="K216" s="1486" t="s">
        <v>61</v>
      </c>
      <c r="L216" s="253"/>
      <c r="M216" s="71"/>
    </row>
    <row r="217" spans="3:13" s="30" customFormat="1" ht="14.25">
      <c r="C217" s="82" t="s">
        <v>1</v>
      </c>
      <c r="D217" s="70"/>
      <c r="E217" s="1502" t="s">
        <v>612</v>
      </c>
      <c r="F217" s="71"/>
      <c r="G217" s="70" t="s">
        <v>613</v>
      </c>
      <c r="H217" s="70"/>
      <c r="I217" s="308" t="s">
        <v>39</v>
      </c>
      <c r="J217" s="70"/>
      <c r="K217" s="1488" t="s">
        <v>63</v>
      </c>
      <c r="L217" s="70"/>
      <c r="M217" s="273" t="s">
        <v>64</v>
      </c>
    </row>
    <row r="218" spans="3:13" s="29" customFormat="1" ht="14.25">
      <c r="C218" s="70"/>
      <c r="D218" s="70"/>
      <c r="E218" s="1154"/>
      <c r="F218" s="71"/>
      <c r="G218" s="70"/>
      <c r="H218" s="70"/>
      <c r="I218" s="273"/>
      <c r="J218" s="61"/>
      <c r="K218" s="1488"/>
      <c r="L218" s="82"/>
      <c r="M218" s="273"/>
    </row>
    <row r="219" spans="3:13" s="5" customFormat="1">
      <c r="C219" s="347" t="str">
        <f>HOME!A$513</f>
        <v>PANTHER</v>
      </c>
      <c r="D219" s="347" t="str">
        <f>HOME!B$513</f>
        <v>YARIMCA</v>
      </c>
      <c r="E219" s="4" t="str">
        <f>HOME!C$513</f>
        <v>TRYAR</v>
      </c>
      <c r="G219" s="1612">
        <f>HOME!A$533</f>
        <v>0</v>
      </c>
      <c r="H219" s="1612">
        <f>HOME!B$533</f>
        <v>0</v>
      </c>
      <c r="I219" s="1613">
        <f>HOME!C$533</f>
        <v>0</v>
      </c>
      <c r="K219" s="1612">
        <f>HOME!A$548</f>
        <v>0</v>
      </c>
      <c r="L219" s="347">
        <f>HOME!B$548</f>
        <v>0</v>
      </c>
      <c r="M219" s="4">
        <f>HOME!C$548</f>
        <v>0</v>
      </c>
    </row>
    <row r="220" spans="3:13" s="5" customFormat="1">
      <c r="C220" s="347" t="str">
        <f>HOME!A$514</f>
        <v>TIGER SERVICE</v>
      </c>
      <c r="D220" s="347" t="str">
        <f>HOME!B$514</f>
        <v>YARIMCA</v>
      </c>
      <c r="E220" s="4" t="str">
        <f>HOME!C$514</f>
        <v>TRYAR</v>
      </c>
      <c r="G220" s="1612">
        <f>HOME!A$534</f>
        <v>0</v>
      </c>
      <c r="H220" s="1612">
        <f>HOME!B$534</f>
        <v>0</v>
      </c>
      <c r="I220" s="1613">
        <f>HOME!C$534</f>
        <v>0</v>
      </c>
      <c r="K220" s="1612">
        <f>HOME!A$549</f>
        <v>0</v>
      </c>
      <c r="L220" s="347">
        <f>HOME!B$549</f>
        <v>0</v>
      </c>
      <c r="M220" s="4">
        <f>HOME!C$549</f>
        <v>0</v>
      </c>
    </row>
    <row r="221" spans="3:13" s="5" customFormat="1">
      <c r="C221" s="347" t="str">
        <f>HOME!A$516</f>
        <v>BRITANNIA</v>
      </c>
      <c r="D221" s="347" t="str">
        <f>HOME!B$516</f>
        <v>ZANZIBAR</v>
      </c>
      <c r="E221" s="4" t="str">
        <f>HOME!C$516</f>
        <v>TZZNZ</v>
      </c>
      <c r="G221" s="1612">
        <f>HOME!A$535</f>
        <v>0</v>
      </c>
      <c r="H221" s="1612">
        <f>HOME!B$535</f>
        <v>0</v>
      </c>
      <c r="I221" s="1613">
        <f>HOME!C$535</f>
        <v>0</v>
      </c>
      <c r="K221" s="1612">
        <f>HOME!A$550</f>
        <v>0</v>
      </c>
      <c r="L221" s="347">
        <f>HOME!B$550</f>
        <v>0</v>
      </c>
      <c r="M221" s="4">
        <f>HOME!C$550</f>
        <v>0</v>
      </c>
    </row>
    <row r="222" spans="3:13" s="5" customFormat="1">
      <c r="C222" s="347" t="str">
        <f>HOME!A$519</f>
        <v>IPANEMA</v>
      </c>
      <c r="D222" s="347" t="str">
        <f>HOME!B$519</f>
        <v>ZARATE</v>
      </c>
      <c r="E222" s="4" t="str">
        <f>HOME!C$519</f>
        <v>ARZAE</v>
      </c>
      <c r="G222" s="1612">
        <f>HOME!A$536</f>
        <v>0</v>
      </c>
      <c r="H222" s="1612">
        <f>HOME!B$536</f>
        <v>0</v>
      </c>
      <c r="I222" s="1613">
        <f>HOME!C$536</f>
        <v>0</v>
      </c>
      <c r="K222" s="1612">
        <f>HOME!A$551</f>
        <v>0</v>
      </c>
      <c r="L222" s="347">
        <f>HOME!B$551</f>
        <v>0</v>
      </c>
      <c r="M222" s="4">
        <f>HOME!C$551</f>
        <v>0</v>
      </c>
    </row>
    <row r="223" spans="3:13" s="5" customFormat="1">
      <c r="C223" s="347" t="str">
        <f>HOME!A$520</f>
        <v>LION</v>
      </c>
      <c r="D223" s="347" t="str">
        <f>HOME!B$520</f>
        <v>ZEEBRUGGE</v>
      </c>
      <c r="E223" s="4" t="str">
        <f>HOME!C$520</f>
        <v>BEZEE</v>
      </c>
      <c r="G223" s="1612">
        <f>HOME!A$537</f>
        <v>0</v>
      </c>
      <c r="H223" s="1612">
        <f>HOME!B$537</f>
        <v>0</v>
      </c>
      <c r="I223" s="1613">
        <f>HOME!C$537</f>
        <v>0</v>
      </c>
      <c r="K223" s="1612">
        <f>HOME!A$552</f>
        <v>0</v>
      </c>
      <c r="L223" s="347">
        <f>HOME!B$552</f>
        <v>0</v>
      </c>
      <c r="M223" s="4">
        <f>HOME!C$552</f>
        <v>0</v>
      </c>
    </row>
    <row r="224" spans="3:13" s="5" customFormat="1">
      <c r="C224" s="347">
        <f>HOME!A$521</f>
        <v>0</v>
      </c>
      <c r="D224" s="347">
        <f>HOME!B$521</f>
        <v>0</v>
      </c>
      <c r="E224" s="4">
        <f>HOME!C$521</f>
        <v>0</v>
      </c>
      <c r="G224" s="1612">
        <f>HOME!A$538</f>
        <v>0</v>
      </c>
      <c r="H224" s="1612">
        <f>HOME!B$538</f>
        <v>0</v>
      </c>
      <c r="I224" s="1613">
        <f>HOME!C$538</f>
        <v>0</v>
      </c>
      <c r="K224" s="1612">
        <f>HOME!A$553</f>
        <v>0</v>
      </c>
      <c r="L224" s="347">
        <f>HOME!B$553</f>
        <v>0</v>
      </c>
      <c r="M224" s="4">
        <f>HOME!C$553</f>
        <v>0</v>
      </c>
    </row>
    <row r="225" spans="3:13" s="5" customFormat="1">
      <c r="C225" s="347">
        <f>HOME!A$522</f>
        <v>0</v>
      </c>
      <c r="D225" s="347" t="e">
        <f>HOME!#REF!</f>
        <v>#REF!</v>
      </c>
      <c r="E225" s="4">
        <f>HOME!C$522</f>
        <v>0</v>
      </c>
      <c r="G225" s="1612"/>
      <c r="H225" s="1612"/>
      <c r="I225" s="1613"/>
      <c r="K225" s="1612">
        <f>HOME!A$554</f>
        <v>0</v>
      </c>
      <c r="L225" s="347">
        <f>HOME!B$554</f>
        <v>0</v>
      </c>
      <c r="M225" s="4">
        <f>HOME!C$554</f>
        <v>0</v>
      </c>
    </row>
    <row r="226" spans="3:13" s="5" customFormat="1">
      <c r="C226" s="347" t="str">
        <f>HOME!A$523</f>
        <v>ENDD</v>
      </c>
      <c r="D226" s="347">
        <f>HOME!B$522</f>
        <v>0</v>
      </c>
      <c r="E226" s="4">
        <f>HOME!C$523</f>
        <v>0</v>
      </c>
      <c r="G226" s="347"/>
      <c r="H226" s="347"/>
      <c r="I226" s="1613"/>
      <c r="K226" s="1612">
        <f>HOME!A$555</f>
        <v>0</v>
      </c>
      <c r="L226" s="347">
        <f>HOME!B$555</f>
        <v>0</v>
      </c>
      <c r="M226" s="4">
        <f>HOME!C$555</f>
        <v>0</v>
      </c>
    </row>
    <row r="227" spans="3:13" s="5" customFormat="1">
      <c r="C227" s="347">
        <f>HOME!A$524</f>
        <v>0</v>
      </c>
      <c r="D227" s="347">
        <f>HOME!B$525</f>
        <v>0</v>
      </c>
      <c r="E227" s="4">
        <f>HOME!C$524</f>
        <v>0</v>
      </c>
      <c r="L227" s="1613"/>
    </row>
    <row r="228" spans="3:13">
      <c r="C228" s="61"/>
      <c r="D228" s="65"/>
      <c r="E228" s="1223"/>
      <c r="F228" s="61"/>
      <c r="G228" s="61"/>
      <c r="H228" s="61"/>
      <c r="I228" s="61"/>
      <c r="J228" s="61"/>
      <c r="K228" s="61"/>
      <c r="L228" s="625"/>
      <c r="M228" s="61"/>
    </row>
    <row r="229" spans="3:13">
      <c r="C229" s="61" t="s">
        <v>34</v>
      </c>
      <c r="D229" s="65" t="s">
        <v>614</v>
      </c>
      <c r="E229" s="1223"/>
      <c r="F229" s="61"/>
      <c r="G229" s="61" t="s">
        <v>59</v>
      </c>
      <c r="H229" s="61"/>
      <c r="I229" s="65" t="s">
        <v>60</v>
      </c>
      <c r="J229" s="61"/>
      <c r="K229" s="61"/>
      <c r="L229" s="61"/>
      <c r="M229" s="65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Q192"/>
  <sheetViews>
    <sheetView zoomScaleNormal="100" workbookViewId="0">
      <selection activeCell="C160" sqref="C160"/>
    </sheetView>
  </sheetViews>
  <sheetFormatPr defaultColWidth="9.42578125" defaultRowHeight="12.75"/>
  <cols>
    <col min="1" max="1" width="25" customWidth="1"/>
    <col min="2" max="2" width="9.7109375" bestFit="1" customWidth="1"/>
    <col min="3" max="3" width="36" customWidth="1"/>
    <col min="4" max="4" width="16.5703125" bestFit="1" customWidth="1"/>
    <col min="5" max="5" width="16.42578125" customWidth="1"/>
    <col min="6" max="6" width="14.5703125" customWidth="1"/>
    <col min="7" max="7" width="25" customWidth="1"/>
    <col min="8" max="8" width="16.7109375" customWidth="1"/>
    <col min="9" max="9" width="17.42578125" customWidth="1"/>
    <col min="10" max="10" width="17.5703125" customWidth="1"/>
    <col min="11" max="11" width="15.42578125" customWidth="1"/>
    <col min="12" max="12" width="20.5703125" customWidth="1"/>
    <col min="13" max="13" width="17.42578125" customWidth="1"/>
    <col min="14" max="14" width="18" customWidth="1"/>
    <col min="15" max="15" width="17.42578125" customWidth="1"/>
    <col min="16" max="16" width="16.28515625" customWidth="1"/>
    <col min="17" max="17" width="11.42578125" bestFit="1" customWidth="1"/>
  </cols>
  <sheetData>
    <row r="1" spans="1:15" ht="6" customHeight="1">
      <c r="A1" s="24" t="s">
        <v>2359</v>
      </c>
      <c r="B1" s="2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37"/>
      <c r="O1" s="5"/>
    </row>
    <row r="2" spans="1:15" s="6" customFormat="1" ht="33">
      <c r="C2" s="145" t="s">
        <v>1707</v>
      </c>
      <c r="D2" s="45"/>
      <c r="N2" s="37"/>
      <c r="O2" s="39"/>
    </row>
    <row r="3" spans="1:15" ht="15.75">
      <c r="A3" s="4"/>
      <c r="B3" s="4"/>
      <c r="C3" s="46"/>
      <c r="D3" s="46"/>
      <c r="E3" s="46" t="s">
        <v>2360</v>
      </c>
      <c r="F3" s="46"/>
      <c r="G3" s="46"/>
      <c r="H3" s="46"/>
      <c r="I3" s="46"/>
      <c r="J3" s="46"/>
      <c r="K3" s="37"/>
      <c r="L3" s="37"/>
      <c r="M3" s="37"/>
      <c r="N3" s="37"/>
      <c r="O3" s="5"/>
    </row>
    <row r="4" spans="1:15" ht="15">
      <c r="A4" s="10"/>
      <c r="B4" s="10"/>
      <c r="C4" s="802"/>
      <c r="D4" s="47"/>
      <c r="E4" s="47"/>
      <c r="F4" s="47"/>
      <c r="G4" s="47"/>
      <c r="H4" s="47"/>
      <c r="I4" s="48"/>
      <c r="J4" s="47"/>
      <c r="K4" s="37"/>
      <c r="L4" s="37"/>
      <c r="M4" s="37"/>
      <c r="N4" s="37"/>
      <c r="O4" s="5"/>
    </row>
    <row r="5" spans="1:15" s="14" customFormat="1" ht="51" hidden="1" customHeight="1">
      <c r="A5" s="451"/>
      <c r="B5" s="451"/>
      <c r="C5" s="427" t="s">
        <v>2361</v>
      </c>
      <c r="D5" s="440"/>
      <c r="E5" s="429" t="s">
        <v>98</v>
      </c>
      <c r="F5" s="96" t="s">
        <v>99</v>
      </c>
      <c r="G5" s="236" t="s">
        <v>100</v>
      </c>
      <c r="H5" s="237" t="s">
        <v>101</v>
      </c>
      <c r="I5" s="86" t="s">
        <v>102</v>
      </c>
      <c r="J5" s="148" t="s">
        <v>104</v>
      </c>
      <c r="K5" s="148" t="s">
        <v>140</v>
      </c>
      <c r="L5" s="148" t="s">
        <v>1033</v>
      </c>
      <c r="M5" s="148" t="s">
        <v>1036</v>
      </c>
      <c r="N5" s="148" t="s">
        <v>1172</v>
      </c>
      <c r="O5" s="1974" t="s">
        <v>2064</v>
      </c>
    </row>
    <row r="6" spans="1:15" s="14" customFormat="1" ht="20.25" hidden="1" thickBot="1">
      <c r="A6" s="451"/>
      <c r="B6" s="451"/>
      <c r="C6" s="852" t="s">
        <v>1713</v>
      </c>
      <c r="D6" s="492" t="s">
        <v>2362</v>
      </c>
      <c r="E6" s="15"/>
      <c r="F6" s="90" t="s">
        <v>109</v>
      </c>
      <c r="G6" s="238"/>
      <c r="H6" s="239"/>
      <c r="I6" s="90"/>
      <c r="J6" s="90" t="s">
        <v>2363</v>
      </c>
      <c r="K6" s="90" t="s">
        <v>1716</v>
      </c>
      <c r="L6" s="90" t="s">
        <v>1717</v>
      </c>
      <c r="M6" s="90" t="s">
        <v>2364</v>
      </c>
      <c r="N6" s="90" t="s">
        <v>2365</v>
      </c>
      <c r="O6" s="425"/>
    </row>
    <row r="7" spans="1:15" s="14" customFormat="1" ht="20.25" hidden="1" thickTop="1">
      <c r="A7" s="426"/>
      <c r="B7" s="426"/>
      <c r="C7" s="1531" t="s">
        <v>1793</v>
      </c>
      <c r="D7" s="436" t="s">
        <v>1829</v>
      </c>
      <c r="E7" s="436">
        <v>45300</v>
      </c>
      <c r="F7" s="437">
        <v>45302</v>
      </c>
      <c r="G7" s="439" t="s">
        <v>2366</v>
      </c>
      <c r="H7" s="439" t="s">
        <v>2367</v>
      </c>
      <c r="I7" s="173">
        <v>45308</v>
      </c>
      <c r="J7" s="173">
        <f>I7+18</f>
        <v>45326</v>
      </c>
      <c r="K7" s="173">
        <f>I7+21</f>
        <v>45329</v>
      </c>
      <c r="L7" s="173">
        <f>I7+26</f>
        <v>45334</v>
      </c>
      <c r="M7" s="173">
        <f>I7+27</f>
        <v>45335</v>
      </c>
      <c r="N7" s="173">
        <f>I7+29</f>
        <v>45337</v>
      </c>
      <c r="O7" s="425"/>
    </row>
    <row r="8" spans="1:15" s="14" customFormat="1" ht="20.25" hidden="1" thickBot="1">
      <c r="A8" s="426"/>
      <c r="B8" s="426"/>
      <c r="C8" s="1018"/>
      <c r="D8" s="442"/>
      <c r="E8" s="442"/>
      <c r="F8" s="443"/>
      <c r="G8" s="174"/>
      <c r="H8" s="456"/>
      <c r="I8" s="455"/>
      <c r="J8" s="175"/>
      <c r="K8" s="175"/>
      <c r="L8" s="175"/>
      <c r="M8" s="175"/>
      <c r="N8" s="175"/>
      <c r="O8" s="425"/>
    </row>
    <row r="9" spans="1:15" s="14" customFormat="1" ht="20.25" hidden="1" thickTop="1">
      <c r="A9" s="426" t="s">
        <v>1831</v>
      </c>
      <c r="B9" s="426"/>
      <c r="C9" s="1531" t="s">
        <v>1832</v>
      </c>
      <c r="D9" s="436" t="s">
        <v>1833</v>
      </c>
      <c r="E9" s="436">
        <v>45311</v>
      </c>
      <c r="F9" s="437">
        <v>45313</v>
      </c>
      <c r="G9" s="895" t="s">
        <v>406</v>
      </c>
      <c r="H9" s="439" t="s">
        <v>2368</v>
      </c>
      <c r="I9" s="173">
        <v>45315</v>
      </c>
      <c r="J9" s="798"/>
      <c r="K9" s="798"/>
      <c r="L9" s="798"/>
      <c r="M9" s="798"/>
      <c r="N9" s="798"/>
      <c r="O9" s="425"/>
    </row>
    <row r="10" spans="1:15" s="14" customFormat="1" ht="20.25" hidden="1" thickBot="1">
      <c r="A10" s="426"/>
      <c r="B10" s="426"/>
      <c r="C10" s="1018"/>
      <c r="D10" s="442"/>
      <c r="E10" s="442"/>
      <c r="F10" s="443"/>
      <c r="G10" s="174"/>
      <c r="H10" s="456"/>
      <c r="I10" s="455"/>
      <c r="J10" s="1862"/>
      <c r="K10" s="1862"/>
      <c r="L10" s="1862"/>
      <c r="M10" s="1862"/>
      <c r="N10" s="1862"/>
      <c r="O10" s="425"/>
    </row>
    <row r="11" spans="1:15" s="14" customFormat="1" ht="20.25" hidden="1" thickTop="1">
      <c r="A11" s="426"/>
      <c r="B11" s="426"/>
      <c r="C11" s="1531" t="s">
        <v>1821</v>
      </c>
      <c r="D11" s="436" t="s">
        <v>1835</v>
      </c>
      <c r="E11" s="436">
        <v>45319</v>
      </c>
      <c r="F11" s="437">
        <v>45322</v>
      </c>
      <c r="G11" s="1531" t="s">
        <v>2369</v>
      </c>
      <c r="H11" s="439" t="s">
        <v>2370</v>
      </c>
      <c r="I11" s="173">
        <v>45322</v>
      </c>
      <c r="J11" s="173">
        <f t="shared" ref="J11" si="0">I11+18</f>
        <v>45340</v>
      </c>
      <c r="K11" s="173">
        <f t="shared" ref="K11" si="1">I11+21</f>
        <v>45343</v>
      </c>
      <c r="L11" s="173">
        <f t="shared" ref="L11" si="2">I11+26</f>
        <v>45348</v>
      </c>
      <c r="M11" s="173">
        <f t="shared" ref="M11" si="3">I11+27</f>
        <v>45349</v>
      </c>
      <c r="N11" s="173">
        <f t="shared" ref="N11" si="4">I11+29</f>
        <v>45351</v>
      </c>
      <c r="O11" s="425"/>
    </row>
    <row r="12" spans="1:15" s="14" customFormat="1" ht="20.25" hidden="1" thickBot="1">
      <c r="A12" s="426"/>
      <c r="B12" s="426"/>
      <c r="C12" s="1018"/>
      <c r="D12" s="442"/>
      <c r="E12" s="442"/>
      <c r="F12" s="443"/>
      <c r="G12" s="174"/>
      <c r="H12" s="456"/>
      <c r="I12" s="455"/>
      <c r="J12" s="175"/>
      <c r="K12" s="175"/>
      <c r="L12" s="175"/>
      <c r="M12" s="175"/>
      <c r="N12" s="175"/>
      <c r="O12" s="425"/>
    </row>
    <row r="13" spans="1:15" s="14" customFormat="1" ht="20.25" hidden="1" thickTop="1">
      <c r="A13" s="426"/>
      <c r="B13" s="426"/>
      <c r="C13" s="1531" t="s">
        <v>1808</v>
      </c>
      <c r="D13" s="436" t="s">
        <v>1837</v>
      </c>
      <c r="E13" s="436">
        <v>45323</v>
      </c>
      <c r="F13" s="437">
        <v>45325</v>
      </c>
      <c r="G13" s="1517" t="s">
        <v>2371</v>
      </c>
      <c r="H13" s="439" t="s">
        <v>2372</v>
      </c>
      <c r="I13" s="173">
        <v>45329</v>
      </c>
      <c r="J13" s="173">
        <f t="shared" ref="J13" si="5">I13+18</f>
        <v>45347</v>
      </c>
      <c r="K13" s="173">
        <f t="shared" ref="K13" si="6">I13+21</f>
        <v>45350</v>
      </c>
      <c r="L13" s="173">
        <f t="shared" ref="L13" si="7">I13+26</f>
        <v>45355</v>
      </c>
      <c r="M13" s="173">
        <f t="shared" ref="M13" si="8">I13+27</f>
        <v>45356</v>
      </c>
      <c r="N13" s="173">
        <f t="shared" ref="N13" si="9">I13+29</f>
        <v>45358</v>
      </c>
      <c r="O13" s="425"/>
    </row>
    <row r="14" spans="1:15" s="14" customFormat="1" ht="20.25" hidden="1" thickBot="1">
      <c r="A14" s="426"/>
      <c r="B14" s="426"/>
      <c r="C14" s="1018"/>
      <c r="D14" s="442"/>
      <c r="E14" s="442"/>
      <c r="F14" s="443"/>
      <c r="G14" s="174"/>
      <c r="H14" s="456"/>
      <c r="I14" s="455"/>
      <c r="J14" s="175"/>
      <c r="K14" s="175"/>
      <c r="L14" s="175"/>
      <c r="M14" s="175"/>
      <c r="N14" s="175"/>
      <c r="O14" s="425"/>
    </row>
    <row r="15" spans="1:15" s="14" customFormat="1" ht="20.25" hidden="1" thickTop="1">
      <c r="A15" s="426"/>
      <c r="B15" s="426"/>
      <c r="C15" s="1531" t="s">
        <v>1745</v>
      </c>
      <c r="D15" s="436" t="s">
        <v>1839</v>
      </c>
      <c r="E15" s="436">
        <v>45331</v>
      </c>
      <c r="F15" s="437">
        <v>45333</v>
      </c>
      <c r="G15" s="1517" t="s">
        <v>598</v>
      </c>
      <c r="H15" s="439" t="s">
        <v>2373</v>
      </c>
      <c r="I15" s="173">
        <v>45336</v>
      </c>
      <c r="J15" s="173">
        <f t="shared" ref="J15" si="10">I15+18</f>
        <v>45354</v>
      </c>
      <c r="K15" s="173">
        <f t="shared" ref="K15" si="11">I15+21</f>
        <v>45357</v>
      </c>
      <c r="L15" s="173">
        <f t="shared" ref="L15" si="12">I15+26</f>
        <v>45362</v>
      </c>
      <c r="M15" s="173">
        <f t="shared" ref="M15" si="13">I15+27</f>
        <v>45363</v>
      </c>
      <c r="N15" s="173">
        <f t="shared" ref="N15" si="14">I15+29</f>
        <v>45365</v>
      </c>
      <c r="O15" s="425"/>
    </row>
    <row r="16" spans="1:15" s="14" customFormat="1" ht="20.25" hidden="1" thickBot="1">
      <c r="A16" s="426"/>
      <c r="B16" s="426"/>
      <c r="C16" s="1018"/>
      <c r="D16" s="442"/>
      <c r="E16" s="442"/>
      <c r="F16" s="443"/>
      <c r="G16" s="174"/>
      <c r="H16" s="456"/>
      <c r="I16" s="455"/>
      <c r="J16" s="175"/>
      <c r="K16" s="175"/>
      <c r="L16" s="175"/>
      <c r="M16" s="175"/>
      <c r="N16" s="175"/>
      <c r="O16" s="425"/>
    </row>
    <row r="17" spans="1:15" s="14" customFormat="1" ht="20.25" hidden="1" thickTop="1">
      <c r="A17" s="426" t="s">
        <v>608</v>
      </c>
      <c r="B17" s="426"/>
      <c r="C17" s="1531" t="s">
        <v>1805</v>
      </c>
      <c r="D17" s="436" t="s">
        <v>1841</v>
      </c>
      <c r="E17" s="436">
        <v>45334</v>
      </c>
      <c r="F17" s="437">
        <v>45336</v>
      </c>
      <c r="G17" s="1517" t="s">
        <v>2374</v>
      </c>
      <c r="H17" s="439" t="s">
        <v>2375</v>
      </c>
      <c r="I17" s="173">
        <v>45343</v>
      </c>
      <c r="J17" s="173">
        <f>I17+32</f>
        <v>45375</v>
      </c>
      <c r="K17" s="173">
        <f>I17+34</f>
        <v>45377</v>
      </c>
      <c r="L17" s="173">
        <f>I17+39</f>
        <v>45382</v>
      </c>
      <c r="M17" s="173">
        <f>I17+42</f>
        <v>45385</v>
      </c>
      <c r="N17" s="173">
        <f>I17+46</f>
        <v>45389</v>
      </c>
      <c r="O17" s="425"/>
    </row>
    <row r="18" spans="1:15" s="14" customFormat="1" ht="20.25" hidden="1" thickBot="1">
      <c r="A18" s="426"/>
      <c r="B18" s="426"/>
      <c r="C18" s="1018"/>
      <c r="D18" s="442"/>
      <c r="E18" s="442"/>
      <c r="F18" s="443"/>
      <c r="G18" s="174"/>
      <c r="H18" s="456"/>
      <c r="I18" s="455"/>
      <c r="J18" s="175"/>
      <c r="K18" s="175"/>
      <c r="L18" s="175"/>
      <c r="M18" s="175"/>
      <c r="N18" s="175"/>
      <c r="O18" s="425"/>
    </row>
    <row r="19" spans="1:15" s="14" customFormat="1" ht="20.25" hidden="1" thickTop="1">
      <c r="A19" s="426"/>
      <c r="B19" s="426"/>
      <c r="C19" s="1531"/>
      <c r="D19" s="436"/>
      <c r="E19" s="436"/>
      <c r="F19" s="437"/>
      <c r="G19" s="1517" t="s">
        <v>2376</v>
      </c>
      <c r="H19" s="439" t="s">
        <v>2377</v>
      </c>
      <c r="I19" s="173">
        <v>45350</v>
      </c>
      <c r="J19" s="173">
        <f>I19+32</f>
        <v>45382</v>
      </c>
      <c r="K19" s="173">
        <f>I19+34</f>
        <v>45384</v>
      </c>
      <c r="L19" s="173">
        <f>I19+39</f>
        <v>45389</v>
      </c>
      <c r="M19" s="173">
        <f>I19+42</f>
        <v>45392</v>
      </c>
      <c r="N19" s="173">
        <f>I19+46</f>
        <v>45396</v>
      </c>
      <c r="O19" s="39" t="s">
        <v>2237</v>
      </c>
    </row>
    <row r="20" spans="1:15" s="14" customFormat="1" ht="20.25" hidden="1" thickBot="1">
      <c r="A20" s="426"/>
      <c r="B20" s="426"/>
      <c r="C20" s="1018"/>
      <c r="D20" s="442"/>
      <c r="E20" s="442"/>
      <c r="F20" s="443"/>
      <c r="G20" s="174"/>
      <c r="H20" s="456"/>
      <c r="I20" s="455"/>
      <c r="J20" s="175"/>
      <c r="K20" s="175"/>
      <c r="L20" s="175"/>
      <c r="M20" s="175"/>
      <c r="N20" s="175"/>
      <c r="O20" s="14" t="s">
        <v>2378</v>
      </c>
    </row>
    <row r="21" spans="1:15" s="14" customFormat="1" ht="20.25" hidden="1" thickTop="1">
      <c r="A21" s="426" t="s">
        <v>1846</v>
      </c>
      <c r="B21" s="426"/>
      <c r="C21" s="1531" t="s">
        <v>1793</v>
      </c>
      <c r="D21" s="436" t="s">
        <v>1847</v>
      </c>
      <c r="E21" s="436">
        <v>45348</v>
      </c>
      <c r="F21" s="437">
        <v>45350</v>
      </c>
      <c r="G21" s="1935" t="s">
        <v>406</v>
      </c>
      <c r="H21" s="439" t="s">
        <v>2379</v>
      </c>
      <c r="I21" s="173">
        <v>45357</v>
      </c>
      <c r="J21" s="798"/>
      <c r="K21" s="798"/>
      <c r="L21" s="798"/>
      <c r="M21" s="798"/>
      <c r="N21" s="798"/>
      <c r="O21" s="39"/>
    </row>
    <row r="22" spans="1:15" s="14" customFormat="1" ht="20.25" hidden="1" thickBot="1">
      <c r="A22" s="426"/>
      <c r="B22" s="426"/>
      <c r="C22" s="1018" t="s">
        <v>1821</v>
      </c>
      <c r="D22" s="442" t="s">
        <v>1850</v>
      </c>
      <c r="E22" s="442">
        <v>45351</v>
      </c>
      <c r="F22" s="443">
        <v>45353</v>
      </c>
      <c r="G22" s="174"/>
      <c r="H22" s="456"/>
      <c r="I22" s="455"/>
      <c r="J22" s="1862"/>
      <c r="K22" s="1862"/>
      <c r="L22" s="1862"/>
      <c r="M22" s="1862"/>
      <c r="N22" s="1862"/>
    </row>
    <row r="23" spans="1:15" s="14" customFormat="1" ht="20.25" hidden="1" thickTop="1">
      <c r="A23" s="426"/>
      <c r="B23" s="426"/>
      <c r="C23" s="1517" t="s">
        <v>1808</v>
      </c>
      <c r="D23" s="436" t="s">
        <v>1851</v>
      </c>
      <c r="E23" s="436">
        <v>45359</v>
      </c>
      <c r="F23" s="437">
        <v>45361</v>
      </c>
      <c r="G23" s="1517" t="s">
        <v>2380</v>
      </c>
      <c r="H23" s="439" t="s">
        <v>2381</v>
      </c>
      <c r="I23" s="173">
        <v>45364</v>
      </c>
      <c r="J23" s="173">
        <v>45396</v>
      </c>
      <c r="K23" s="173">
        <v>45398</v>
      </c>
      <c r="L23" s="173">
        <v>45403</v>
      </c>
      <c r="M23" s="173">
        <v>45405</v>
      </c>
      <c r="N23" s="173">
        <v>45406</v>
      </c>
      <c r="O23" s="39" t="s">
        <v>1843</v>
      </c>
    </row>
    <row r="24" spans="1:15" s="14" customFormat="1" ht="20.25" hidden="1" thickBot="1">
      <c r="A24" s="426"/>
      <c r="B24" s="426"/>
      <c r="C24" s="1018"/>
      <c r="D24" s="442"/>
      <c r="E24" s="442"/>
      <c r="F24" s="443"/>
      <c r="G24" s="174"/>
      <c r="H24" s="456"/>
      <c r="I24" s="455"/>
      <c r="J24" s="175"/>
      <c r="K24" s="175"/>
      <c r="L24" s="175"/>
      <c r="M24" s="175"/>
      <c r="N24" s="175"/>
      <c r="O24" s="14" t="s">
        <v>2382</v>
      </c>
    </row>
    <row r="25" spans="1:15" s="14" customFormat="1" ht="20.25" hidden="1" thickTop="1">
      <c r="A25" s="426" t="s">
        <v>1853</v>
      </c>
      <c r="B25" s="426"/>
      <c r="C25" s="1517" t="s">
        <v>1784</v>
      </c>
      <c r="D25" s="436" t="s">
        <v>1854</v>
      </c>
      <c r="E25" s="436">
        <v>45364</v>
      </c>
      <c r="F25" s="437">
        <v>45366</v>
      </c>
      <c r="G25" s="1973" t="s">
        <v>2383</v>
      </c>
      <c r="H25" s="439" t="s">
        <v>2384</v>
      </c>
      <c r="I25" s="173">
        <v>45373</v>
      </c>
      <c r="J25" s="173">
        <f>I25+32</f>
        <v>45405</v>
      </c>
      <c r="K25" s="173">
        <f>I25+34</f>
        <v>45407</v>
      </c>
      <c r="L25" s="173">
        <f>I25+39</f>
        <v>45412</v>
      </c>
      <c r="M25" s="173">
        <f>I25+42</f>
        <v>45415</v>
      </c>
      <c r="N25" s="173">
        <f>I25+46</f>
        <v>45419</v>
      </c>
      <c r="O25" s="425"/>
    </row>
    <row r="26" spans="1:15" s="14" customFormat="1" ht="20.25" hidden="1" thickBot="1">
      <c r="A26" s="426"/>
      <c r="B26" s="426"/>
      <c r="C26" s="1018"/>
      <c r="D26" s="442"/>
      <c r="E26" s="442"/>
      <c r="F26" s="443"/>
      <c r="G26" s="174"/>
      <c r="H26" s="456"/>
      <c r="I26" s="455"/>
      <c r="J26" s="175"/>
      <c r="K26" s="175"/>
      <c r="L26" s="175"/>
      <c r="M26" s="175"/>
      <c r="N26" s="175"/>
      <c r="O26" s="425"/>
    </row>
    <row r="27" spans="1:15" s="14" customFormat="1" ht="20.25" hidden="1" thickTop="1">
      <c r="A27" s="426" t="s">
        <v>1856</v>
      </c>
      <c r="B27" s="426"/>
      <c r="C27" s="1517" t="s">
        <v>1832</v>
      </c>
      <c r="D27" s="436" t="s">
        <v>1857</v>
      </c>
      <c r="E27" s="436">
        <v>45373</v>
      </c>
      <c r="F27" s="437">
        <v>45375</v>
      </c>
      <c r="G27" s="1517" t="s">
        <v>2324</v>
      </c>
      <c r="H27" s="439" t="s">
        <v>2385</v>
      </c>
      <c r="I27" s="173">
        <v>45378</v>
      </c>
      <c r="J27" s="173">
        <f>I27+32</f>
        <v>45410</v>
      </c>
      <c r="K27" s="173">
        <f>I27+34</f>
        <v>45412</v>
      </c>
      <c r="L27" s="173">
        <f>I27+39</f>
        <v>45417</v>
      </c>
      <c r="M27" s="173">
        <f>I27+42</f>
        <v>45420</v>
      </c>
      <c r="N27" s="173">
        <f>I27+46</f>
        <v>45424</v>
      </c>
      <c r="O27" s="425"/>
    </row>
    <row r="28" spans="1:15" s="14" customFormat="1" ht="20.25" hidden="1" thickBot="1">
      <c r="A28" s="426"/>
      <c r="B28" s="426"/>
      <c r="C28" s="1018"/>
      <c r="D28" s="442"/>
      <c r="E28" s="442"/>
      <c r="F28" s="443"/>
      <c r="G28" s="174"/>
      <c r="H28" s="456"/>
      <c r="I28" s="455"/>
      <c r="J28" s="175"/>
      <c r="K28" s="175"/>
      <c r="L28" s="175"/>
      <c r="M28" s="175"/>
      <c r="N28" s="175"/>
      <c r="O28" s="425"/>
    </row>
    <row r="29" spans="1:15" s="14" customFormat="1" ht="20.25" hidden="1" thickTop="1">
      <c r="A29" s="426"/>
      <c r="B29" s="426"/>
      <c r="C29" s="1517" t="s">
        <v>1846</v>
      </c>
      <c r="D29" s="436" t="s">
        <v>1859</v>
      </c>
      <c r="E29" s="436">
        <v>45383</v>
      </c>
      <c r="F29" s="437">
        <v>45385</v>
      </c>
      <c r="G29" s="1517" t="s">
        <v>2043</v>
      </c>
      <c r="H29" s="439" t="s">
        <v>2386</v>
      </c>
      <c r="I29" s="173">
        <v>45385</v>
      </c>
      <c r="J29" s="173">
        <f>I29+32</f>
        <v>45417</v>
      </c>
      <c r="K29" s="173">
        <f>I29+34</f>
        <v>45419</v>
      </c>
      <c r="L29" s="173">
        <f>I29+39</f>
        <v>45424</v>
      </c>
      <c r="M29" s="173">
        <f>I29+42</f>
        <v>45427</v>
      </c>
      <c r="N29" s="173">
        <f>I29+46</f>
        <v>45431</v>
      </c>
      <c r="O29" s="425"/>
    </row>
    <row r="30" spans="1:15" s="14" customFormat="1" ht="20.25" hidden="1" thickBot="1">
      <c r="A30" s="426"/>
      <c r="B30" s="426"/>
      <c r="C30" s="1018"/>
      <c r="D30" s="442"/>
      <c r="E30" s="442"/>
      <c r="F30" s="443"/>
      <c r="G30" s="174"/>
      <c r="H30" s="456"/>
      <c r="I30" s="455"/>
      <c r="J30" s="175"/>
      <c r="K30" s="175"/>
      <c r="L30" s="175"/>
      <c r="M30" s="175"/>
      <c r="N30" s="175"/>
      <c r="O30" s="425"/>
    </row>
    <row r="31" spans="1:15" s="14" customFormat="1" ht="20.25" hidden="1" thickTop="1">
      <c r="A31" s="426"/>
      <c r="B31" s="426"/>
      <c r="C31" s="1517"/>
      <c r="D31" s="436"/>
      <c r="E31" s="436"/>
      <c r="F31" s="437"/>
      <c r="G31" s="1517" t="s">
        <v>2032</v>
      </c>
      <c r="H31" s="439" t="s">
        <v>2387</v>
      </c>
      <c r="I31" s="173">
        <v>45392</v>
      </c>
      <c r="J31" s="173">
        <f>I31+32</f>
        <v>45424</v>
      </c>
      <c r="K31" s="173">
        <f>I31+34</f>
        <v>45426</v>
      </c>
      <c r="L31" s="173">
        <f>I31+39</f>
        <v>45431</v>
      </c>
      <c r="M31" s="173">
        <f>I31+42</f>
        <v>45434</v>
      </c>
      <c r="N31" s="173">
        <f>I31+46</f>
        <v>45438</v>
      </c>
      <c r="O31" s="425"/>
    </row>
    <row r="32" spans="1:15" s="14" customFormat="1" ht="20.25" hidden="1" thickBot="1">
      <c r="A32" s="426"/>
      <c r="B32" s="426"/>
      <c r="C32" s="1018"/>
      <c r="D32" s="442"/>
      <c r="E32" s="442"/>
      <c r="F32" s="443"/>
      <c r="G32" s="174"/>
      <c r="H32" s="456"/>
      <c r="I32" s="455"/>
      <c r="J32" s="175"/>
      <c r="K32" s="175"/>
      <c r="L32" s="175"/>
      <c r="M32" s="175"/>
      <c r="N32" s="175"/>
      <c r="O32" s="425"/>
    </row>
    <row r="33" spans="1:14" s="14" customFormat="1" ht="20.25" hidden="1" thickTop="1">
      <c r="A33" s="426"/>
      <c r="B33" s="426"/>
      <c r="C33" s="1517" t="s">
        <v>1821</v>
      </c>
      <c r="D33" s="436" t="s">
        <v>1862</v>
      </c>
      <c r="E33" s="436">
        <v>45390</v>
      </c>
      <c r="F33" s="437">
        <v>45393</v>
      </c>
      <c r="G33" s="1517" t="s">
        <v>2353</v>
      </c>
      <c r="H33" s="439" t="s">
        <v>2388</v>
      </c>
      <c r="I33" s="173">
        <v>45399</v>
      </c>
      <c r="J33" s="173">
        <f>I33+32</f>
        <v>45431</v>
      </c>
      <c r="K33" s="173">
        <f>I33+34</f>
        <v>45433</v>
      </c>
      <c r="L33" s="173">
        <f>I33+39</f>
        <v>45438</v>
      </c>
      <c r="M33" s="173">
        <f>I33+42</f>
        <v>45441</v>
      </c>
      <c r="N33" s="173">
        <f>I33+46</f>
        <v>45445</v>
      </c>
    </row>
    <row r="34" spans="1:14" s="14" customFormat="1" ht="20.25" hidden="1" thickBot="1">
      <c r="A34" s="426"/>
      <c r="B34" s="426"/>
      <c r="C34" s="1018"/>
      <c r="D34" s="442"/>
      <c r="E34" s="442"/>
      <c r="F34" s="443"/>
      <c r="G34" s="174"/>
      <c r="H34" s="456"/>
      <c r="I34" s="455"/>
      <c r="J34" s="175"/>
      <c r="K34" s="175"/>
      <c r="L34" s="175"/>
      <c r="M34" s="175"/>
      <c r="N34" s="175"/>
    </row>
    <row r="35" spans="1:14" s="14" customFormat="1" ht="20.25" hidden="1" thickTop="1">
      <c r="A35" s="426" t="s">
        <v>1745</v>
      </c>
      <c r="B35" s="426"/>
      <c r="C35" s="2007" t="s">
        <v>406</v>
      </c>
      <c r="D35" s="436" t="s">
        <v>1864</v>
      </c>
      <c r="E35" s="436">
        <v>45396</v>
      </c>
      <c r="F35" s="1087"/>
      <c r="G35" s="1517" t="s">
        <v>2389</v>
      </c>
      <c r="H35" s="439" t="s">
        <v>2390</v>
      </c>
      <c r="I35" s="173">
        <v>45406</v>
      </c>
      <c r="J35" s="173">
        <f>I35+32</f>
        <v>45438</v>
      </c>
      <c r="K35" s="173">
        <f>I35+34</f>
        <v>45440</v>
      </c>
      <c r="L35" s="173">
        <f>I35+39</f>
        <v>45445</v>
      </c>
      <c r="M35" s="173">
        <f>I35+42</f>
        <v>45448</v>
      </c>
      <c r="N35" s="173">
        <f>I35+46</f>
        <v>45452</v>
      </c>
    </row>
    <row r="36" spans="1:14" s="14" customFormat="1" ht="20.25" hidden="1" thickBot="1">
      <c r="A36" s="426"/>
      <c r="B36" s="426"/>
      <c r="C36" s="1018" t="s">
        <v>1808</v>
      </c>
      <c r="D36" s="442" t="s">
        <v>1866</v>
      </c>
      <c r="E36" s="442">
        <v>45399</v>
      </c>
      <c r="F36" s="443">
        <v>45401</v>
      </c>
      <c r="G36" s="1987"/>
      <c r="H36" s="923"/>
      <c r="I36" s="454"/>
      <c r="J36" s="454"/>
      <c r="K36" s="454"/>
      <c r="L36" s="454"/>
      <c r="M36" s="454"/>
      <c r="N36" s="454"/>
    </row>
    <row r="37" spans="1:14" s="14" customFormat="1" ht="21" hidden="1" thickTop="1" thickBot="1">
      <c r="A37" s="426"/>
      <c r="B37" s="426"/>
      <c r="C37" s="1018" t="s">
        <v>1867</v>
      </c>
      <c r="D37" s="442" t="s">
        <v>1868</v>
      </c>
      <c r="E37" s="442">
        <v>45400</v>
      </c>
      <c r="F37" s="443">
        <v>45402</v>
      </c>
      <c r="G37" s="174"/>
      <c r="H37" s="456"/>
      <c r="I37" s="455"/>
      <c r="J37" s="175"/>
      <c r="K37" s="175"/>
      <c r="L37" s="175"/>
      <c r="M37" s="175"/>
      <c r="N37" s="175"/>
    </row>
    <row r="38" spans="1:14" s="14" customFormat="1" ht="20.25" hidden="1" thickTop="1">
      <c r="A38" s="426" t="s">
        <v>1869</v>
      </c>
      <c r="B38" s="426"/>
      <c r="C38" s="1761" t="s">
        <v>1745</v>
      </c>
      <c r="D38" s="732" t="s">
        <v>1870</v>
      </c>
      <c r="E38" s="732">
        <v>45411</v>
      </c>
      <c r="F38" s="2039" t="s">
        <v>393</v>
      </c>
      <c r="G38" s="1517" t="s">
        <v>2030</v>
      </c>
      <c r="H38" s="439" t="s">
        <v>2391</v>
      </c>
      <c r="I38" s="173">
        <v>45413</v>
      </c>
      <c r="J38" s="173">
        <f>I38+32</f>
        <v>45445</v>
      </c>
      <c r="K38" s="173">
        <f>I38+34</f>
        <v>45447</v>
      </c>
      <c r="L38" s="173">
        <f>I38+39</f>
        <v>45452</v>
      </c>
      <c r="M38" s="173">
        <f>I38+42</f>
        <v>45455</v>
      </c>
      <c r="N38" s="173">
        <f>I38+46</f>
        <v>45459</v>
      </c>
    </row>
    <row r="39" spans="1:14" s="14" customFormat="1" ht="20.25" hidden="1" thickBot="1">
      <c r="A39" s="426"/>
      <c r="B39" s="426"/>
      <c r="C39" s="1018"/>
      <c r="D39" s="442"/>
      <c r="E39" s="442"/>
      <c r="F39" s="443"/>
      <c r="G39" s="174"/>
      <c r="H39" s="456"/>
      <c r="I39" s="455"/>
      <c r="J39" s="175"/>
      <c r="K39" s="175"/>
      <c r="L39" s="175"/>
      <c r="M39" s="175"/>
      <c r="N39" s="175"/>
    </row>
    <row r="40" spans="1:14" s="14" customFormat="1" ht="20.25" hidden="1" thickTop="1">
      <c r="A40" s="426" t="s">
        <v>1846</v>
      </c>
      <c r="B40" s="426"/>
      <c r="C40" s="1517" t="s">
        <v>1869</v>
      </c>
      <c r="D40" s="436" t="s">
        <v>1872</v>
      </c>
      <c r="E40" s="440">
        <v>45421</v>
      </c>
      <c r="F40" s="2039" t="s">
        <v>393</v>
      </c>
      <c r="G40" s="1517" t="s">
        <v>2335</v>
      </c>
      <c r="H40" s="439" t="s">
        <v>2392</v>
      </c>
      <c r="I40" s="173">
        <v>45426</v>
      </c>
      <c r="J40" s="173">
        <f>I40+32</f>
        <v>45458</v>
      </c>
      <c r="K40" s="173">
        <f>I40+34</f>
        <v>45460</v>
      </c>
      <c r="L40" s="173">
        <f>I40+39</f>
        <v>45465</v>
      </c>
      <c r="M40" s="173">
        <f>I40+42</f>
        <v>45468</v>
      </c>
      <c r="N40" s="173">
        <f>I40+46</f>
        <v>45472</v>
      </c>
    </row>
    <row r="41" spans="1:14" s="14" customFormat="1" ht="20.25" hidden="1" thickBot="1">
      <c r="A41" s="426"/>
      <c r="B41" s="426"/>
      <c r="C41" s="1018"/>
      <c r="D41" s="442"/>
      <c r="E41" s="442"/>
      <c r="F41" s="443"/>
      <c r="G41" s="174"/>
      <c r="H41" s="456"/>
      <c r="I41" s="455"/>
      <c r="J41" s="175"/>
      <c r="K41" s="175"/>
      <c r="L41" s="175"/>
      <c r="M41" s="175"/>
      <c r="N41" s="175"/>
    </row>
    <row r="42" spans="1:14" s="14" customFormat="1" ht="20.25" hidden="1" thickTop="1">
      <c r="A42" s="426"/>
      <c r="B42" s="426"/>
      <c r="C42" s="1249"/>
      <c r="D42" s="732"/>
      <c r="E42" s="732"/>
      <c r="F42" s="2093"/>
      <c r="G42" s="1517" t="s">
        <v>2393</v>
      </c>
      <c r="H42" s="439" t="s">
        <v>2394</v>
      </c>
      <c r="I42" s="173">
        <v>45432</v>
      </c>
      <c r="J42" s="173">
        <f>I42+32</f>
        <v>45464</v>
      </c>
      <c r="K42" s="173">
        <f>I42+34</f>
        <v>45466</v>
      </c>
      <c r="L42" s="173">
        <f>I42+39</f>
        <v>45471</v>
      </c>
      <c r="M42" s="173">
        <f>I42+42</f>
        <v>45474</v>
      </c>
      <c r="N42" s="173">
        <f>I42+46</f>
        <v>45478</v>
      </c>
    </row>
    <row r="43" spans="1:14" s="14" customFormat="1" ht="20.25" hidden="1" thickBot="1">
      <c r="A43" s="426"/>
      <c r="B43" s="426"/>
      <c r="C43" s="1018"/>
      <c r="D43" s="442"/>
      <c r="E43" s="442"/>
      <c r="F43" s="443"/>
      <c r="G43" s="174"/>
      <c r="H43" s="456"/>
      <c r="I43" s="455"/>
      <c r="J43" s="175"/>
      <c r="K43" s="175"/>
      <c r="L43" s="175"/>
      <c r="M43" s="175"/>
      <c r="N43" s="175"/>
    </row>
    <row r="44" spans="1:14" s="14" customFormat="1" ht="20.25" hidden="1" thickTop="1">
      <c r="A44" s="426"/>
      <c r="B44" s="426"/>
      <c r="C44" s="1517" t="s">
        <v>1846</v>
      </c>
      <c r="D44" s="436" t="s">
        <v>1878</v>
      </c>
      <c r="E44" s="732">
        <v>45427</v>
      </c>
      <c r="F44" s="2093">
        <v>45432</v>
      </c>
      <c r="G44" s="1517" t="s">
        <v>2395</v>
      </c>
      <c r="H44" s="439" t="s">
        <v>2396</v>
      </c>
      <c r="I44" s="173">
        <v>45436</v>
      </c>
      <c r="J44" s="173">
        <f>I44+32</f>
        <v>45468</v>
      </c>
      <c r="K44" s="173">
        <f>I44+34</f>
        <v>45470</v>
      </c>
      <c r="L44" s="173">
        <f>I44+39</f>
        <v>45475</v>
      </c>
      <c r="M44" s="173">
        <f>I44+42</f>
        <v>45478</v>
      </c>
      <c r="N44" s="173">
        <f>I44+46</f>
        <v>45482</v>
      </c>
    </row>
    <row r="45" spans="1:14" s="14" customFormat="1" ht="19.5" hidden="1">
      <c r="A45" s="426"/>
      <c r="B45" s="426"/>
      <c r="C45" s="2108" t="s">
        <v>1875</v>
      </c>
      <c r="D45" s="275" t="s">
        <v>1876</v>
      </c>
      <c r="E45" s="2099">
        <v>45426</v>
      </c>
      <c r="F45" s="2100">
        <v>45429</v>
      </c>
      <c r="G45" s="1987"/>
      <c r="H45" s="923"/>
      <c r="I45" s="454"/>
      <c r="J45" s="454"/>
      <c r="K45" s="454"/>
      <c r="L45" s="454"/>
      <c r="M45" s="454"/>
      <c r="N45" s="454"/>
    </row>
    <row r="46" spans="1:14" s="14" customFormat="1" ht="19.5" hidden="1">
      <c r="A46" s="426" t="s">
        <v>1879</v>
      </c>
      <c r="B46" s="426"/>
      <c r="C46" s="1761" t="s">
        <v>1880</v>
      </c>
      <c r="D46" s="275" t="s">
        <v>1881</v>
      </c>
      <c r="E46" s="275">
        <v>45430</v>
      </c>
      <c r="F46" s="2094">
        <v>45433</v>
      </c>
      <c r="G46" s="1987"/>
      <c r="H46" s="923"/>
      <c r="I46" s="454"/>
      <c r="J46" s="454"/>
      <c r="K46" s="454"/>
      <c r="L46" s="454"/>
      <c r="M46" s="454"/>
      <c r="N46" s="454"/>
    </row>
    <row r="47" spans="1:14" s="14" customFormat="1" ht="20.25" hidden="1" thickBot="1">
      <c r="A47" s="426" t="s">
        <v>1808</v>
      </c>
      <c r="B47" s="426"/>
      <c r="C47" s="2035" t="s">
        <v>1821</v>
      </c>
      <c r="D47" s="440" t="s">
        <v>1882</v>
      </c>
      <c r="E47" s="440">
        <v>45429</v>
      </c>
      <c r="F47" s="2088" t="s">
        <v>393</v>
      </c>
      <c r="G47" s="174"/>
      <c r="H47" s="456"/>
      <c r="I47" s="455"/>
      <c r="J47" s="175"/>
      <c r="K47" s="175"/>
      <c r="L47" s="175"/>
      <c r="M47" s="175"/>
      <c r="N47" s="175"/>
    </row>
    <row r="48" spans="1:14" s="14" customFormat="1" ht="20.25" hidden="1" thickTop="1">
      <c r="A48" s="426" t="s">
        <v>1808</v>
      </c>
      <c r="B48" s="426"/>
      <c r="C48" s="1761" t="s">
        <v>1793</v>
      </c>
      <c r="D48" s="436" t="s">
        <v>1883</v>
      </c>
      <c r="E48" s="436">
        <v>45446</v>
      </c>
      <c r="F48" s="437">
        <v>45447</v>
      </c>
      <c r="G48" s="1517" t="s">
        <v>2350</v>
      </c>
      <c r="H48" s="439" t="s">
        <v>2397</v>
      </c>
      <c r="I48" s="173">
        <v>45444</v>
      </c>
      <c r="J48" s="173">
        <f>I48+32</f>
        <v>45476</v>
      </c>
      <c r="K48" s="173">
        <f>I48+34</f>
        <v>45478</v>
      </c>
      <c r="L48" s="173">
        <f>I48+39</f>
        <v>45483</v>
      </c>
      <c r="M48" s="173">
        <f>I48+42</f>
        <v>45486</v>
      </c>
      <c r="N48" s="173">
        <f>I48+46</f>
        <v>45490</v>
      </c>
    </row>
    <row r="49" spans="1:15" s="14" customFormat="1" ht="20.25" hidden="1" thickBot="1">
      <c r="A49" s="426"/>
      <c r="B49" s="426"/>
      <c r="C49" s="1018"/>
      <c r="D49" s="442"/>
      <c r="E49" s="442"/>
      <c r="F49" s="443"/>
      <c r="G49" s="174"/>
      <c r="H49" s="456"/>
      <c r="I49" s="455"/>
      <c r="J49" s="175"/>
      <c r="K49" s="175"/>
      <c r="L49" s="175"/>
      <c r="M49" s="175"/>
      <c r="N49" s="175"/>
    </row>
    <row r="50" spans="1:15" s="14" customFormat="1" ht="20.25" hidden="1" thickTop="1">
      <c r="A50" s="426"/>
      <c r="B50" s="426"/>
      <c r="C50" s="1761" t="s">
        <v>1808</v>
      </c>
      <c r="D50" s="436" t="s">
        <v>1885</v>
      </c>
      <c r="E50" s="436">
        <v>45443</v>
      </c>
      <c r="F50" s="437">
        <v>45446</v>
      </c>
      <c r="G50" s="1517" t="s">
        <v>2398</v>
      </c>
      <c r="H50" s="439" t="s">
        <v>2399</v>
      </c>
      <c r="I50" s="453">
        <v>45448</v>
      </c>
      <c r="J50" s="453">
        <f>I50+32</f>
        <v>45480</v>
      </c>
      <c r="K50" s="453">
        <f>I50+34</f>
        <v>45482</v>
      </c>
      <c r="L50" s="453">
        <f>I50+39</f>
        <v>45487</v>
      </c>
      <c r="M50" s="453">
        <f>I50+42</f>
        <v>45490</v>
      </c>
      <c r="N50" s="453">
        <f>I50+46</f>
        <v>45494</v>
      </c>
    </row>
    <row r="51" spans="1:15" s="14" customFormat="1" ht="20.25" hidden="1" thickBot="1">
      <c r="A51" s="426"/>
      <c r="B51" s="426"/>
      <c r="C51" s="1018" t="s">
        <v>1745</v>
      </c>
      <c r="D51" s="442" t="s">
        <v>1888</v>
      </c>
      <c r="E51" s="442">
        <v>45442</v>
      </c>
      <c r="F51" s="1198" t="s">
        <v>393</v>
      </c>
      <c r="G51" s="174"/>
      <c r="H51" s="456"/>
      <c r="I51" s="455"/>
      <c r="J51" s="175"/>
      <c r="K51" s="175"/>
      <c r="L51" s="175"/>
      <c r="M51" s="175"/>
      <c r="N51" s="175"/>
    </row>
    <row r="52" spans="1:15" s="14" customFormat="1" ht="21" hidden="1" thickTop="1" thickBot="1">
      <c r="A52" s="426"/>
      <c r="B52" s="426"/>
      <c r="C52" s="18"/>
      <c r="D52" s="428"/>
      <c r="E52" s="428"/>
      <c r="F52" s="428"/>
      <c r="G52" s="452"/>
      <c r="H52" s="49"/>
      <c r="I52" s="425"/>
      <c r="J52" s="425"/>
      <c r="K52" s="425"/>
      <c r="L52" s="425"/>
      <c r="M52" s="425"/>
      <c r="N52" s="425"/>
    </row>
    <row r="53" spans="1:15" s="14" customFormat="1" ht="20.25" hidden="1" thickBot="1">
      <c r="A53" s="426"/>
      <c r="B53" s="426"/>
      <c r="C53" s="18"/>
      <c r="D53" s="428"/>
      <c r="E53" s="428"/>
      <c r="F53" s="428"/>
      <c r="G53" s="452"/>
      <c r="H53" s="49"/>
      <c r="I53" s="425"/>
      <c r="J53" s="425"/>
      <c r="K53" s="425"/>
      <c r="L53" s="425"/>
      <c r="M53" s="425"/>
      <c r="N53" s="425"/>
    </row>
    <row r="54" spans="1:15" s="14" customFormat="1" ht="45.75" hidden="1" thickBot="1">
      <c r="A54" s="426"/>
      <c r="B54" s="426"/>
      <c r="C54" s="427" t="s">
        <v>2361</v>
      </c>
      <c r="D54" s="440"/>
      <c r="E54" s="429" t="s">
        <v>98</v>
      </c>
      <c r="F54" s="2163" t="s">
        <v>99</v>
      </c>
      <c r="G54" s="2164" t="s">
        <v>100</v>
      </c>
      <c r="H54" s="417" t="s">
        <v>101</v>
      </c>
      <c r="I54" s="86" t="s">
        <v>102</v>
      </c>
      <c r="J54" s="148" t="s">
        <v>104</v>
      </c>
      <c r="K54" s="148" t="s">
        <v>140</v>
      </c>
      <c r="L54" s="148" t="s">
        <v>2400</v>
      </c>
      <c r="M54" s="148" t="s">
        <v>1033</v>
      </c>
      <c r="N54" s="148" t="s">
        <v>1036</v>
      </c>
      <c r="O54" s="148" t="s">
        <v>1172</v>
      </c>
    </row>
    <row r="55" spans="1:15" s="14" customFormat="1" ht="20.25" hidden="1" thickTop="1">
      <c r="A55" s="426"/>
      <c r="B55" s="426"/>
      <c r="C55" s="2150" t="s">
        <v>1889</v>
      </c>
      <c r="D55" s="2112" t="s">
        <v>1888</v>
      </c>
      <c r="E55" s="691" t="s">
        <v>393</v>
      </c>
      <c r="F55" s="437" t="s">
        <v>79</v>
      </c>
      <c r="G55" s="1517" t="s">
        <v>2048</v>
      </c>
      <c r="H55" s="923" t="s">
        <v>2401</v>
      </c>
      <c r="I55" s="94">
        <v>45455</v>
      </c>
      <c r="J55" s="94">
        <f t="shared" ref="J55" si="15">I55+32</f>
        <v>45487</v>
      </c>
      <c r="K55" s="94">
        <f t="shared" ref="K55" si="16">I55+34</f>
        <v>45489</v>
      </c>
      <c r="L55" s="94">
        <f>I55+37</f>
        <v>45492</v>
      </c>
      <c r="M55" s="94">
        <f>I55+40</f>
        <v>45495</v>
      </c>
      <c r="N55" s="94">
        <f>I55+41</f>
        <v>45496</v>
      </c>
      <c r="O55" s="94">
        <f>I55+42</f>
        <v>45497</v>
      </c>
    </row>
    <row r="56" spans="1:15" s="14" customFormat="1" ht="20.25" hidden="1" thickBot="1">
      <c r="A56" s="426"/>
      <c r="B56" s="426"/>
      <c r="C56" s="1018"/>
      <c r="D56" s="442"/>
      <c r="E56" s="442"/>
      <c r="F56" s="443"/>
      <c r="G56" s="174"/>
      <c r="H56" s="456"/>
      <c r="I56" s="455"/>
      <c r="J56" s="175"/>
      <c r="K56" s="175"/>
      <c r="L56" s="175"/>
      <c r="M56" s="175"/>
      <c r="N56" s="175"/>
      <c r="O56" s="175"/>
    </row>
    <row r="57" spans="1:15" s="14" customFormat="1" ht="20.25" hidden="1" thickTop="1">
      <c r="A57" s="426"/>
      <c r="B57" s="426"/>
      <c r="C57" s="1517" t="s">
        <v>1869</v>
      </c>
      <c r="D57" s="436" t="s">
        <v>1891</v>
      </c>
      <c r="E57" s="436">
        <v>45464</v>
      </c>
      <c r="F57" s="437">
        <v>45466</v>
      </c>
      <c r="G57" s="1517" t="s">
        <v>2402</v>
      </c>
      <c r="H57" s="439" t="s">
        <v>2403</v>
      </c>
      <c r="I57" s="173">
        <v>45462</v>
      </c>
      <c r="J57" s="94">
        <f>I57+32</f>
        <v>45494</v>
      </c>
      <c r="K57" s="94">
        <f>I57+34</f>
        <v>45496</v>
      </c>
      <c r="L57" s="94">
        <f>I57+37</f>
        <v>45499</v>
      </c>
      <c r="M57" s="94">
        <f>I57+40</f>
        <v>45502</v>
      </c>
      <c r="N57" s="94">
        <f>I57+41</f>
        <v>45503</v>
      </c>
      <c r="O57" s="94">
        <f>I57+42</f>
        <v>45504</v>
      </c>
    </row>
    <row r="58" spans="1:15" s="14" customFormat="1" ht="20.25" hidden="1" thickBot="1">
      <c r="A58" s="426" t="s">
        <v>1846</v>
      </c>
      <c r="B58" s="426"/>
      <c r="C58" s="685" t="s">
        <v>1893</v>
      </c>
      <c r="D58" s="2151" t="s">
        <v>1894</v>
      </c>
      <c r="E58" s="442">
        <v>45457</v>
      </c>
      <c r="F58" s="443">
        <v>45460</v>
      </c>
      <c r="G58" s="174"/>
      <c r="H58" s="456"/>
      <c r="I58" s="455"/>
      <c r="J58" s="175"/>
      <c r="K58" s="175"/>
      <c r="L58" s="175"/>
      <c r="M58" s="175"/>
      <c r="N58" s="175"/>
      <c r="O58" s="175"/>
    </row>
    <row r="59" spans="1:15" s="14" customFormat="1" ht="20.25" hidden="1" thickTop="1">
      <c r="A59" s="426" t="s">
        <v>1821</v>
      </c>
      <c r="B59" s="426"/>
      <c r="C59" s="1517" t="s">
        <v>1846</v>
      </c>
      <c r="D59" s="436" t="s">
        <v>1897</v>
      </c>
      <c r="E59" s="436">
        <v>45470</v>
      </c>
      <c r="F59" s="437">
        <v>45472</v>
      </c>
      <c r="G59" s="1517" t="s">
        <v>274</v>
      </c>
      <c r="H59" s="439" t="s">
        <v>2404</v>
      </c>
      <c r="I59" s="173">
        <v>45474</v>
      </c>
      <c r="J59" s="94">
        <f>I59+32</f>
        <v>45506</v>
      </c>
      <c r="K59" s="94">
        <f>I59+34</f>
        <v>45508</v>
      </c>
      <c r="L59" s="94">
        <f>I59+37</f>
        <v>45511</v>
      </c>
      <c r="M59" s="94">
        <f>I59+40</f>
        <v>45514</v>
      </c>
      <c r="N59" s="94">
        <f>I59+41</f>
        <v>45515</v>
      </c>
      <c r="O59" s="94">
        <f>I59+42</f>
        <v>45516</v>
      </c>
    </row>
    <row r="60" spans="1:15" s="14" customFormat="1" ht="20.25" hidden="1" thickBot="1">
      <c r="A60" s="426"/>
      <c r="B60" s="426"/>
      <c r="C60" s="1018"/>
      <c r="D60" s="442"/>
      <c r="E60" s="442"/>
      <c r="F60" s="443"/>
      <c r="G60" s="174"/>
      <c r="H60" s="456"/>
      <c r="I60" s="455"/>
      <c r="J60" s="175"/>
      <c r="K60" s="175"/>
      <c r="L60" s="175"/>
      <c r="M60" s="175"/>
      <c r="N60" s="175"/>
      <c r="O60" s="175"/>
    </row>
    <row r="61" spans="1:15" s="14" customFormat="1" ht="21" hidden="1" thickTop="1" thickBot="1">
      <c r="A61" s="426"/>
      <c r="B61" s="426"/>
      <c r="C61" s="1517" t="s">
        <v>1832</v>
      </c>
      <c r="D61" s="436" t="s">
        <v>1899</v>
      </c>
      <c r="E61" s="436">
        <v>45471</v>
      </c>
      <c r="F61" s="437">
        <v>45473</v>
      </c>
      <c r="G61" s="1517" t="s">
        <v>2405</v>
      </c>
      <c r="H61" s="439" t="s">
        <v>2406</v>
      </c>
      <c r="I61" s="173">
        <v>45483</v>
      </c>
      <c r="J61" s="94">
        <f>I61+32</f>
        <v>45515</v>
      </c>
      <c r="K61" s="94">
        <f>I61+34</f>
        <v>45517</v>
      </c>
      <c r="L61" s="94">
        <f>I61+37</f>
        <v>45520</v>
      </c>
      <c r="M61" s="94">
        <f>I61+40</f>
        <v>45523</v>
      </c>
      <c r="N61" s="94">
        <f>I61+41</f>
        <v>45524</v>
      </c>
      <c r="O61" s="94">
        <f>I61+42</f>
        <v>45525</v>
      </c>
    </row>
    <row r="62" spans="1:15" s="14" customFormat="1" ht="21" hidden="1" thickTop="1" thickBot="1">
      <c r="A62" s="426" t="s">
        <v>1900</v>
      </c>
      <c r="B62" s="426"/>
      <c r="C62" s="1517" t="s">
        <v>1901</v>
      </c>
      <c r="D62" s="732" t="s">
        <v>1902</v>
      </c>
      <c r="E62" s="436">
        <v>45478</v>
      </c>
      <c r="F62" s="437">
        <v>45481</v>
      </c>
      <c r="G62" s="174"/>
      <c r="H62" s="456"/>
      <c r="I62" s="455"/>
      <c r="J62" s="175"/>
      <c r="K62" s="175"/>
      <c r="L62" s="175"/>
      <c r="M62" s="175"/>
      <c r="N62" s="175"/>
      <c r="O62" s="175"/>
    </row>
    <row r="63" spans="1:15" s="14" customFormat="1" ht="21" hidden="1" thickTop="1" thickBot="1">
      <c r="A63" s="426"/>
      <c r="B63" s="426"/>
      <c r="C63" s="1517"/>
      <c r="D63" s="732"/>
      <c r="E63" s="436"/>
      <c r="F63" s="437"/>
      <c r="G63" s="2025" t="s">
        <v>2013</v>
      </c>
      <c r="H63" s="439" t="s">
        <v>2407</v>
      </c>
      <c r="I63" s="173">
        <v>45488</v>
      </c>
      <c r="J63" s="94">
        <f>I63+32</f>
        <v>45520</v>
      </c>
      <c r="K63" s="94">
        <f>I63+34</f>
        <v>45522</v>
      </c>
      <c r="L63" s="94">
        <f>I63+37</f>
        <v>45525</v>
      </c>
      <c r="M63" s="94">
        <f>I63+40</f>
        <v>45528</v>
      </c>
      <c r="N63" s="94">
        <f>I63+41</f>
        <v>45529</v>
      </c>
      <c r="O63" s="94">
        <f>I63+42</f>
        <v>45530</v>
      </c>
    </row>
    <row r="64" spans="1:15" s="14" customFormat="1" ht="20.25" hidden="1" thickTop="1">
      <c r="A64" s="426" t="s">
        <v>1904</v>
      </c>
      <c r="B64" s="426"/>
      <c r="C64" s="1761" t="s">
        <v>1889</v>
      </c>
      <c r="D64" s="440" t="s">
        <v>1905</v>
      </c>
      <c r="E64" s="436">
        <v>45483</v>
      </c>
      <c r="F64" s="437">
        <v>45485</v>
      </c>
      <c r="G64" s="1987"/>
      <c r="H64" s="1203"/>
      <c r="I64" s="454"/>
      <c r="J64" s="454"/>
      <c r="K64" s="454"/>
      <c r="L64" s="454"/>
      <c r="M64" s="454"/>
      <c r="N64" s="454"/>
      <c r="O64" s="454"/>
    </row>
    <row r="65" spans="1:17" s="14" customFormat="1" ht="20.25" hidden="1" thickBot="1">
      <c r="A65" s="426" t="s">
        <v>1745</v>
      </c>
      <c r="B65" s="426"/>
      <c r="C65" s="1018" t="s">
        <v>1808</v>
      </c>
      <c r="D65" s="442" t="s">
        <v>1907</v>
      </c>
      <c r="E65" s="442">
        <v>45486</v>
      </c>
      <c r="F65" s="443">
        <v>45488</v>
      </c>
      <c r="G65" s="1987"/>
      <c r="H65" s="1203"/>
      <c r="I65" s="175"/>
      <c r="J65" s="175"/>
      <c r="K65" s="175"/>
      <c r="L65" s="175"/>
      <c r="M65" s="175"/>
      <c r="N65" s="175"/>
      <c r="O65" s="175"/>
    </row>
    <row r="66" spans="1:17" s="14" customFormat="1" ht="20.25" hidden="1" thickTop="1">
      <c r="A66" s="426"/>
      <c r="B66" s="426"/>
      <c r="C66" s="1517" t="s">
        <v>1869</v>
      </c>
      <c r="D66" s="436" t="s">
        <v>1908</v>
      </c>
      <c r="E66" s="436">
        <v>45489</v>
      </c>
      <c r="F66" s="437">
        <v>45491</v>
      </c>
      <c r="G66" s="1517" t="s">
        <v>2052</v>
      </c>
      <c r="H66" s="439" t="s">
        <v>2408</v>
      </c>
      <c r="I66" s="94">
        <v>45493</v>
      </c>
      <c r="J66" s="94">
        <f>I66+32</f>
        <v>45525</v>
      </c>
      <c r="K66" s="94">
        <f>I66+34</f>
        <v>45527</v>
      </c>
      <c r="L66" s="94">
        <f>I66+37</f>
        <v>45530</v>
      </c>
      <c r="M66" s="94">
        <f>I66+40</f>
        <v>45533</v>
      </c>
      <c r="N66" s="94">
        <f>I66+41</f>
        <v>45534</v>
      </c>
      <c r="O66" s="94">
        <f>I66+42</f>
        <v>45535</v>
      </c>
    </row>
    <row r="67" spans="1:17" s="14" customFormat="1" ht="20.25" hidden="1" thickBot="1">
      <c r="A67" s="426"/>
      <c r="B67" s="426"/>
      <c r="C67" s="1018"/>
      <c r="D67" s="442"/>
      <c r="E67" s="442"/>
      <c r="F67" s="443"/>
      <c r="G67" s="174"/>
      <c r="H67" s="456"/>
      <c r="I67" s="455"/>
      <c r="J67" s="175"/>
      <c r="K67" s="175"/>
      <c r="L67" s="175"/>
      <c r="M67" s="175"/>
      <c r="N67" s="175"/>
      <c r="O67" s="175"/>
    </row>
    <row r="68" spans="1:17" s="14" customFormat="1" ht="20.25" hidden="1" thickTop="1">
      <c r="A68" s="426"/>
      <c r="B68" s="426"/>
      <c r="C68" s="18"/>
      <c r="D68" s="440"/>
      <c r="E68" s="440"/>
      <c r="F68" s="888"/>
      <c r="G68" s="452"/>
      <c r="H68" s="924"/>
      <c r="I68" s="454"/>
      <c r="J68" s="454"/>
      <c r="K68" s="454"/>
      <c r="L68" s="454"/>
      <c r="M68" s="454"/>
      <c r="N68" s="454"/>
      <c r="O68" s="454"/>
    </row>
    <row r="69" spans="1:17" s="14" customFormat="1" ht="19.5" hidden="1">
      <c r="A69" s="426"/>
      <c r="B69" s="426"/>
      <c r="C69" s="18"/>
      <c r="D69" s="440"/>
      <c r="E69" s="440"/>
      <c r="F69" s="888"/>
      <c r="G69" s="452"/>
      <c r="H69" s="924"/>
      <c r="I69" s="454"/>
      <c r="J69" s="454"/>
      <c r="K69" s="454"/>
      <c r="L69" s="454"/>
      <c r="M69" s="454"/>
      <c r="N69" s="454"/>
      <c r="O69" s="454"/>
    </row>
    <row r="70" spans="1:17" s="14" customFormat="1" ht="45" hidden="1">
      <c r="A70" s="426"/>
      <c r="B70" s="426"/>
      <c r="C70" s="427" t="s">
        <v>2361</v>
      </c>
      <c r="D70" s="440"/>
      <c r="E70" s="429" t="s">
        <v>98</v>
      </c>
      <c r="F70" s="96" t="s">
        <v>99</v>
      </c>
      <c r="G70" s="236" t="s">
        <v>100</v>
      </c>
      <c r="H70" s="237" t="s">
        <v>101</v>
      </c>
      <c r="I70" s="86" t="s">
        <v>102</v>
      </c>
      <c r="J70" s="148" t="s">
        <v>104</v>
      </c>
      <c r="K70" s="148" t="s">
        <v>816</v>
      </c>
      <c r="L70" s="148" t="s">
        <v>140</v>
      </c>
      <c r="M70" s="148" t="s">
        <v>1082</v>
      </c>
      <c r="N70" s="148" t="s">
        <v>1033</v>
      </c>
      <c r="O70" s="148" t="s">
        <v>1036</v>
      </c>
      <c r="P70" s="148" t="s">
        <v>1172</v>
      </c>
      <c r="Q70" s="1974" t="s">
        <v>2064</v>
      </c>
    </row>
    <row r="71" spans="1:17" s="14" customFormat="1" ht="20.25" hidden="1" thickBot="1">
      <c r="A71" s="426"/>
      <c r="B71" s="426"/>
      <c r="C71" s="852" t="s">
        <v>1713</v>
      </c>
      <c r="D71" s="492" t="s">
        <v>2362</v>
      </c>
      <c r="E71" s="15"/>
      <c r="F71" s="90" t="s">
        <v>109</v>
      </c>
      <c r="G71" s="238"/>
      <c r="H71" s="239"/>
      <c r="I71" s="90"/>
      <c r="J71" s="90" t="s">
        <v>2363</v>
      </c>
      <c r="K71" s="90" t="s">
        <v>1716</v>
      </c>
      <c r="L71" s="90" t="s">
        <v>2409</v>
      </c>
      <c r="M71" s="90" t="s">
        <v>2410</v>
      </c>
      <c r="N71" s="90" t="s">
        <v>2411</v>
      </c>
      <c r="O71" s="90" t="s">
        <v>2171</v>
      </c>
      <c r="P71" s="90" t="s">
        <v>2364</v>
      </c>
    </row>
    <row r="72" spans="1:17" s="14" customFormat="1" ht="20.25" hidden="1" thickTop="1">
      <c r="A72" s="426"/>
      <c r="B72" s="426"/>
      <c r="C72" s="1517" t="s">
        <v>1867</v>
      </c>
      <c r="D72" s="436" t="s">
        <v>1910</v>
      </c>
      <c r="E72" s="436">
        <v>45495</v>
      </c>
      <c r="F72" s="437">
        <v>45499</v>
      </c>
      <c r="G72" s="1517" t="s">
        <v>2412</v>
      </c>
      <c r="H72" s="439" t="s">
        <v>2413</v>
      </c>
      <c r="I72" s="173">
        <v>45503</v>
      </c>
      <c r="J72" s="94">
        <f>I72+32</f>
        <v>45535</v>
      </c>
      <c r="K72" s="94">
        <f>I72+34</f>
        <v>45537</v>
      </c>
      <c r="L72" s="94">
        <f>I72+35</f>
        <v>45538</v>
      </c>
      <c r="M72" s="94">
        <f>I72+37</f>
        <v>45540</v>
      </c>
      <c r="N72" s="94">
        <f>I72+40</f>
        <v>45543</v>
      </c>
      <c r="O72" s="94">
        <f>I72+41</f>
        <v>45544</v>
      </c>
      <c r="P72" s="94">
        <f>I72+42</f>
        <v>45545</v>
      </c>
    </row>
    <row r="73" spans="1:17" s="14" customFormat="1" ht="20.25" hidden="1" thickBot="1">
      <c r="A73" s="426"/>
      <c r="B73" s="426"/>
      <c r="C73" s="1018"/>
      <c r="D73" s="442"/>
      <c r="E73" s="442"/>
      <c r="F73" s="443"/>
      <c r="G73" s="174"/>
      <c r="H73" s="456"/>
      <c r="I73" s="455"/>
      <c r="J73" s="175"/>
      <c r="K73" s="175"/>
      <c r="L73" s="175"/>
      <c r="M73" s="175"/>
      <c r="N73" s="175"/>
      <c r="O73" s="175"/>
      <c r="P73" s="175"/>
    </row>
    <row r="74" spans="1:17" s="14" customFormat="1" ht="20.25" hidden="1" thickTop="1">
      <c r="A74" s="426" t="s">
        <v>1915</v>
      </c>
      <c r="B74" s="426"/>
      <c r="C74" s="1517" t="s">
        <v>1916</v>
      </c>
      <c r="D74" s="436" t="s">
        <v>1917</v>
      </c>
      <c r="E74" s="436">
        <v>45502</v>
      </c>
      <c r="F74" s="437">
        <v>45504</v>
      </c>
      <c r="G74" s="1517" t="s">
        <v>2414</v>
      </c>
      <c r="H74" s="439" t="s">
        <v>2415</v>
      </c>
      <c r="I74" s="173">
        <v>45508</v>
      </c>
      <c r="J74" s="94">
        <f>I74+32</f>
        <v>45540</v>
      </c>
      <c r="K74" s="94">
        <f>I74+34</f>
        <v>45542</v>
      </c>
      <c r="L74" s="94">
        <f>I74+35</f>
        <v>45543</v>
      </c>
      <c r="M74" s="94">
        <f>I74+37</f>
        <v>45545</v>
      </c>
      <c r="N74" s="94">
        <f>I74+40</f>
        <v>45548</v>
      </c>
      <c r="O74" s="94">
        <f>I74+41</f>
        <v>45549</v>
      </c>
      <c r="P74" s="94">
        <f>I74+42</f>
        <v>45550</v>
      </c>
    </row>
    <row r="75" spans="1:17" s="14" customFormat="1" ht="20.25" hidden="1" thickBot="1">
      <c r="A75" s="426"/>
      <c r="B75" s="426"/>
      <c r="C75" s="1018"/>
      <c r="D75" s="442"/>
      <c r="E75" s="442"/>
      <c r="F75" s="443"/>
      <c r="G75" s="174"/>
      <c r="H75" s="456"/>
      <c r="I75" s="455"/>
      <c r="J75" s="175"/>
      <c r="K75" s="175"/>
      <c r="L75" s="175"/>
      <c r="M75" s="175"/>
      <c r="N75" s="175"/>
      <c r="O75" s="175"/>
      <c r="P75" s="175"/>
    </row>
    <row r="76" spans="1:17" s="14" customFormat="1" ht="20.25" hidden="1" thickTop="1">
      <c r="A76" s="426" t="s">
        <v>1912</v>
      </c>
      <c r="B76" s="426"/>
      <c r="C76" s="1517" t="s">
        <v>1893</v>
      </c>
      <c r="D76" s="436" t="s">
        <v>1913</v>
      </c>
      <c r="E76" s="436">
        <v>45503</v>
      </c>
      <c r="F76" s="437">
        <v>45505</v>
      </c>
      <c r="G76" s="1517" t="s">
        <v>2026</v>
      </c>
      <c r="H76" s="439" t="s">
        <v>2416</v>
      </c>
      <c r="I76" s="173">
        <v>45511</v>
      </c>
      <c r="J76" s="94">
        <f>I76+32</f>
        <v>45543</v>
      </c>
      <c r="K76" s="94">
        <f>I76+34</f>
        <v>45545</v>
      </c>
      <c r="L76" s="94">
        <f>I76+35</f>
        <v>45546</v>
      </c>
      <c r="M76" s="94">
        <f>I76+37</f>
        <v>45548</v>
      </c>
      <c r="N76" s="94">
        <f>I76+40</f>
        <v>45551</v>
      </c>
      <c r="O76" s="94">
        <f>I76+41</f>
        <v>45552</v>
      </c>
      <c r="P76" s="94">
        <f>I76+42</f>
        <v>45553</v>
      </c>
    </row>
    <row r="77" spans="1:17" s="14" customFormat="1" ht="20.25" hidden="1" thickBot="1">
      <c r="A77" s="426"/>
      <c r="B77" s="426"/>
      <c r="C77" s="1018"/>
      <c r="D77" s="442"/>
      <c r="E77" s="442"/>
      <c r="F77" s="443"/>
      <c r="G77" s="174"/>
      <c r="H77" s="456"/>
      <c r="I77" s="455"/>
      <c r="J77" s="175"/>
      <c r="K77" s="175"/>
      <c r="L77" s="175"/>
      <c r="M77" s="175"/>
      <c r="N77" s="175"/>
      <c r="O77" s="175"/>
      <c r="P77" s="175"/>
    </row>
    <row r="78" spans="1:17" s="14" customFormat="1" ht="20.25" hidden="1" thickTop="1">
      <c r="A78" s="2355" t="s">
        <v>1918</v>
      </c>
      <c r="B78" s="2355"/>
      <c r="C78" s="1517" t="s">
        <v>1893</v>
      </c>
      <c r="D78" s="436" t="s">
        <v>1919</v>
      </c>
      <c r="E78" s="436">
        <v>45512</v>
      </c>
      <c r="F78" s="437">
        <v>45514</v>
      </c>
      <c r="G78" s="1517" t="s">
        <v>2343</v>
      </c>
      <c r="H78" s="439" t="s">
        <v>2417</v>
      </c>
      <c r="I78" s="173">
        <v>45518</v>
      </c>
      <c r="J78" s="94">
        <f>I78+32</f>
        <v>45550</v>
      </c>
      <c r="K78" s="94">
        <f>I78+34</f>
        <v>45552</v>
      </c>
      <c r="L78" s="94">
        <f>I78+35</f>
        <v>45553</v>
      </c>
      <c r="M78" s="94">
        <f>I78+37</f>
        <v>45555</v>
      </c>
      <c r="N78" s="94">
        <f>I78+40</f>
        <v>45558</v>
      </c>
      <c r="O78" s="94">
        <f>I78+41</f>
        <v>45559</v>
      </c>
      <c r="P78" s="94">
        <f>I78+42</f>
        <v>45560</v>
      </c>
    </row>
    <row r="79" spans="1:17" s="14" customFormat="1" ht="20.25" hidden="1" thickBot="1">
      <c r="A79" s="426"/>
      <c r="B79" s="426"/>
      <c r="C79" s="1018"/>
      <c r="D79" s="442"/>
      <c r="E79" s="442"/>
      <c r="F79" s="443"/>
      <c r="G79" s="174"/>
      <c r="H79" s="456"/>
      <c r="I79" s="455"/>
      <c r="J79" s="175"/>
      <c r="K79" s="175"/>
      <c r="L79" s="175"/>
      <c r="M79" s="175"/>
      <c r="N79" s="175"/>
      <c r="O79" s="175"/>
      <c r="P79" s="175"/>
    </row>
    <row r="80" spans="1:17" s="14" customFormat="1" ht="20.25" hidden="1" thickTop="1">
      <c r="A80" s="426" t="s">
        <v>1889</v>
      </c>
      <c r="B80" s="426"/>
      <c r="C80" s="1517" t="s">
        <v>1921</v>
      </c>
      <c r="D80" s="436" t="s">
        <v>1922</v>
      </c>
      <c r="E80" s="436">
        <v>45518</v>
      </c>
      <c r="F80" s="437">
        <v>45520</v>
      </c>
      <c r="G80" s="1517" t="s">
        <v>2418</v>
      </c>
      <c r="H80" s="439" t="s">
        <v>2419</v>
      </c>
      <c r="I80" s="173">
        <v>45529</v>
      </c>
      <c r="J80" s="94">
        <f>I80+32</f>
        <v>45561</v>
      </c>
      <c r="K80" s="94">
        <f>I80+34</f>
        <v>45563</v>
      </c>
      <c r="L80" s="94">
        <f>I80+35</f>
        <v>45564</v>
      </c>
      <c r="M80" s="94">
        <f>I80+37</f>
        <v>45566</v>
      </c>
      <c r="N80" s="94">
        <f>I80+40</f>
        <v>45569</v>
      </c>
      <c r="O80" s="94">
        <f>I80+41</f>
        <v>45570</v>
      </c>
      <c r="P80" s="94">
        <f>I80+42</f>
        <v>45571</v>
      </c>
    </row>
    <row r="81" spans="1:16" s="14" customFormat="1" ht="20.25" hidden="1" thickBot="1">
      <c r="A81" s="426"/>
      <c r="B81" s="426"/>
      <c r="C81" s="1018" t="s">
        <v>1889</v>
      </c>
      <c r="D81" s="442" t="s">
        <v>1924</v>
      </c>
      <c r="E81" s="442">
        <v>45527</v>
      </c>
      <c r="F81" s="1198" t="s">
        <v>393</v>
      </c>
      <c r="G81" s="174"/>
      <c r="H81" s="456"/>
      <c r="I81" s="455"/>
      <c r="J81" s="175"/>
      <c r="K81" s="175"/>
      <c r="L81" s="175"/>
      <c r="M81" s="175"/>
      <c r="N81" s="175"/>
      <c r="O81" s="175"/>
      <c r="P81" s="175"/>
    </row>
    <row r="82" spans="1:16" s="14" customFormat="1" ht="20.25" hidden="1" thickTop="1">
      <c r="A82" s="426"/>
      <c r="B82" s="426"/>
      <c r="C82" s="1517" t="s">
        <v>1869</v>
      </c>
      <c r="D82" s="436" t="s">
        <v>1930</v>
      </c>
      <c r="E82" s="436">
        <v>45532</v>
      </c>
      <c r="F82" s="437">
        <v>45534</v>
      </c>
      <c r="G82" s="1517" t="s">
        <v>2318</v>
      </c>
      <c r="H82" s="439" t="s">
        <v>2420</v>
      </c>
      <c r="I82" s="173">
        <v>45537</v>
      </c>
      <c r="J82" s="94">
        <f>I82+32</f>
        <v>45569</v>
      </c>
      <c r="K82" s="94">
        <f>I82+34</f>
        <v>45571</v>
      </c>
      <c r="L82" s="94">
        <f>I82+35</f>
        <v>45572</v>
      </c>
      <c r="M82" s="94">
        <f>I82+37</f>
        <v>45574</v>
      </c>
      <c r="N82" s="94">
        <f>I82+40</f>
        <v>45577</v>
      </c>
      <c r="O82" s="94">
        <f>I82+41</f>
        <v>45578</v>
      </c>
      <c r="P82" s="94">
        <f>I82+42</f>
        <v>45579</v>
      </c>
    </row>
    <row r="83" spans="1:16" s="14" customFormat="1" ht="20.25" hidden="1" thickBot="1">
      <c r="A83" s="426"/>
      <c r="B83" s="426"/>
      <c r="C83" s="1018"/>
      <c r="D83" s="442"/>
      <c r="E83" s="442"/>
      <c r="F83" s="1198"/>
      <c r="G83" s="174"/>
      <c r="H83" s="456"/>
      <c r="I83" s="455"/>
      <c r="J83" s="175"/>
      <c r="K83" s="175"/>
      <c r="L83" s="175"/>
      <c r="M83" s="175"/>
      <c r="N83" s="175"/>
      <c r="O83" s="175"/>
      <c r="P83" s="175"/>
    </row>
    <row r="84" spans="1:16" s="14" customFormat="1" ht="20.25" hidden="1" thickTop="1">
      <c r="A84" s="426" t="s">
        <v>1926</v>
      </c>
      <c r="B84" s="426"/>
      <c r="C84" s="1517" t="s">
        <v>1927</v>
      </c>
      <c r="D84" s="436" t="s">
        <v>1928</v>
      </c>
      <c r="E84" s="436">
        <v>45533</v>
      </c>
      <c r="F84" s="867" t="s">
        <v>393</v>
      </c>
      <c r="G84" s="1517" t="s">
        <v>2421</v>
      </c>
      <c r="H84" s="439" t="s">
        <v>2422</v>
      </c>
      <c r="I84" s="173">
        <v>45545</v>
      </c>
      <c r="J84" s="94">
        <f>I84+32</f>
        <v>45577</v>
      </c>
      <c r="K84" s="94">
        <f>I84+34</f>
        <v>45579</v>
      </c>
      <c r="L84" s="94">
        <f>I84+35</f>
        <v>45580</v>
      </c>
      <c r="M84" s="94">
        <f>I84+37</f>
        <v>45582</v>
      </c>
      <c r="N84" s="94">
        <f>I84+40</f>
        <v>45585</v>
      </c>
      <c r="O84" s="94">
        <f>I84+41</f>
        <v>45586</v>
      </c>
      <c r="P84" s="94">
        <f>I84+42</f>
        <v>45587</v>
      </c>
    </row>
    <row r="85" spans="1:16" s="14" customFormat="1" ht="20.25" hidden="1" thickBot="1">
      <c r="A85" s="426"/>
      <c r="B85" s="426"/>
      <c r="C85" s="1018" t="s">
        <v>1869</v>
      </c>
      <c r="D85" s="442" t="s">
        <v>1930</v>
      </c>
      <c r="E85" s="442">
        <v>45532</v>
      </c>
      <c r="F85" s="443">
        <v>45534</v>
      </c>
      <c r="G85" s="174"/>
      <c r="H85" s="456"/>
      <c r="I85" s="455"/>
      <c r="J85" s="175"/>
      <c r="K85" s="175"/>
      <c r="L85" s="175"/>
      <c r="M85" s="175"/>
      <c r="N85" s="175"/>
      <c r="O85" s="175"/>
      <c r="P85" s="175"/>
    </row>
    <row r="86" spans="1:16" s="14" customFormat="1" ht="20.25" hidden="1" thickTop="1">
      <c r="A86" s="426"/>
      <c r="B86" s="426"/>
      <c r="C86" s="1517" t="s">
        <v>1901</v>
      </c>
      <c r="D86" s="436" t="s">
        <v>1931</v>
      </c>
      <c r="E86" s="436">
        <v>45538</v>
      </c>
      <c r="F86" s="437">
        <v>45541</v>
      </c>
      <c r="G86" s="1517" t="s">
        <v>2423</v>
      </c>
      <c r="H86" s="439" t="s">
        <v>2424</v>
      </c>
      <c r="I86" s="173">
        <v>45546</v>
      </c>
      <c r="J86" s="94">
        <f>I86+32</f>
        <v>45578</v>
      </c>
      <c r="K86" s="94">
        <f>I86+34</f>
        <v>45580</v>
      </c>
      <c r="L86" s="94">
        <f>I86+35</f>
        <v>45581</v>
      </c>
      <c r="M86" s="94">
        <f>I86+37</f>
        <v>45583</v>
      </c>
      <c r="N86" s="94">
        <f>I86+40</f>
        <v>45586</v>
      </c>
      <c r="O86" s="94">
        <f>I86+41</f>
        <v>45587</v>
      </c>
      <c r="P86" s="94">
        <f>I86+42</f>
        <v>45588</v>
      </c>
    </row>
    <row r="87" spans="1:16" s="14" customFormat="1" ht="20.25" hidden="1" thickBot="1">
      <c r="A87" s="426"/>
      <c r="B87" s="426"/>
      <c r="C87" s="1018"/>
      <c r="D87" s="442"/>
      <c r="E87" s="442"/>
      <c r="F87" s="443"/>
      <c r="G87" s="174"/>
      <c r="H87" s="456"/>
      <c r="I87" s="455"/>
      <c r="J87" s="175"/>
      <c r="K87" s="175"/>
      <c r="L87" s="175"/>
      <c r="M87" s="175"/>
      <c r="N87" s="175"/>
      <c r="O87" s="175"/>
      <c r="P87" s="175"/>
    </row>
    <row r="88" spans="1:16" s="14" customFormat="1" ht="20.25" hidden="1" thickTop="1">
      <c r="A88" s="426"/>
      <c r="B88" s="426"/>
      <c r="C88" s="1517" t="s">
        <v>1808</v>
      </c>
      <c r="D88" s="436" t="s">
        <v>1933</v>
      </c>
      <c r="E88" s="436">
        <v>45547</v>
      </c>
      <c r="F88" s="437">
        <v>45549</v>
      </c>
      <c r="G88" s="1517" t="s">
        <v>2425</v>
      </c>
      <c r="H88" s="439" t="s">
        <v>2426</v>
      </c>
      <c r="I88" s="173">
        <v>45553</v>
      </c>
      <c r="J88" s="94">
        <f>I88+32</f>
        <v>45585</v>
      </c>
      <c r="K88" s="94">
        <f>I88+34</f>
        <v>45587</v>
      </c>
      <c r="L88" s="94">
        <f>I88+35</f>
        <v>45588</v>
      </c>
      <c r="M88" s="94">
        <f>I88+37</f>
        <v>45590</v>
      </c>
      <c r="N88" s="94">
        <f>I88+40</f>
        <v>45593</v>
      </c>
      <c r="O88" s="94">
        <f>I88+41</f>
        <v>45594</v>
      </c>
      <c r="P88" s="94">
        <f>I88+42</f>
        <v>45595</v>
      </c>
    </row>
    <row r="89" spans="1:16" s="14" customFormat="1" ht="20.25" hidden="1" thickBot="1">
      <c r="A89" s="426"/>
      <c r="B89" s="426"/>
      <c r="C89" s="1018"/>
      <c r="D89" s="442"/>
      <c r="E89" s="442"/>
      <c r="F89" s="443"/>
      <c r="G89" s="174"/>
      <c r="H89" s="456"/>
      <c r="I89" s="455"/>
      <c r="J89" s="175"/>
      <c r="K89" s="175"/>
      <c r="L89" s="175"/>
      <c r="M89" s="175"/>
      <c r="N89" s="175"/>
      <c r="O89" s="175"/>
      <c r="P89" s="175"/>
    </row>
    <row r="90" spans="1:16" s="14" customFormat="1" ht="20.25" hidden="1" thickTop="1">
      <c r="A90" s="426"/>
      <c r="B90" s="426"/>
      <c r="C90" s="1517" t="s">
        <v>1889</v>
      </c>
      <c r="D90" s="436" t="s">
        <v>1935</v>
      </c>
      <c r="E90" s="436">
        <v>45550</v>
      </c>
      <c r="F90" s="867" t="s">
        <v>393</v>
      </c>
      <c r="G90" s="1517" t="s">
        <v>2427</v>
      </c>
      <c r="H90" s="439" t="s">
        <v>2428</v>
      </c>
      <c r="I90" s="173">
        <v>45560</v>
      </c>
      <c r="J90" s="94">
        <f>I90+32</f>
        <v>45592</v>
      </c>
      <c r="K90" s="94">
        <f>I90+34</f>
        <v>45594</v>
      </c>
      <c r="L90" s="94">
        <f>I90+35</f>
        <v>45595</v>
      </c>
      <c r="M90" s="94">
        <f>I90+37</f>
        <v>45597</v>
      </c>
      <c r="N90" s="94">
        <f>I90+40</f>
        <v>45600</v>
      </c>
      <c r="O90" s="94">
        <f>I90+41</f>
        <v>45601</v>
      </c>
      <c r="P90" s="94">
        <f>I90+42</f>
        <v>45602</v>
      </c>
    </row>
    <row r="91" spans="1:16" s="14" customFormat="1" ht="20.25" hidden="1" thickBot="1">
      <c r="A91" s="426"/>
      <c r="B91" s="426"/>
      <c r="C91" s="1018" t="s">
        <v>1867</v>
      </c>
      <c r="D91" s="442" t="s">
        <v>1937</v>
      </c>
      <c r="E91" s="442">
        <v>45551</v>
      </c>
      <c r="F91" s="443">
        <v>45553</v>
      </c>
      <c r="G91" s="174"/>
      <c r="H91" s="456"/>
      <c r="I91" s="455"/>
      <c r="J91" s="175"/>
      <c r="K91" s="175"/>
      <c r="L91" s="175"/>
      <c r="M91" s="175"/>
      <c r="N91" s="175"/>
      <c r="O91" s="175"/>
      <c r="P91" s="175"/>
    </row>
    <row r="92" spans="1:16" s="14" customFormat="1" ht="20.25" hidden="1" thickTop="1">
      <c r="A92" s="426" t="s">
        <v>1869</v>
      </c>
      <c r="B92" s="426"/>
      <c r="C92" s="1517" t="s">
        <v>1927</v>
      </c>
      <c r="D92" s="436" t="s">
        <v>1939</v>
      </c>
      <c r="E92" s="436">
        <v>45557</v>
      </c>
      <c r="F92" s="867" t="s">
        <v>393</v>
      </c>
      <c r="G92" s="1517" t="s">
        <v>2035</v>
      </c>
      <c r="H92" s="439" t="s">
        <v>2429</v>
      </c>
      <c r="I92" s="173">
        <v>45567</v>
      </c>
      <c r="J92" s="94">
        <f>I92+32</f>
        <v>45599</v>
      </c>
      <c r="K92" s="94">
        <f>I92+34</f>
        <v>45601</v>
      </c>
      <c r="L92" s="94">
        <f>I92+35</f>
        <v>45602</v>
      </c>
      <c r="M92" s="94">
        <f>I92+37</f>
        <v>45604</v>
      </c>
      <c r="N92" s="94">
        <f>I92+40</f>
        <v>45607</v>
      </c>
      <c r="O92" s="94">
        <f>I92+41</f>
        <v>45608</v>
      </c>
      <c r="P92" s="94">
        <f>I92+42</f>
        <v>45609</v>
      </c>
    </row>
    <row r="93" spans="1:16" s="14" customFormat="1" ht="20.25" hidden="1" thickBot="1">
      <c r="A93" s="426"/>
      <c r="B93" s="426"/>
      <c r="C93" s="1018" t="s">
        <v>1941</v>
      </c>
      <c r="D93" s="442" t="s">
        <v>1942</v>
      </c>
      <c r="E93" s="442">
        <v>45557</v>
      </c>
      <c r="F93" s="443">
        <v>45559</v>
      </c>
      <c r="G93" s="174"/>
      <c r="H93" s="456"/>
      <c r="I93" s="455"/>
      <c r="J93" s="175"/>
      <c r="K93" s="175"/>
      <c r="L93" s="175"/>
      <c r="M93" s="175"/>
      <c r="N93" s="175"/>
      <c r="O93" s="175"/>
      <c r="P93" s="175"/>
    </row>
    <row r="94" spans="1:16" s="14" customFormat="1" ht="20.25" hidden="1" thickTop="1">
      <c r="A94" s="426" t="s">
        <v>1927</v>
      </c>
      <c r="B94" s="426"/>
      <c r="C94" s="1517" t="s">
        <v>1805</v>
      </c>
      <c r="D94" s="436" t="s">
        <v>1943</v>
      </c>
      <c r="E94" s="436">
        <v>45568</v>
      </c>
      <c r="F94" s="437">
        <v>45571</v>
      </c>
      <c r="G94" s="2119" t="s">
        <v>2393</v>
      </c>
      <c r="H94" s="439" t="s">
        <v>2430</v>
      </c>
      <c r="I94" s="173">
        <v>45574</v>
      </c>
      <c r="J94" s="94">
        <f>I94+32</f>
        <v>45606</v>
      </c>
      <c r="K94" s="94">
        <f>I94+34</f>
        <v>45608</v>
      </c>
      <c r="L94" s="94">
        <f>I94+35</f>
        <v>45609</v>
      </c>
      <c r="M94" s="94">
        <f>I94+37</f>
        <v>45611</v>
      </c>
      <c r="N94" s="94">
        <f>I94+40</f>
        <v>45614</v>
      </c>
      <c r="O94" s="94">
        <f>I94+41</f>
        <v>45615</v>
      </c>
      <c r="P94" s="94">
        <f>I94+42</f>
        <v>45616</v>
      </c>
    </row>
    <row r="95" spans="1:16" s="14" customFormat="1" ht="20.25" hidden="1" thickBot="1">
      <c r="A95" s="426" t="s">
        <v>1869</v>
      </c>
      <c r="B95" s="426"/>
      <c r="C95" s="441" t="s">
        <v>1901</v>
      </c>
      <c r="D95" s="442" t="s">
        <v>1945</v>
      </c>
      <c r="E95" s="442">
        <v>45567</v>
      </c>
      <c r="F95" s="443">
        <v>45571</v>
      </c>
      <c r="G95" s="174"/>
      <c r="H95" s="456"/>
      <c r="I95" s="455"/>
      <c r="J95" s="175"/>
      <c r="K95" s="175"/>
      <c r="L95" s="175"/>
      <c r="M95" s="175"/>
      <c r="N95" s="175"/>
      <c r="O95" s="175"/>
      <c r="P95" s="175"/>
    </row>
    <row r="96" spans="1:16" s="14" customFormat="1" ht="20.25" hidden="1" thickTop="1">
      <c r="A96" s="426" t="s">
        <v>1946</v>
      </c>
      <c r="B96" s="426"/>
      <c r="C96" s="1517" t="s">
        <v>1805</v>
      </c>
      <c r="D96" s="732" t="s">
        <v>1947</v>
      </c>
      <c r="E96" s="732">
        <v>45577</v>
      </c>
      <c r="F96" s="2093">
        <v>45580</v>
      </c>
      <c r="G96" s="1517" t="s">
        <v>2431</v>
      </c>
      <c r="H96" s="439" t="s">
        <v>2432</v>
      </c>
      <c r="I96" s="173">
        <v>45581</v>
      </c>
      <c r="J96" s="94">
        <f>I96+32</f>
        <v>45613</v>
      </c>
      <c r="K96" s="94">
        <f>I96+34</f>
        <v>45615</v>
      </c>
      <c r="L96" s="94">
        <f>I96+35</f>
        <v>45616</v>
      </c>
      <c r="M96" s="94">
        <f>I96+37</f>
        <v>45618</v>
      </c>
      <c r="N96" s="94">
        <f>I96+40</f>
        <v>45621</v>
      </c>
      <c r="O96" s="94">
        <f>I96+41</f>
        <v>45622</v>
      </c>
      <c r="P96" s="94">
        <f>I96+42</f>
        <v>45623</v>
      </c>
    </row>
    <row r="97" spans="1:16" s="14" customFormat="1" ht="20.25" hidden="1" thickBot="1">
      <c r="A97" s="426"/>
      <c r="B97" s="426"/>
      <c r="C97" s="1018"/>
      <c r="D97" s="442"/>
      <c r="E97" s="442"/>
      <c r="F97" s="443"/>
      <c r="G97" s="444"/>
      <c r="H97" s="456"/>
      <c r="I97" s="455"/>
      <c r="J97" s="175"/>
      <c r="K97" s="175"/>
      <c r="L97" s="175"/>
      <c r="M97" s="175"/>
      <c r="N97" s="175"/>
      <c r="O97" s="175"/>
      <c r="P97" s="175"/>
    </row>
    <row r="98" spans="1:16" s="14" customFormat="1" ht="20.25" hidden="1" thickTop="1">
      <c r="A98" s="426" t="s">
        <v>1949</v>
      </c>
      <c r="B98" s="426"/>
      <c r="C98" s="1517" t="s">
        <v>1950</v>
      </c>
      <c r="D98" s="436" t="s">
        <v>1951</v>
      </c>
      <c r="E98" s="436">
        <v>45582</v>
      </c>
      <c r="F98" s="437">
        <v>45584</v>
      </c>
      <c r="G98" s="1517" t="s">
        <v>2335</v>
      </c>
      <c r="H98" s="439" t="s">
        <v>2433</v>
      </c>
      <c r="I98" s="173">
        <v>45588</v>
      </c>
      <c r="J98" s="94">
        <f>I98+32</f>
        <v>45620</v>
      </c>
      <c r="K98" s="94">
        <f>I98+34</f>
        <v>45622</v>
      </c>
      <c r="L98" s="94">
        <f>I98+35</f>
        <v>45623</v>
      </c>
      <c r="M98" s="94">
        <f>I98+37</f>
        <v>45625</v>
      </c>
      <c r="N98" s="94">
        <f>I98+40</f>
        <v>45628</v>
      </c>
      <c r="O98" s="94">
        <f>I98+41</f>
        <v>45629</v>
      </c>
      <c r="P98" s="94">
        <f>I98+42</f>
        <v>45630</v>
      </c>
    </row>
    <row r="99" spans="1:16" s="14" customFormat="1" ht="20.25" hidden="1" thickBot="1">
      <c r="A99" s="426"/>
      <c r="B99" s="426"/>
      <c r="C99" s="1018"/>
      <c r="D99" s="442"/>
      <c r="E99" s="442"/>
      <c r="F99" s="443"/>
      <c r="G99" s="444"/>
      <c r="H99" s="456"/>
      <c r="I99" s="455"/>
      <c r="J99" s="175"/>
      <c r="K99" s="175"/>
      <c r="L99" s="175"/>
      <c r="M99" s="175"/>
      <c r="N99" s="175"/>
      <c r="O99" s="175"/>
      <c r="P99" s="175"/>
    </row>
    <row r="100" spans="1:16" s="14" customFormat="1" ht="20.25" hidden="1" thickTop="1">
      <c r="A100" s="426" t="s">
        <v>1954</v>
      </c>
      <c r="B100" s="426"/>
      <c r="C100" s="1517" t="s">
        <v>1955</v>
      </c>
      <c r="D100" s="436" t="s">
        <v>1956</v>
      </c>
      <c r="E100" s="436">
        <v>45588</v>
      </c>
      <c r="F100" s="437">
        <v>45590</v>
      </c>
      <c r="G100" s="1517" t="s">
        <v>2389</v>
      </c>
      <c r="H100" s="439" t="s">
        <v>2434</v>
      </c>
      <c r="I100" s="173">
        <v>45595</v>
      </c>
      <c r="J100" s="94">
        <f>I100+32</f>
        <v>45627</v>
      </c>
      <c r="K100" s="94">
        <f>I100+34</f>
        <v>45629</v>
      </c>
      <c r="L100" s="94">
        <f>I100+35</f>
        <v>45630</v>
      </c>
      <c r="M100" s="94">
        <f>I100+37</f>
        <v>45632</v>
      </c>
      <c r="N100" s="94">
        <f>I100+40</f>
        <v>45635</v>
      </c>
      <c r="O100" s="94">
        <f>I100+41</f>
        <v>45636</v>
      </c>
      <c r="P100" s="94">
        <f>I100+42</f>
        <v>45637</v>
      </c>
    </row>
    <row r="101" spans="1:16" s="14" customFormat="1" ht="20.25" hidden="1" thickBot="1">
      <c r="A101" s="426"/>
      <c r="B101" s="426"/>
      <c r="C101" s="1018"/>
      <c r="D101" s="442"/>
      <c r="E101" s="442"/>
      <c r="F101" s="443"/>
      <c r="G101" s="444"/>
      <c r="H101" s="456"/>
      <c r="I101" s="455"/>
      <c r="J101" s="175"/>
      <c r="K101" s="175"/>
      <c r="L101" s="175"/>
      <c r="M101" s="175"/>
      <c r="N101" s="175"/>
      <c r="O101" s="175"/>
      <c r="P101" s="175"/>
    </row>
    <row r="102" spans="1:16" s="14" customFormat="1" ht="20.25" hidden="1" thickTop="1">
      <c r="A102" s="426" t="s">
        <v>1958</v>
      </c>
      <c r="B102" s="426"/>
      <c r="C102" s="1517" t="s">
        <v>1959</v>
      </c>
      <c r="D102" s="436" t="s">
        <v>1960</v>
      </c>
      <c r="E102" s="436">
        <v>45596</v>
      </c>
      <c r="F102" s="437">
        <v>45598</v>
      </c>
      <c r="G102" s="1517" t="s">
        <v>425</v>
      </c>
      <c r="H102" s="439" t="s">
        <v>2435</v>
      </c>
      <c r="I102" s="173">
        <v>45602</v>
      </c>
      <c r="J102" s="94">
        <f>I102+32</f>
        <v>45634</v>
      </c>
      <c r="K102" s="94">
        <f>I102+34</f>
        <v>45636</v>
      </c>
      <c r="L102" s="94">
        <f>I102+35</f>
        <v>45637</v>
      </c>
      <c r="M102" s="94">
        <f>I102+37</f>
        <v>45639</v>
      </c>
      <c r="N102" s="94">
        <f>I102+40</f>
        <v>45642</v>
      </c>
      <c r="O102" s="94">
        <f>I102+41</f>
        <v>45643</v>
      </c>
      <c r="P102" s="94">
        <f>I102+42</f>
        <v>45644</v>
      </c>
    </row>
    <row r="103" spans="1:16" s="14" customFormat="1" ht="20.25" hidden="1" thickBot="1">
      <c r="A103" s="426"/>
      <c r="B103" s="426"/>
      <c r="C103" s="1018"/>
      <c r="D103" s="442"/>
      <c r="E103" s="442"/>
      <c r="F103" s="443"/>
      <c r="G103" s="444"/>
      <c r="H103" s="456"/>
      <c r="I103" s="455"/>
      <c r="J103" s="175"/>
      <c r="K103" s="175"/>
      <c r="L103" s="175"/>
      <c r="M103" s="175"/>
      <c r="N103" s="175"/>
      <c r="O103" s="175"/>
      <c r="P103" s="175"/>
    </row>
    <row r="104" spans="1:16" s="14" customFormat="1" ht="20.25" hidden="1" thickTop="1">
      <c r="A104" s="426" t="s">
        <v>1962</v>
      </c>
      <c r="B104" s="426"/>
      <c r="C104" s="1517" t="s">
        <v>1941</v>
      </c>
      <c r="D104" s="3043" t="s">
        <v>1963</v>
      </c>
      <c r="E104" s="436">
        <v>45605</v>
      </c>
      <c r="F104" s="437">
        <v>45607</v>
      </c>
      <c r="G104" s="1517" t="s">
        <v>2436</v>
      </c>
      <c r="H104" s="439" t="s">
        <v>2437</v>
      </c>
      <c r="I104" s="173">
        <v>45609</v>
      </c>
      <c r="J104" s="94">
        <f>I104+32</f>
        <v>45641</v>
      </c>
      <c r="K104" s="94">
        <f>I104+34</f>
        <v>45643</v>
      </c>
      <c r="L104" s="94">
        <f>I104+35</f>
        <v>45644</v>
      </c>
      <c r="M104" s="94">
        <f>I104+37</f>
        <v>45646</v>
      </c>
      <c r="N104" s="94">
        <f>I104+40</f>
        <v>45649</v>
      </c>
      <c r="O104" s="94">
        <f>I104+41</f>
        <v>45650</v>
      </c>
      <c r="P104" s="94">
        <f>I104+42</f>
        <v>45651</v>
      </c>
    </row>
    <row r="105" spans="1:16" s="14" customFormat="1" ht="20.25" hidden="1" thickBot="1">
      <c r="A105" s="426"/>
      <c r="B105" s="426"/>
      <c r="C105" s="1018"/>
      <c r="D105" s="442"/>
      <c r="E105" s="442"/>
      <c r="F105" s="443"/>
      <c r="G105" s="444"/>
      <c r="H105" s="456"/>
      <c r="I105" s="455"/>
      <c r="J105" s="175"/>
      <c r="K105" s="175"/>
      <c r="L105" s="175"/>
      <c r="M105" s="175"/>
      <c r="N105" s="175"/>
      <c r="O105" s="175"/>
      <c r="P105" s="175"/>
    </row>
    <row r="106" spans="1:16" s="14" customFormat="1" ht="20.25" hidden="1" thickTop="1">
      <c r="A106" s="426"/>
      <c r="B106" s="426"/>
      <c r="C106" s="1517" t="s">
        <v>1901</v>
      </c>
      <c r="D106" s="436" t="s">
        <v>1965</v>
      </c>
      <c r="E106" s="436">
        <v>45612</v>
      </c>
      <c r="F106" s="437">
        <v>45614</v>
      </c>
      <c r="G106" s="1517" t="s">
        <v>2438</v>
      </c>
      <c r="H106" s="439" t="s">
        <v>2439</v>
      </c>
      <c r="I106" s="173">
        <v>45616</v>
      </c>
      <c r="J106" s="94">
        <f>I106+32</f>
        <v>45648</v>
      </c>
      <c r="K106" s="94">
        <f>I106+34</f>
        <v>45650</v>
      </c>
      <c r="L106" s="94">
        <f>I106+35</f>
        <v>45651</v>
      </c>
      <c r="M106" s="94">
        <f>I106+37</f>
        <v>45653</v>
      </c>
      <c r="N106" s="94">
        <f>I106+40</f>
        <v>45656</v>
      </c>
      <c r="O106" s="94">
        <f>I106+41</f>
        <v>45657</v>
      </c>
      <c r="P106" s="94">
        <f>I106+42</f>
        <v>45658</v>
      </c>
    </row>
    <row r="107" spans="1:16" s="14" customFormat="1" ht="20.25" hidden="1" thickBot="1">
      <c r="A107" s="426"/>
      <c r="B107" s="426"/>
      <c r="C107" s="1018"/>
      <c r="D107" s="442"/>
      <c r="E107" s="442"/>
      <c r="F107" s="443"/>
      <c r="G107" s="444"/>
      <c r="H107" s="456"/>
      <c r="I107" s="455"/>
      <c r="J107" s="175"/>
      <c r="K107" s="175"/>
      <c r="L107" s="175"/>
      <c r="M107" s="175"/>
      <c r="N107" s="175"/>
      <c r="O107" s="175"/>
      <c r="P107" s="175"/>
    </row>
    <row r="108" spans="1:16" s="14" customFormat="1" ht="20.25" hidden="1" thickTop="1">
      <c r="A108" s="426" t="s">
        <v>1967</v>
      </c>
      <c r="B108" s="426"/>
      <c r="C108" s="1517" t="s">
        <v>1968</v>
      </c>
      <c r="D108" s="3043" t="s">
        <v>1969</v>
      </c>
      <c r="E108" s="436">
        <v>45621</v>
      </c>
      <c r="F108" s="437">
        <v>45623</v>
      </c>
      <c r="G108" s="1517" t="s">
        <v>2440</v>
      </c>
      <c r="H108" s="439" t="s">
        <v>2441</v>
      </c>
      <c r="I108" s="173">
        <v>45630</v>
      </c>
      <c r="J108" s="94">
        <f>I108+32</f>
        <v>45662</v>
      </c>
      <c r="K108" s="94">
        <f>I108+34</f>
        <v>45664</v>
      </c>
      <c r="L108" s="94">
        <f>I108+35</f>
        <v>45665</v>
      </c>
      <c r="M108" s="94">
        <f>I108+37</f>
        <v>45667</v>
      </c>
      <c r="N108" s="94">
        <f>I108+40</f>
        <v>45670</v>
      </c>
      <c r="O108" s="94">
        <f>I108+41</f>
        <v>45671</v>
      </c>
      <c r="P108" s="94">
        <f>I108+42</f>
        <v>45672</v>
      </c>
    </row>
    <row r="109" spans="1:16" s="14" customFormat="1" ht="20.25" hidden="1" thickBot="1">
      <c r="A109" s="426"/>
      <c r="B109" s="426"/>
      <c r="C109" s="1018"/>
      <c r="D109" s="442"/>
      <c r="E109" s="442"/>
      <c r="F109" s="443"/>
      <c r="G109" s="444"/>
      <c r="H109" s="456"/>
      <c r="I109" s="455"/>
      <c r="J109" s="175"/>
      <c r="K109" s="175"/>
      <c r="L109" s="175"/>
      <c r="M109" s="175"/>
      <c r="N109" s="175"/>
      <c r="O109" s="175"/>
      <c r="P109" s="175"/>
    </row>
    <row r="110" spans="1:16" s="14" customFormat="1" ht="20.25" hidden="1" thickTop="1">
      <c r="A110" s="426"/>
      <c r="B110" s="426"/>
      <c r="C110" s="1517" t="s">
        <v>1971</v>
      </c>
      <c r="D110" s="436" t="s">
        <v>1972</v>
      </c>
      <c r="E110" s="436">
        <v>45625</v>
      </c>
      <c r="F110" s="437">
        <v>45627</v>
      </c>
      <c r="G110" s="1517" t="s">
        <v>2052</v>
      </c>
      <c r="H110" s="439" t="s">
        <v>2442</v>
      </c>
      <c r="I110" s="173">
        <v>45635</v>
      </c>
      <c r="J110" s="94">
        <f>I110+32</f>
        <v>45667</v>
      </c>
      <c r="K110" s="94">
        <f>I110+34</f>
        <v>45669</v>
      </c>
      <c r="L110" s="94">
        <f>I110+35</f>
        <v>45670</v>
      </c>
      <c r="M110" s="94">
        <f>I110+37</f>
        <v>45672</v>
      </c>
      <c r="N110" s="94">
        <f>I110+40</f>
        <v>45675</v>
      </c>
      <c r="O110" s="94">
        <f>I110+41</f>
        <v>45676</v>
      </c>
      <c r="P110" s="94">
        <f>I110+42</f>
        <v>45677</v>
      </c>
    </row>
    <row r="111" spans="1:16" s="14" customFormat="1" ht="20.25" hidden="1" thickBot="1">
      <c r="A111" s="426"/>
      <c r="B111" s="426"/>
      <c r="C111" s="1018"/>
      <c r="D111" s="442"/>
      <c r="E111" s="442"/>
      <c r="F111" s="443"/>
      <c r="G111" s="444"/>
      <c r="H111" s="456"/>
      <c r="I111" s="455"/>
      <c r="J111" s="175"/>
      <c r="K111" s="175"/>
      <c r="L111" s="175"/>
      <c r="M111" s="175"/>
      <c r="N111" s="175"/>
      <c r="O111" s="175"/>
      <c r="P111" s="175"/>
    </row>
    <row r="112" spans="1:16" s="14" customFormat="1" ht="20.25" hidden="1" thickTop="1">
      <c r="A112" s="426"/>
      <c r="B112" s="426"/>
      <c r="C112" s="1517" t="s">
        <v>1974</v>
      </c>
      <c r="D112" s="436" t="s">
        <v>1975</v>
      </c>
      <c r="E112" s="436">
        <v>45640</v>
      </c>
      <c r="F112" s="437">
        <v>45642</v>
      </c>
      <c r="G112" s="1517" t="s">
        <v>274</v>
      </c>
      <c r="H112" s="439" t="s">
        <v>2443</v>
      </c>
      <c r="I112" s="173">
        <v>45642</v>
      </c>
      <c r="J112" s="94">
        <f>I112+32</f>
        <v>45674</v>
      </c>
      <c r="K112" s="94">
        <f>I112+34</f>
        <v>45676</v>
      </c>
      <c r="L112" s="94">
        <f>I112+35</f>
        <v>45677</v>
      </c>
      <c r="M112" s="94">
        <f>I112+37</f>
        <v>45679</v>
      </c>
      <c r="N112" s="94">
        <f>I112+40</f>
        <v>45682</v>
      </c>
      <c r="O112" s="94">
        <f>I112+41</f>
        <v>45683</v>
      </c>
      <c r="P112" s="94">
        <f>I112+42</f>
        <v>45684</v>
      </c>
    </row>
    <row r="113" spans="1:16" s="14" customFormat="1" ht="20.25" hidden="1" thickBot="1">
      <c r="A113" s="426"/>
      <c r="B113" s="426"/>
      <c r="C113" s="1018"/>
      <c r="D113" s="442"/>
      <c r="E113" s="442"/>
      <c r="F113" s="443"/>
      <c r="G113" s="444"/>
      <c r="H113" s="456"/>
      <c r="I113" s="455"/>
      <c r="J113" s="175"/>
      <c r="K113" s="175"/>
      <c r="L113" s="175"/>
      <c r="M113" s="175"/>
      <c r="N113" s="175"/>
      <c r="O113" s="175"/>
      <c r="P113" s="175"/>
    </row>
    <row r="114" spans="1:16" s="14" customFormat="1" ht="20.25" hidden="1" thickTop="1">
      <c r="A114" s="426"/>
      <c r="B114" s="426"/>
      <c r="C114" s="1517" t="s">
        <v>1977</v>
      </c>
      <c r="D114" s="436" t="s">
        <v>1978</v>
      </c>
      <c r="E114" s="436">
        <v>45647</v>
      </c>
      <c r="F114" s="437">
        <v>45649</v>
      </c>
      <c r="G114" s="1517" t="s">
        <v>2369</v>
      </c>
      <c r="H114" s="439" t="s">
        <v>2444</v>
      </c>
      <c r="I114" s="173">
        <v>45651</v>
      </c>
      <c r="J114" s="94">
        <f>I114+32</f>
        <v>45683</v>
      </c>
      <c r="K114" s="94">
        <f>I114+34</f>
        <v>45685</v>
      </c>
      <c r="L114" s="94">
        <f>I114+35</f>
        <v>45686</v>
      </c>
      <c r="M114" s="94">
        <f>I114+37</f>
        <v>45688</v>
      </c>
      <c r="N114" s="94">
        <f>I114+40</f>
        <v>45691</v>
      </c>
      <c r="O114" s="94">
        <f>I114+41</f>
        <v>45692</v>
      </c>
      <c r="P114" s="94">
        <f>I114+42</f>
        <v>45693</v>
      </c>
    </row>
    <row r="115" spans="1:16" s="14" customFormat="1" ht="20.25" hidden="1" thickBot="1">
      <c r="A115" s="426"/>
      <c r="B115" s="426"/>
      <c r="C115" s="1018"/>
      <c r="D115" s="442"/>
      <c r="E115" s="442"/>
      <c r="F115" s="443"/>
      <c r="G115" s="444"/>
      <c r="H115" s="456"/>
      <c r="I115" s="455"/>
      <c r="J115" s="175"/>
      <c r="K115" s="175"/>
      <c r="L115" s="175"/>
      <c r="M115" s="175"/>
      <c r="N115" s="175"/>
      <c r="O115" s="175"/>
      <c r="P115" s="175"/>
    </row>
    <row r="116" spans="1:16" s="14" customFormat="1" ht="20.25" hidden="1" thickTop="1">
      <c r="A116" s="426"/>
      <c r="B116" s="426"/>
      <c r="C116" s="1517" t="s">
        <v>1867</v>
      </c>
      <c r="D116" s="436" t="s">
        <v>1980</v>
      </c>
      <c r="E116" s="436">
        <v>45649</v>
      </c>
      <c r="F116" s="437">
        <v>45651</v>
      </c>
      <c r="G116" s="1517" t="s">
        <v>2445</v>
      </c>
      <c r="H116" s="439" t="s">
        <v>2446</v>
      </c>
      <c r="I116" s="173">
        <v>45655</v>
      </c>
      <c r="J116" s="94">
        <f>I116+32</f>
        <v>45687</v>
      </c>
      <c r="K116" s="94">
        <f>I116+34</f>
        <v>45689</v>
      </c>
      <c r="L116" s="94">
        <f>I116+35</f>
        <v>45690</v>
      </c>
      <c r="M116" s="94">
        <f>I116+37</f>
        <v>45692</v>
      </c>
      <c r="N116" s="94">
        <f>I116+40</f>
        <v>45695</v>
      </c>
      <c r="O116" s="94">
        <f>I116+41</f>
        <v>45696</v>
      </c>
      <c r="P116" s="94">
        <f>I116+42</f>
        <v>45697</v>
      </c>
    </row>
    <row r="117" spans="1:16" s="14" customFormat="1" ht="20.25" hidden="1" thickBot="1">
      <c r="A117" s="426"/>
      <c r="B117" s="426"/>
      <c r="C117" s="1018"/>
      <c r="D117" s="442"/>
      <c r="E117" s="442"/>
      <c r="F117" s="443"/>
      <c r="G117" s="444"/>
      <c r="H117" s="456"/>
      <c r="I117" s="455"/>
      <c r="J117" s="175"/>
      <c r="K117" s="175"/>
      <c r="L117" s="175"/>
      <c r="M117" s="175"/>
      <c r="N117" s="175"/>
      <c r="O117" s="175"/>
      <c r="P117" s="175"/>
    </row>
    <row r="118" spans="1:16" s="14" customFormat="1" ht="20.25" hidden="1" thickTop="1">
      <c r="A118" s="426"/>
      <c r="B118" s="426"/>
      <c r="C118" s="1517" t="s">
        <v>1901</v>
      </c>
      <c r="D118" s="436" t="s">
        <v>1982</v>
      </c>
      <c r="E118" s="436">
        <v>45653</v>
      </c>
      <c r="F118" s="437">
        <v>45655</v>
      </c>
      <c r="G118" s="1517" t="s">
        <v>2042</v>
      </c>
      <c r="H118" s="439" t="s">
        <v>2447</v>
      </c>
      <c r="I118" s="173">
        <v>45299</v>
      </c>
      <c r="J118" s="94">
        <f>I118+32</f>
        <v>45331</v>
      </c>
      <c r="K118" s="94">
        <f>I118+34</f>
        <v>45333</v>
      </c>
      <c r="L118" s="94">
        <f>I118+35</f>
        <v>45334</v>
      </c>
      <c r="M118" s="94">
        <f>I118+37</f>
        <v>45336</v>
      </c>
      <c r="N118" s="94">
        <f>I118+40</f>
        <v>45339</v>
      </c>
      <c r="O118" s="94">
        <f>I118+41</f>
        <v>45340</v>
      </c>
      <c r="P118" s="94">
        <f>I118+42</f>
        <v>45341</v>
      </c>
    </row>
    <row r="119" spans="1:16" s="14" customFormat="1" ht="20.25" hidden="1" thickBot="1">
      <c r="A119" s="426"/>
      <c r="B119" s="426"/>
      <c r="C119" s="1018"/>
      <c r="D119" s="442"/>
      <c r="E119" s="442"/>
      <c r="F119" s="443"/>
      <c r="G119" s="444"/>
      <c r="H119" s="456"/>
      <c r="I119" s="455"/>
      <c r="J119" s="175"/>
      <c r="K119" s="175"/>
      <c r="L119" s="175"/>
      <c r="M119" s="175"/>
      <c r="N119" s="175"/>
      <c r="O119" s="175"/>
      <c r="P119" s="175"/>
    </row>
    <row r="120" spans="1:16" s="14" customFormat="1" ht="20.25" hidden="1" thickTop="1">
      <c r="A120" s="426"/>
      <c r="B120" s="426"/>
      <c r="C120" s="2007" t="s">
        <v>1971</v>
      </c>
      <c r="D120" s="436" t="s">
        <v>1984</v>
      </c>
      <c r="E120" s="436">
        <v>45294</v>
      </c>
      <c r="F120" s="437">
        <v>45662</v>
      </c>
      <c r="G120" s="1517" t="s">
        <v>2405</v>
      </c>
      <c r="H120" s="439" t="s">
        <v>2448</v>
      </c>
      <c r="I120" s="173">
        <v>45301</v>
      </c>
      <c r="J120" s="94">
        <f>I120+32</f>
        <v>45333</v>
      </c>
      <c r="K120" s="94">
        <f>I120+34</f>
        <v>45335</v>
      </c>
      <c r="L120" s="94">
        <f>I120+35</f>
        <v>45336</v>
      </c>
      <c r="M120" s="94">
        <f>I120+37</f>
        <v>45338</v>
      </c>
      <c r="N120" s="94">
        <f>I120+40</f>
        <v>45341</v>
      </c>
      <c r="O120" s="94">
        <f>I120+41</f>
        <v>45342</v>
      </c>
      <c r="P120" s="94">
        <f>I120+42</f>
        <v>45343</v>
      </c>
    </row>
    <row r="121" spans="1:16" s="14" customFormat="1" ht="20.25" hidden="1" thickBot="1">
      <c r="A121" s="426"/>
      <c r="B121" s="426"/>
      <c r="C121" s="1018"/>
      <c r="D121" s="442"/>
      <c r="E121" s="442"/>
      <c r="F121" s="443"/>
      <c r="G121" s="444"/>
      <c r="H121" s="456"/>
      <c r="I121" s="455"/>
      <c r="J121" s="175"/>
      <c r="K121" s="175"/>
      <c r="L121" s="175"/>
      <c r="M121" s="175"/>
      <c r="N121" s="175"/>
      <c r="O121" s="175"/>
      <c r="P121" s="175"/>
    </row>
    <row r="122" spans="1:16" s="14" customFormat="1" ht="20.25" hidden="1" thickTop="1">
      <c r="A122" s="426" t="s">
        <v>1869</v>
      </c>
      <c r="B122" s="426"/>
      <c r="C122" s="1517" t="s">
        <v>1968</v>
      </c>
      <c r="D122" s="436" t="s">
        <v>1986</v>
      </c>
      <c r="E122" s="436">
        <v>45669</v>
      </c>
      <c r="F122" s="437">
        <v>45671</v>
      </c>
      <c r="G122" s="1517" t="s">
        <v>2350</v>
      </c>
      <c r="H122" s="439" t="s">
        <v>2449</v>
      </c>
      <c r="I122" s="173">
        <v>45681</v>
      </c>
      <c r="J122" s="94">
        <f>I122+32</f>
        <v>45713</v>
      </c>
      <c r="K122" s="94">
        <f>I122+34</f>
        <v>45715</v>
      </c>
      <c r="L122" s="94">
        <f>I122+35</f>
        <v>45716</v>
      </c>
      <c r="M122" s="94">
        <f>I122+37</f>
        <v>45718</v>
      </c>
      <c r="N122" s="94">
        <f>I122+40</f>
        <v>45721</v>
      </c>
      <c r="O122" s="94">
        <f>I122+41</f>
        <v>45722</v>
      </c>
      <c r="P122" s="94">
        <f>I122+42</f>
        <v>45723</v>
      </c>
    </row>
    <row r="123" spans="1:16" s="14" customFormat="1" ht="20.25" hidden="1" thickBot="1">
      <c r="A123" s="426"/>
      <c r="B123" s="426"/>
      <c r="C123" s="1018"/>
      <c r="D123" s="442"/>
      <c r="E123" s="442"/>
      <c r="F123" s="443"/>
      <c r="G123" s="444"/>
      <c r="H123" s="456"/>
      <c r="I123" s="455"/>
      <c r="J123" s="175"/>
      <c r="K123" s="175"/>
      <c r="L123" s="175"/>
      <c r="M123" s="175"/>
      <c r="N123" s="175"/>
      <c r="O123" s="175"/>
      <c r="P123" s="175"/>
    </row>
    <row r="124" spans="1:16" s="14" customFormat="1" ht="20.25" hidden="1" thickTop="1">
      <c r="A124" s="426" t="s">
        <v>1974</v>
      </c>
      <c r="B124" s="426"/>
      <c r="C124" s="1517" t="s">
        <v>1805</v>
      </c>
      <c r="D124" s="436" t="s">
        <v>1988</v>
      </c>
      <c r="E124" s="436">
        <v>45673</v>
      </c>
      <c r="F124" s="437">
        <v>45676</v>
      </c>
      <c r="G124" s="1517" t="s">
        <v>2450</v>
      </c>
      <c r="H124" s="439" t="s">
        <v>2451</v>
      </c>
      <c r="I124" s="173">
        <v>45687</v>
      </c>
      <c r="J124" s="94">
        <f>I124+32</f>
        <v>45719</v>
      </c>
      <c r="K124" s="94">
        <f>I124+34</f>
        <v>45721</v>
      </c>
      <c r="L124" s="94">
        <f>I124+35</f>
        <v>45722</v>
      </c>
      <c r="M124" s="94">
        <f>I124+37</f>
        <v>45724</v>
      </c>
      <c r="N124" s="94">
        <f>I124+40</f>
        <v>45727</v>
      </c>
      <c r="O124" s="94">
        <f>I124+41</f>
        <v>45728</v>
      </c>
      <c r="P124" s="94">
        <f>I124+42</f>
        <v>45729</v>
      </c>
    </row>
    <row r="125" spans="1:16" s="14" customFormat="1" ht="20.25" hidden="1" thickBot="1">
      <c r="A125" s="1018" t="s">
        <v>1974</v>
      </c>
      <c r="B125" s="1018"/>
      <c r="C125" s="1018" t="s">
        <v>1990</v>
      </c>
      <c r="D125" s="442" t="s">
        <v>1991</v>
      </c>
      <c r="E125" s="442">
        <v>45678</v>
      </c>
      <c r="F125" s="443">
        <v>45681</v>
      </c>
      <c r="G125" s="444"/>
      <c r="H125" s="456"/>
      <c r="I125" s="455"/>
      <c r="J125" s="175"/>
      <c r="K125" s="175"/>
      <c r="L125" s="175"/>
      <c r="M125" s="175"/>
      <c r="N125" s="175"/>
      <c r="O125" s="175"/>
      <c r="P125" s="175"/>
    </row>
    <row r="126" spans="1:16" s="14" customFormat="1" ht="20.25" hidden="1" thickTop="1">
      <c r="A126" s="426" t="s">
        <v>1977</v>
      </c>
      <c r="B126" s="426"/>
      <c r="C126" s="3102" t="s">
        <v>1974</v>
      </c>
      <c r="D126" s="1093" t="s">
        <v>1992</v>
      </c>
      <c r="E126" s="1093">
        <v>45680</v>
      </c>
      <c r="F126" s="1094">
        <v>45683</v>
      </c>
      <c r="G126" s="1517" t="s">
        <v>2046</v>
      </c>
      <c r="H126" s="439" t="s">
        <v>2452</v>
      </c>
      <c r="I126" s="173">
        <v>45686</v>
      </c>
      <c r="J126" s="94">
        <f>I126+32</f>
        <v>45718</v>
      </c>
      <c r="K126" s="94">
        <f>I126+34</f>
        <v>45720</v>
      </c>
      <c r="L126" s="94">
        <f>I126+35</f>
        <v>45721</v>
      </c>
      <c r="M126" s="94">
        <f>I126+37</f>
        <v>45723</v>
      </c>
      <c r="N126" s="94">
        <f>I126+40</f>
        <v>45726</v>
      </c>
      <c r="O126" s="94">
        <f>I126+41</f>
        <v>45727</v>
      </c>
      <c r="P126" s="94">
        <f>I126+42</f>
        <v>45728</v>
      </c>
    </row>
    <row r="127" spans="1:16" s="14" customFormat="1" ht="20.25" hidden="1" thickBot="1">
      <c r="A127" s="426" t="s">
        <v>1867</v>
      </c>
      <c r="B127" s="426"/>
      <c r="C127" s="1018" t="s">
        <v>1994</v>
      </c>
      <c r="D127" s="442" t="s">
        <v>1995</v>
      </c>
      <c r="E127" s="442">
        <v>45682</v>
      </c>
      <c r="F127" s="443">
        <v>45684</v>
      </c>
      <c r="G127" s="444"/>
      <c r="H127" s="456"/>
      <c r="I127" s="455"/>
      <c r="J127" s="175"/>
      <c r="K127" s="175"/>
      <c r="L127" s="175"/>
      <c r="M127" s="175"/>
      <c r="N127" s="175"/>
      <c r="O127" s="175"/>
      <c r="P127" s="175"/>
    </row>
    <row r="128" spans="1:16" s="14" customFormat="1" ht="20.25" hidden="1" thickTop="1">
      <c r="A128" s="426"/>
      <c r="B128" s="426"/>
      <c r="C128" s="3102" t="s">
        <v>1867</v>
      </c>
      <c r="D128" s="1093" t="s">
        <v>1996</v>
      </c>
      <c r="E128" s="1093">
        <v>45687</v>
      </c>
      <c r="F128" s="1094">
        <v>45690</v>
      </c>
      <c r="G128" s="1517" t="s">
        <v>2453</v>
      </c>
      <c r="H128" s="439" t="s">
        <v>2454</v>
      </c>
      <c r="I128" s="173">
        <v>45693</v>
      </c>
      <c r="J128" s="94">
        <f>I128+32</f>
        <v>45725</v>
      </c>
      <c r="K128" s="94">
        <f>I128+34</f>
        <v>45727</v>
      </c>
      <c r="L128" s="94">
        <f>I128+35</f>
        <v>45728</v>
      </c>
      <c r="M128" s="94">
        <f>I128+37</f>
        <v>45730</v>
      </c>
      <c r="N128" s="94">
        <f>I128+40</f>
        <v>45733</v>
      </c>
      <c r="O128" s="94">
        <f>I128+41</f>
        <v>45734</v>
      </c>
      <c r="P128" s="94">
        <f>I128+42</f>
        <v>45735</v>
      </c>
    </row>
    <row r="129" spans="1:16" s="14" customFormat="1" ht="20.25" hidden="1" thickBot="1">
      <c r="A129" s="426" t="s">
        <v>1901</v>
      </c>
      <c r="B129" s="426"/>
      <c r="C129" s="1018" t="s">
        <v>1968</v>
      </c>
      <c r="D129" s="442" t="s">
        <v>1998</v>
      </c>
      <c r="E129" s="442">
        <v>45690</v>
      </c>
      <c r="F129" s="443">
        <v>45692</v>
      </c>
      <c r="G129" s="444"/>
      <c r="H129" s="456"/>
      <c r="I129" s="455"/>
      <c r="J129" s="175"/>
      <c r="K129" s="175"/>
      <c r="L129" s="175"/>
      <c r="M129" s="175"/>
      <c r="N129" s="175"/>
      <c r="O129" s="175"/>
      <c r="P129" s="175"/>
    </row>
    <row r="130" spans="1:16" s="14" customFormat="1" ht="20.25" hidden="1" thickTop="1">
      <c r="A130" s="426" t="s">
        <v>1869</v>
      </c>
      <c r="B130" s="426"/>
      <c r="C130" s="1517" t="s">
        <v>1941</v>
      </c>
      <c r="D130" s="436" t="s">
        <v>1999</v>
      </c>
      <c r="E130" s="436">
        <v>45693</v>
      </c>
      <c r="F130" s="437">
        <v>45696</v>
      </c>
      <c r="G130" s="1517" t="s">
        <v>2455</v>
      </c>
      <c r="H130" s="439" t="s">
        <v>2456</v>
      </c>
      <c r="I130" s="173">
        <v>45334</v>
      </c>
      <c r="J130" s="94">
        <f>I130+32</f>
        <v>45366</v>
      </c>
      <c r="K130" s="94">
        <f>I130+34</f>
        <v>45368</v>
      </c>
      <c r="L130" s="94">
        <f>I130+35</f>
        <v>45369</v>
      </c>
      <c r="M130" s="94">
        <f>I130+37</f>
        <v>45371</v>
      </c>
      <c r="N130" s="94">
        <f>I130+40</f>
        <v>45374</v>
      </c>
      <c r="O130" s="94">
        <f>I130+41</f>
        <v>45375</v>
      </c>
      <c r="P130" s="94">
        <f>I130+42</f>
        <v>45376</v>
      </c>
    </row>
    <row r="131" spans="1:16" s="14" customFormat="1" ht="20.25" hidden="1" thickBot="1">
      <c r="A131" s="426"/>
      <c r="B131" s="426"/>
      <c r="C131" s="1018"/>
      <c r="D131" s="442"/>
      <c r="E131" s="442"/>
      <c r="F131" s="443"/>
      <c r="G131" s="444"/>
      <c r="H131" s="456"/>
      <c r="I131" s="455"/>
      <c r="J131" s="175"/>
      <c r="K131" s="175"/>
      <c r="L131" s="175"/>
      <c r="M131" s="175"/>
      <c r="N131" s="175"/>
      <c r="O131" s="175"/>
      <c r="P131" s="175"/>
    </row>
    <row r="132" spans="1:16" s="14" customFormat="1" ht="20.25" hidden="1" thickTop="1">
      <c r="A132" s="426"/>
      <c r="B132" s="426"/>
      <c r="C132" s="18"/>
      <c r="D132" s="428"/>
      <c r="E132" s="428"/>
      <c r="F132" s="428"/>
      <c r="G132" s="458"/>
      <c r="H132" s="49"/>
      <c r="I132" s="425"/>
      <c r="J132" s="425"/>
      <c r="K132" s="425"/>
      <c r="L132" s="425"/>
      <c r="M132" s="425"/>
      <c r="N132" s="425"/>
      <c r="O132" s="425"/>
      <c r="P132" s="425"/>
    </row>
    <row r="133" spans="1:16" s="14" customFormat="1" ht="19.5" hidden="1">
      <c r="A133" s="426"/>
      <c r="B133" s="426"/>
      <c r="C133" s="18" t="s">
        <v>2001</v>
      </c>
      <c r="D133" s="428"/>
      <c r="E133" s="428"/>
      <c r="F133" s="428"/>
      <c r="G133" s="452"/>
      <c r="H133" s="49"/>
      <c r="I133" s="425"/>
      <c r="J133" s="425"/>
      <c r="K133" s="425"/>
      <c r="L133" s="425"/>
      <c r="M133" s="425"/>
      <c r="N133" s="425"/>
    </row>
    <row r="134" spans="1:16" s="14" customFormat="1" ht="22.5" hidden="1">
      <c r="A134" s="426"/>
      <c r="B134" s="426"/>
      <c r="C134" s="427"/>
      <c r="D134" s="428"/>
      <c r="E134" s="429" t="s">
        <v>98</v>
      </c>
      <c r="F134" s="432" t="s">
        <v>847</v>
      </c>
      <c r="G134" s="432" t="s">
        <v>105</v>
      </c>
      <c r="H134" s="432" t="s">
        <v>1710</v>
      </c>
      <c r="I134" s="432" t="s">
        <v>630</v>
      </c>
      <c r="J134" s="432" t="s">
        <v>1082</v>
      </c>
      <c r="K134" s="1117" t="s">
        <v>2002</v>
      </c>
      <c r="L134" s="1117" t="s">
        <v>1721</v>
      </c>
      <c r="M134" s="14" t="s">
        <v>1722</v>
      </c>
    </row>
    <row r="135" spans="1:16" s="14" customFormat="1" ht="20.25" hidden="1" thickBot="1">
      <c r="A135" s="426"/>
      <c r="B135" s="426"/>
      <c r="C135" s="852" t="s">
        <v>2003</v>
      </c>
      <c r="D135" s="3107" t="s">
        <v>2004</v>
      </c>
      <c r="E135" s="15"/>
      <c r="F135" s="434" t="s">
        <v>2133</v>
      </c>
      <c r="G135" s="434" t="s">
        <v>2457</v>
      </c>
      <c r="H135" s="434" t="s">
        <v>2458</v>
      </c>
      <c r="I135" s="434" t="s">
        <v>2308</v>
      </c>
      <c r="J135" s="434" t="s">
        <v>2459</v>
      </c>
      <c r="K135" s="1120"/>
      <c r="L135" s="1120"/>
    </row>
    <row r="136" spans="1:16" s="14" customFormat="1" ht="20.25" hidden="1" thickTop="1">
      <c r="A136" s="426"/>
      <c r="B136" s="426"/>
      <c r="C136" s="1978" t="s">
        <v>406</v>
      </c>
      <c r="D136" s="440" t="s">
        <v>2460</v>
      </c>
      <c r="E136" s="440">
        <v>45343</v>
      </c>
      <c r="F136" s="1000"/>
      <c r="G136" s="1000"/>
      <c r="H136" s="1000"/>
      <c r="I136" s="1000"/>
      <c r="J136" s="1000"/>
      <c r="K136" s="1120">
        <v>45709</v>
      </c>
      <c r="L136" s="1120">
        <v>45710</v>
      </c>
      <c r="M136" s="14">
        <v>8</v>
      </c>
    </row>
    <row r="137" spans="1:16" s="14" customFormat="1" ht="19.5" hidden="1">
      <c r="A137" s="426" t="s">
        <v>2461</v>
      </c>
      <c r="B137" s="426"/>
      <c r="C137" s="1517" t="s">
        <v>2462</v>
      </c>
      <c r="D137" s="826" t="s">
        <v>2463</v>
      </c>
      <c r="E137" s="826">
        <v>45717</v>
      </c>
      <c r="F137" s="826">
        <f t="shared" ref="F137:F141" si="17">E137+33</f>
        <v>45750</v>
      </c>
      <c r="G137" s="826">
        <f t="shared" ref="G137:G141" si="18">E137+36</f>
        <v>45753</v>
      </c>
      <c r="H137" s="826">
        <f t="shared" ref="H137:H141" si="19">E137+39</f>
        <v>45756</v>
      </c>
      <c r="I137" s="826">
        <f t="shared" ref="I137:I141" si="20">E137+42</f>
        <v>45759</v>
      </c>
      <c r="J137" s="826">
        <f t="shared" ref="J137:J141" si="21">E137+46</f>
        <v>45763</v>
      </c>
      <c r="K137" s="1120">
        <v>45715</v>
      </c>
      <c r="L137" s="1120">
        <v>45716</v>
      </c>
      <c r="M137" s="14">
        <v>9</v>
      </c>
    </row>
    <row r="138" spans="1:16" s="14" customFormat="1" ht="19.5" hidden="1">
      <c r="A138" s="426" t="s">
        <v>2464</v>
      </c>
      <c r="B138" s="426"/>
      <c r="C138" s="1517" t="s">
        <v>2465</v>
      </c>
      <c r="D138" s="440" t="s">
        <v>2466</v>
      </c>
      <c r="E138" s="440">
        <v>45727</v>
      </c>
      <c r="F138" s="826">
        <f t="shared" si="17"/>
        <v>45760</v>
      </c>
      <c r="G138" s="826">
        <f t="shared" si="18"/>
        <v>45763</v>
      </c>
      <c r="H138" s="826">
        <f t="shared" si="19"/>
        <v>45766</v>
      </c>
      <c r="I138" s="826">
        <f t="shared" si="20"/>
        <v>45769</v>
      </c>
      <c r="J138" s="826">
        <f t="shared" si="21"/>
        <v>45773</v>
      </c>
      <c r="K138" s="1120">
        <v>45722</v>
      </c>
      <c r="L138" s="1120">
        <v>45723</v>
      </c>
      <c r="M138" s="14">
        <v>10</v>
      </c>
    </row>
    <row r="139" spans="1:16" s="14" customFormat="1" ht="19.5" hidden="1">
      <c r="A139" s="426"/>
      <c r="B139" s="426"/>
      <c r="C139" s="1517" t="s">
        <v>2467</v>
      </c>
      <c r="D139" s="826" t="s">
        <v>2468</v>
      </c>
      <c r="E139" s="826">
        <v>45737</v>
      </c>
      <c r="F139" s="826">
        <f t="shared" si="17"/>
        <v>45770</v>
      </c>
      <c r="G139" s="826">
        <f t="shared" si="18"/>
        <v>45773</v>
      </c>
      <c r="H139" s="826">
        <f t="shared" si="19"/>
        <v>45776</v>
      </c>
      <c r="I139" s="826">
        <f t="shared" si="20"/>
        <v>45779</v>
      </c>
      <c r="J139" s="826">
        <f t="shared" si="21"/>
        <v>45783</v>
      </c>
      <c r="K139" s="1120">
        <v>45729</v>
      </c>
      <c r="L139" s="1120">
        <v>45730</v>
      </c>
      <c r="M139" s="14">
        <v>11</v>
      </c>
      <c r="N139" s="3454" t="s">
        <v>2469</v>
      </c>
    </row>
    <row r="140" spans="1:16" s="14" customFormat="1" ht="19.5" hidden="1">
      <c r="A140" s="426" t="s">
        <v>2324</v>
      </c>
      <c r="B140" s="426"/>
      <c r="C140" s="1705" t="s">
        <v>2470</v>
      </c>
      <c r="D140" s="2265" t="s">
        <v>2471</v>
      </c>
      <c r="E140" s="440">
        <v>45739</v>
      </c>
      <c r="F140" s="2265">
        <f t="shared" si="17"/>
        <v>45772</v>
      </c>
      <c r="G140" s="2265">
        <f t="shared" si="18"/>
        <v>45775</v>
      </c>
      <c r="H140" s="2265">
        <f t="shared" si="19"/>
        <v>45778</v>
      </c>
      <c r="I140" s="2265">
        <f t="shared" si="20"/>
        <v>45781</v>
      </c>
      <c r="J140" s="2265">
        <f t="shared" si="21"/>
        <v>45785</v>
      </c>
      <c r="K140" s="1120">
        <v>45736</v>
      </c>
      <c r="L140" s="1120">
        <v>45737</v>
      </c>
      <c r="M140" s="14">
        <v>12</v>
      </c>
    </row>
    <row r="141" spans="1:16" s="14" customFormat="1" ht="19.5" hidden="1">
      <c r="A141" s="426" t="s">
        <v>2472</v>
      </c>
      <c r="B141" s="426"/>
      <c r="C141" s="1705" t="s">
        <v>2473</v>
      </c>
      <c r="D141" s="826" t="s">
        <v>2474</v>
      </c>
      <c r="E141" s="826">
        <v>45746</v>
      </c>
      <c r="F141" s="826">
        <f t="shared" si="17"/>
        <v>45779</v>
      </c>
      <c r="G141" s="826">
        <f t="shared" si="18"/>
        <v>45782</v>
      </c>
      <c r="H141" s="826">
        <f t="shared" si="19"/>
        <v>45785</v>
      </c>
      <c r="I141" s="826">
        <f t="shared" si="20"/>
        <v>45788</v>
      </c>
      <c r="J141" s="826">
        <f t="shared" si="21"/>
        <v>45792</v>
      </c>
      <c r="K141" s="1120">
        <v>45743</v>
      </c>
      <c r="L141" s="1120">
        <v>45744</v>
      </c>
      <c r="M141" s="14">
        <v>13</v>
      </c>
      <c r="N141" s="3454" t="s">
        <v>2475</v>
      </c>
    </row>
    <row r="142" spans="1:16" s="14" customFormat="1" ht="19.5" hidden="1">
      <c r="A142" s="426"/>
      <c r="B142" s="426"/>
      <c r="C142" s="428"/>
      <c r="D142" s="428"/>
      <c r="E142" s="428"/>
      <c r="F142" s="428"/>
      <c r="G142" s="428"/>
      <c r="H142" s="428"/>
      <c r="I142" s="428"/>
      <c r="J142" s="428"/>
      <c r="K142" s="1120"/>
      <c r="L142" s="1120"/>
    </row>
    <row r="143" spans="1:16" s="14" customFormat="1" ht="22.5" hidden="1">
      <c r="A143" s="426"/>
      <c r="B143" s="14" t="s">
        <v>1722</v>
      </c>
      <c r="C143" s="427"/>
      <c r="D143" s="428"/>
      <c r="E143" s="429" t="s">
        <v>98</v>
      </c>
      <c r="F143" s="432" t="s">
        <v>687</v>
      </c>
      <c r="G143" s="432" t="s">
        <v>847</v>
      </c>
      <c r="H143" s="432" t="s">
        <v>105</v>
      </c>
      <c r="I143" s="432" t="s">
        <v>1710</v>
      </c>
      <c r="J143" s="432" t="s">
        <v>630</v>
      </c>
      <c r="K143" s="432" t="s">
        <v>1082</v>
      </c>
      <c r="L143" s="1117" t="s">
        <v>2002</v>
      </c>
      <c r="M143" s="1117" t="s">
        <v>1721</v>
      </c>
    </row>
    <row r="144" spans="1:16" s="14" customFormat="1" ht="20.25" hidden="1" thickBot="1">
      <c r="A144" s="426"/>
      <c r="C144" s="852" t="s">
        <v>2003</v>
      </c>
      <c r="D144" s="3107" t="s">
        <v>2004</v>
      </c>
      <c r="E144" s="1538"/>
      <c r="F144" s="349" t="s">
        <v>2476</v>
      </c>
      <c r="G144" s="349" t="s">
        <v>2307</v>
      </c>
      <c r="H144" s="349" t="s">
        <v>2477</v>
      </c>
      <c r="I144" s="349" t="s">
        <v>2134</v>
      </c>
      <c r="J144" s="349" t="s">
        <v>2478</v>
      </c>
      <c r="K144" s="434" t="s">
        <v>2479</v>
      </c>
      <c r="L144" s="1120"/>
      <c r="M144" s="1120"/>
    </row>
    <row r="145" spans="1:15" s="14" customFormat="1" ht="20.25" hidden="1" thickTop="1">
      <c r="A145" s="426" t="s">
        <v>2327</v>
      </c>
      <c r="B145" s="14">
        <v>14</v>
      </c>
      <c r="C145" s="1517" t="s">
        <v>2472</v>
      </c>
      <c r="D145" s="2265" t="s">
        <v>2480</v>
      </c>
      <c r="E145" s="2265">
        <v>45755</v>
      </c>
      <c r="F145" s="2265">
        <f>E145+27</f>
        <v>45782</v>
      </c>
      <c r="G145" s="2265">
        <f>E145+32</f>
        <v>45787</v>
      </c>
      <c r="H145" s="2278"/>
      <c r="I145" s="2265">
        <f>E145+38</f>
        <v>45793</v>
      </c>
      <c r="J145" s="2265">
        <f>E145+41</f>
        <v>45796</v>
      </c>
      <c r="K145" s="2265">
        <f>E145+45</f>
        <v>45800</v>
      </c>
      <c r="L145" s="1120">
        <v>45750</v>
      </c>
      <c r="M145" s="1120">
        <v>45751</v>
      </c>
      <c r="O145" s="452"/>
    </row>
    <row r="146" spans="1:15" s="14" customFormat="1" ht="19.5" hidden="1">
      <c r="A146" s="426" t="s">
        <v>2481</v>
      </c>
      <c r="B146" s="14">
        <v>15</v>
      </c>
      <c r="C146" s="1705" t="s">
        <v>2482</v>
      </c>
      <c r="D146" s="826" t="s">
        <v>2483</v>
      </c>
      <c r="E146" s="826">
        <v>45765</v>
      </c>
      <c r="F146" s="826">
        <f>E146+27</f>
        <v>45792</v>
      </c>
      <c r="G146" s="826">
        <f>E146+32</f>
        <v>45797</v>
      </c>
      <c r="H146" s="3130"/>
      <c r="I146" s="826">
        <f>E146+38</f>
        <v>45803</v>
      </c>
      <c r="J146" s="826">
        <f>E146+41</f>
        <v>45806</v>
      </c>
      <c r="K146" s="826">
        <f>E146+45</f>
        <v>45810</v>
      </c>
      <c r="L146" s="1120">
        <v>45757</v>
      </c>
      <c r="M146" s="1120">
        <v>45758</v>
      </c>
      <c r="O146" s="452"/>
    </row>
    <row r="147" spans="1:15" s="14" customFormat="1" ht="19.5" hidden="1">
      <c r="A147" s="426"/>
      <c r="B147" s="14">
        <v>16</v>
      </c>
      <c r="C147" s="1517" t="s">
        <v>2484</v>
      </c>
      <c r="D147" s="826" t="s">
        <v>2485</v>
      </c>
      <c r="E147" s="826">
        <v>45773</v>
      </c>
      <c r="F147" s="826">
        <f>E147+27</f>
        <v>45800</v>
      </c>
      <c r="G147" s="826">
        <f>E147+32</f>
        <v>45805</v>
      </c>
      <c r="H147" s="3130"/>
      <c r="I147" s="826">
        <f>E147+38</f>
        <v>45811</v>
      </c>
      <c r="J147" s="826">
        <f>E147+41</f>
        <v>45814</v>
      </c>
      <c r="K147" s="826">
        <f>E147+45</f>
        <v>45818</v>
      </c>
      <c r="L147" s="1120">
        <v>45764</v>
      </c>
      <c r="M147" s="1120">
        <v>45765</v>
      </c>
      <c r="O147" s="452"/>
    </row>
    <row r="148" spans="1:15" s="14" customFormat="1" ht="20.25" hidden="1" thickTop="1">
      <c r="A148" s="426"/>
      <c r="B148" s="14">
        <v>17</v>
      </c>
      <c r="C148" s="1705" t="s">
        <v>2389</v>
      </c>
      <c r="D148" s="826" t="s">
        <v>2486</v>
      </c>
      <c r="E148" s="826">
        <v>45781</v>
      </c>
      <c r="F148" s="826">
        <f>E148+27</f>
        <v>45808</v>
      </c>
      <c r="G148" s="826">
        <f>E148+32</f>
        <v>45813</v>
      </c>
      <c r="H148" s="3130"/>
      <c r="I148" s="826">
        <f>E148+38</f>
        <v>45819</v>
      </c>
      <c r="J148" s="826">
        <f>E148+41</f>
        <v>45822</v>
      </c>
      <c r="K148" s="826">
        <f>E148+45</f>
        <v>45826</v>
      </c>
      <c r="L148" s="1120">
        <v>45771</v>
      </c>
      <c r="M148" s="1120">
        <v>45772</v>
      </c>
      <c r="O148" s="452"/>
    </row>
    <row r="149" spans="1:15" s="14" customFormat="1" ht="19.5" hidden="1">
      <c r="A149" s="426" t="s">
        <v>2335</v>
      </c>
      <c r="B149" s="14">
        <v>18</v>
      </c>
      <c r="C149" s="1517" t="s">
        <v>2393</v>
      </c>
      <c r="D149" s="826" t="s">
        <v>2487</v>
      </c>
      <c r="E149" s="826">
        <v>45786</v>
      </c>
      <c r="F149" s="826">
        <f>E149+27</f>
        <v>45813</v>
      </c>
      <c r="G149" s="826">
        <f>E149+32</f>
        <v>45818</v>
      </c>
      <c r="H149" s="3130"/>
      <c r="I149" s="826">
        <f>E149+38</f>
        <v>45824</v>
      </c>
      <c r="J149" s="826">
        <f>E149+41</f>
        <v>45827</v>
      </c>
      <c r="K149" s="826">
        <f>E149+45</f>
        <v>45831</v>
      </c>
      <c r="L149" s="1120">
        <v>45778</v>
      </c>
      <c r="M149" s="1120">
        <v>45779</v>
      </c>
      <c r="O149" s="452"/>
    </row>
    <row r="150" spans="1:15" s="14" customFormat="1" ht="19.5" hidden="1">
      <c r="A150" s="426"/>
      <c r="B150" s="14">
        <v>19</v>
      </c>
      <c r="C150" s="1705" t="s">
        <v>2488</v>
      </c>
      <c r="D150" s="826" t="s">
        <v>2489</v>
      </c>
      <c r="E150" s="826">
        <v>45800</v>
      </c>
      <c r="F150" s="826">
        <f t="shared" ref="F150:F159" si="22">E150+27</f>
        <v>45827</v>
      </c>
      <c r="G150" s="826">
        <f t="shared" ref="G150:G159" si="23">E150+32</f>
        <v>45832</v>
      </c>
      <c r="H150" s="3130"/>
      <c r="I150" s="826">
        <f t="shared" ref="I150:I159" si="24">E150+38</f>
        <v>45838</v>
      </c>
      <c r="J150" s="826">
        <f t="shared" ref="J150:J159" si="25">E150+41</f>
        <v>45841</v>
      </c>
      <c r="K150" s="826">
        <f t="shared" ref="K150:K159" si="26">E150+45</f>
        <v>45845</v>
      </c>
      <c r="L150" s="1120">
        <v>45785</v>
      </c>
      <c r="M150" s="1120">
        <v>45786</v>
      </c>
      <c r="O150" s="452"/>
    </row>
    <row r="151" spans="1:15" s="14" customFormat="1" ht="19.5" hidden="1">
      <c r="A151" s="426" t="s">
        <v>2490</v>
      </c>
      <c r="B151" s="14">
        <v>20</v>
      </c>
      <c r="C151" s="1517" t="s">
        <v>425</v>
      </c>
      <c r="D151" s="826" t="s">
        <v>2491</v>
      </c>
      <c r="E151" s="826">
        <v>45801</v>
      </c>
      <c r="F151" s="826">
        <f t="shared" si="22"/>
        <v>45828</v>
      </c>
      <c r="G151" s="826">
        <f t="shared" si="23"/>
        <v>45833</v>
      </c>
      <c r="H151" s="3130"/>
      <c r="I151" s="826">
        <f t="shared" si="24"/>
        <v>45839</v>
      </c>
      <c r="J151" s="826">
        <f t="shared" si="25"/>
        <v>45842</v>
      </c>
      <c r="K151" s="826">
        <f t="shared" si="26"/>
        <v>45846</v>
      </c>
      <c r="L151" s="1120">
        <v>45792</v>
      </c>
      <c r="M151" s="1120">
        <v>45793</v>
      </c>
      <c r="O151" s="452"/>
    </row>
    <row r="152" spans="1:15" s="14" customFormat="1" ht="19.5" hidden="1">
      <c r="A152" s="426"/>
      <c r="C152" s="1517"/>
      <c r="D152" s="826"/>
      <c r="E152" s="826"/>
      <c r="F152" s="826"/>
      <c r="G152" s="826"/>
      <c r="H152" s="3130"/>
      <c r="I152" s="826"/>
      <c r="J152" s="826"/>
      <c r="K152" s="826"/>
      <c r="L152" s="1120"/>
      <c r="M152" s="1120"/>
      <c r="O152" s="452"/>
    </row>
    <row r="153" spans="1:15" s="14" customFormat="1" ht="19.5" hidden="1">
      <c r="A153" s="426"/>
      <c r="C153" s="1705"/>
      <c r="D153" s="826"/>
      <c r="E153" s="826"/>
      <c r="F153" s="826"/>
      <c r="G153" s="826"/>
      <c r="H153" s="3130"/>
      <c r="I153" s="826"/>
      <c r="J153" s="826"/>
      <c r="K153" s="826"/>
      <c r="L153" s="1120"/>
      <c r="M153" s="1120"/>
      <c r="O153" s="452"/>
    </row>
    <row r="154" spans="1:15" s="14" customFormat="1" ht="19.5" hidden="1">
      <c r="A154" s="426"/>
      <c r="C154" s="426"/>
      <c r="D154" s="428"/>
      <c r="E154" s="428"/>
      <c r="F154" s="428"/>
      <c r="G154" s="428"/>
      <c r="H154" s="428"/>
      <c r="I154" s="428"/>
      <c r="J154" s="428"/>
      <c r="K154" s="428"/>
      <c r="L154" s="1120"/>
      <c r="M154" s="1120"/>
      <c r="O154" s="452"/>
    </row>
    <row r="155" spans="1:15" s="14" customFormat="1" ht="19.5">
      <c r="A155" s="426"/>
      <c r="C155" s="426"/>
      <c r="D155" s="428"/>
      <c r="E155" s="428"/>
      <c r="F155" s="428"/>
      <c r="G155" s="428"/>
      <c r="H155" s="428"/>
      <c r="I155" s="428"/>
      <c r="J155" s="428"/>
      <c r="K155" s="428"/>
      <c r="L155" s="1120"/>
      <c r="M155" s="1120"/>
      <c r="O155" s="452"/>
    </row>
    <row r="156" spans="1:15" s="14" customFormat="1" ht="19.5">
      <c r="A156" s="426"/>
      <c r="C156" s="427" t="s">
        <v>629</v>
      </c>
      <c r="D156" s="428"/>
      <c r="E156" s="429" t="s">
        <v>98</v>
      </c>
      <c r="F156" s="432" t="s">
        <v>687</v>
      </c>
      <c r="G156" s="432" t="s">
        <v>847</v>
      </c>
      <c r="H156" s="432" t="s">
        <v>105</v>
      </c>
      <c r="I156" s="432" t="s">
        <v>1710</v>
      </c>
      <c r="J156" s="432" t="s">
        <v>630</v>
      </c>
      <c r="K156" s="432" t="s">
        <v>1082</v>
      </c>
      <c r="L156" s="1120"/>
      <c r="M156" s="1120"/>
      <c r="O156" s="452"/>
    </row>
    <row r="157" spans="1:15" s="14" customFormat="1" ht="20.25" thickBot="1">
      <c r="A157" s="426"/>
      <c r="B157" s="14" t="s">
        <v>1722</v>
      </c>
      <c r="C157" s="852" t="s">
        <v>2003</v>
      </c>
      <c r="D157" s="3107" t="s">
        <v>2004</v>
      </c>
      <c r="E157" s="1538"/>
      <c r="F157" s="349" t="s">
        <v>2476</v>
      </c>
      <c r="G157" s="349" t="s">
        <v>2307</v>
      </c>
      <c r="H157" s="349" t="s">
        <v>2477</v>
      </c>
      <c r="I157" s="349" t="s">
        <v>2134</v>
      </c>
      <c r="J157" s="349" t="s">
        <v>2478</v>
      </c>
      <c r="K157" s="434" t="s">
        <v>2479</v>
      </c>
      <c r="L157" s="1120"/>
      <c r="M157" s="1120"/>
      <c r="O157" s="452"/>
    </row>
    <row r="158" spans="1:15" s="14" customFormat="1" ht="20.25" thickTop="1">
      <c r="A158" s="426" t="s">
        <v>2492</v>
      </c>
      <c r="B158" s="14">
        <v>21</v>
      </c>
      <c r="C158" s="1531" t="s">
        <v>2493</v>
      </c>
      <c r="D158" s="826" t="s">
        <v>2494</v>
      </c>
      <c r="E158" s="826">
        <v>45810</v>
      </c>
      <c r="F158" s="826">
        <f t="shared" si="22"/>
        <v>45837</v>
      </c>
      <c r="G158" s="826">
        <f t="shared" si="23"/>
        <v>45842</v>
      </c>
      <c r="H158" s="3130"/>
      <c r="I158" s="826">
        <f t="shared" si="24"/>
        <v>45848</v>
      </c>
      <c r="J158" s="826">
        <f t="shared" si="25"/>
        <v>45851</v>
      </c>
      <c r="K158" s="826">
        <f t="shared" si="26"/>
        <v>45855</v>
      </c>
      <c r="L158" s="1120">
        <v>45799</v>
      </c>
      <c r="M158" s="1120">
        <v>45800</v>
      </c>
      <c r="O158" s="452"/>
    </row>
    <row r="159" spans="1:15" s="14" customFormat="1" ht="19.5">
      <c r="A159" s="426" t="s">
        <v>2495</v>
      </c>
      <c r="B159" s="14">
        <v>22</v>
      </c>
      <c r="C159" s="1531" t="s">
        <v>2495</v>
      </c>
      <c r="D159" s="826" t="s">
        <v>2496</v>
      </c>
      <c r="E159" s="826">
        <v>45811</v>
      </c>
      <c r="F159" s="826">
        <f t="shared" si="22"/>
        <v>45838</v>
      </c>
      <c r="G159" s="826">
        <f t="shared" si="23"/>
        <v>45843</v>
      </c>
      <c r="H159" s="3130"/>
      <c r="I159" s="826">
        <f t="shared" si="24"/>
        <v>45849</v>
      </c>
      <c r="J159" s="826">
        <f t="shared" si="25"/>
        <v>45852</v>
      </c>
      <c r="K159" s="826">
        <f t="shared" si="26"/>
        <v>45856</v>
      </c>
      <c r="L159" s="1120">
        <v>45806</v>
      </c>
      <c r="M159" s="1120">
        <v>45807</v>
      </c>
      <c r="O159" s="452"/>
    </row>
    <row r="160" spans="1:15" s="14" customFormat="1" ht="19.5">
      <c r="A160" s="426" t="s">
        <v>2438</v>
      </c>
      <c r="B160" s="14">
        <v>23</v>
      </c>
      <c r="C160" s="3998" t="s">
        <v>2423</v>
      </c>
      <c r="D160" s="3996" t="s">
        <v>2497</v>
      </c>
      <c r="E160" s="3996">
        <v>45819</v>
      </c>
      <c r="F160" s="3996">
        <f t="shared" ref="F160:F163" si="27">E160+27</f>
        <v>45846</v>
      </c>
      <c r="G160" s="3996">
        <f t="shared" ref="G160:G163" si="28">E160+32</f>
        <v>45851</v>
      </c>
      <c r="H160" s="3130"/>
      <c r="I160" s="3996">
        <f t="shared" ref="I160:I163" si="29">E160+38</f>
        <v>45857</v>
      </c>
      <c r="J160" s="3996">
        <f t="shared" ref="J160:J163" si="30">E160+41</f>
        <v>45860</v>
      </c>
      <c r="K160" s="3996">
        <f t="shared" ref="K160:K163" si="31">E160+45</f>
        <v>45864</v>
      </c>
      <c r="L160" s="1120">
        <v>45813</v>
      </c>
      <c r="M160" s="1120">
        <v>45814</v>
      </c>
    </row>
    <row r="161" spans="1:14" s="14" customFormat="1" ht="19.5">
      <c r="A161" s="426" t="s">
        <v>2440</v>
      </c>
      <c r="B161" s="4002" t="s">
        <v>8031</v>
      </c>
      <c r="C161" s="3998" t="s">
        <v>2498</v>
      </c>
      <c r="D161" s="3996" t="s">
        <v>2499</v>
      </c>
      <c r="E161" s="3996">
        <v>45829</v>
      </c>
      <c r="F161" s="3996">
        <f t="shared" si="27"/>
        <v>45856</v>
      </c>
      <c r="G161" s="3996">
        <f t="shared" si="28"/>
        <v>45861</v>
      </c>
      <c r="H161" s="3130"/>
      <c r="I161" s="3996">
        <f t="shared" si="29"/>
        <v>45867</v>
      </c>
      <c r="J161" s="3996">
        <f t="shared" si="30"/>
        <v>45870</v>
      </c>
      <c r="K161" s="3996">
        <f t="shared" si="31"/>
        <v>45874</v>
      </c>
      <c r="L161" s="1120">
        <v>45820</v>
      </c>
      <c r="M161" s="1120">
        <v>45821</v>
      </c>
    </row>
    <row r="162" spans="1:14" s="14" customFormat="1" ht="19.5">
      <c r="A162" s="426" t="s">
        <v>2500</v>
      </c>
      <c r="B162" s="4002" t="s">
        <v>8032</v>
      </c>
      <c r="C162" s="3998" t="s">
        <v>2501</v>
      </c>
      <c r="D162" s="3996" t="s">
        <v>2502</v>
      </c>
      <c r="E162" s="3996">
        <v>45835</v>
      </c>
      <c r="F162" s="3996">
        <f t="shared" si="27"/>
        <v>45862</v>
      </c>
      <c r="G162" s="3996">
        <f t="shared" si="28"/>
        <v>45867</v>
      </c>
      <c r="H162" s="3130"/>
      <c r="I162" s="3996">
        <f t="shared" si="29"/>
        <v>45873</v>
      </c>
      <c r="J162" s="3996">
        <f t="shared" si="30"/>
        <v>45876</v>
      </c>
      <c r="K162" s="3996">
        <f t="shared" si="31"/>
        <v>45880</v>
      </c>
      <c r="L162" s="1120">
        <v>45827</v>
      </c>
      <c r="M162" s="1120">
        <v>45828</v>
      </c>
    </row>
    <row r="163" spans="1:14" s="14" customFormat="1" ht="19.5">
      <c r="A163" s="426"/>
      <c r="B163" s="734">
        <v>26</v>
      </c>
      <c r="C163" s="3998" t="s">
        <v>2500</v>
      </c>
      <c r="D163" s="3996" t="s">
        <v>2503</v>
      </c>
      <c r="E163" s="3996">
        <v>45834</v>
      </c>
      <c r="F163" s="3996">
        <f t="shared" si="27"/>
        <v>45861</v>
      </c>
      <c r="G163" s="3996">
        <f t="shared" si="28"/>
        <v>45866</v>
      </c>
      <c r="H163" s="3130"/>
      <c r="I163" s="3996">
        <f t="shared" si="29"/>
        <v>45872</v>
      </c>
      <c r="J163" s="3996">
        <f t="shared" si="30"/>
        <v>45875</v>
      </c>
      <c r="K163" s="3996">
        <f t="shared" si="31"/>
        <v>45879</v>
      </c>
      <c r="L163" s="1120">
        <v>45834</v>
      </c>
      <c r="M163" s="1120">
        <v>45835</v>
      </c>
    </row>
    <row r="164" spans="1:14" s="14" customFormat="1" ht="19.5">
      <c r="A164" s="426" t="s">
        <v>2421</v>
      </c>
      <c r="B164" s="734">
        <v>27</v>
      </c>
      <c r="C164" s="1540" t="s">
        <v>2504</v>
      </c>
      <c r="D164" s="826" t="s">
        <v>2505</v>
      </c>
      <c r="E164" s="826">
        <v>45841</v>
      </c>
      <c r="F164" s="826">
        <f t="shared" ref="F164:F165" si="32">E164+27</f>
        <v>45868</v>
      </c>
      <c r="G164" s="826">
        <f t="shared" ref="G164:G165" si="33">E164+32</f>
        <v>45873</v>
      </c>
      <c r="H164" s="3130"/>
      <c r="I164" s="826">
        <f t="shared" ref="I164:I165" si="34">E164+38</f>
        <v>45879</v>
      </c>
      <c r="J164" s="826">
        <f t="shared" ref="J164:J165" si="35">E164+41</f>
        <v>45882</v>
      </c>
      <c r="K164" s="826">
        <f t="shared" ref="K164:K165" si="36">E164+45</f>
        <v>45886</v>
      </c>
      <c r="L164" s="1120">
        <v>45841</v>
      </c>
      <c r="M164" s="1120">
        <v>45842</v>
      </c>
    </row>
    <row r="165" spans="1:14" s="14" customFormat="1" ht="19.5">
      <c r="A165" s="426"/>
      <c r="B165" s="734">
        <v>28</v>
      </c>
      <c r="C165" s="1531" t="s">
        <v>2022</v>
      </c>
      <c r="D165" s="826" t="s">
        <v>2506</v>
      </c>
      <c r="E165" s="826">
        <v>45848</v>
      </c>
      <c r="F165" s="826">
        <f t="shared" si="32"/>
        <v>45875</v>
      </c>
      <c r="G165" s="826">
        <f t="shared" si="33"/>
        <v>45880</v>
      </c>
      <c r="H165" s="3130"/>
      <c r="I165" s="826">
        <f t="shared" si="34"/>
        <v>45886</v>
      </c>
      <c r="J165" s="826">
        <f t="shared" si="35"/>
        <v>45889</v>
      </c>
      <c r="K165" s="826">
        <f t="shared" si="36"/>
        <v>45893</v>
      </c>
      <c r="L165" s="1120">
        <v>45848</v>
      </c>
      <c r="M165" s="1120">
        <v>45849</v>
      </c>
    </row>
    <row r="166" spans="1:14" s="14" customFormat="1" ht="19.5">
      <c r="A166" s="426"/>
      <c r="B166" s="734">
        <v>29</v>
      </c>
      <c r="C166" s="1531" t="s">
        <v>2507</v>
      </c>
      <c r="D166" s="826" t="s">
        <v>2508</v>
      </c>
      <c r="E166" s="826">
        <v>45855</v>
      </c>
      <c r="F166" s="826">
        <f t="shared" ref="F166:F169" si="37">E166+27</f>
        <v>45882</v>
      </c>
      <c r="G166" s="826">
        <f t="shared" ref="G166:G169" si="38">E166+32</f>
        <v>45887</v>
      </c>
      <c r="H166" s="3130"/>
      <c r="I166" s="826">
        <f t="shared" ref="I166:I169" si="39">E166+38</f>
        <v>45893</v>
      </c>
      <c r="J166" s="826">
        <f t="shared" ref="J166:J169" si="40">E166+41</f>
        <v>45896</v>
      </c>
      <c r="K166" s="826">
        <f t="shared" ref="K166:K169" si="41">E166+45</f>
        <v>45900</v>
      </c>
      <c r="L166" s="1120">
        <v>45855</v>
      </c>
      <c r="M166" s="1120">
        <v>45856</v>
      </c>
    </row>
    <row r="167" spans="1:14" s="14" customFormat="1" ht="19.5">
      <c r="A167" s="426"/>
      <c r="B167" s="734">
        <v>30</v>
      </c>
      <c r="C167" s="1531" t="s">
        <v>2398</v>
      </c>
      <c r="D167" s="826" t="s">
        <v>2509</v>
      </c>
      <c r="E167" s="826">
        <v>45862</v>
      </c>
      <c r="F167" s="826">
        <f t="shared" si="37"/>
        <v>45889</v>
      </c>
      <c r="G167" s="826">
        <f t="shared" si="38"/>
        <v>45894</v>
      </c>
      <c r="H167" s="3130"/>
      <c r="I167" s="826">
        <f t="shared" si="39"/>
        <v>45900</v>
      </c>
      <c r="J167" s="826">
        <f t="shared" si="40"/>
        <v>45903</v>
      </c>
      <c r="K167" s="826">
        <f t="shared" si="41"/>
        <v>45907</v>
      </c>
      <c r="L167" s="1120">
        <v>45862</v>
      </c>
      <c r="M167" s="1120">
        <v>45863</v>
      </c>
    </row>
    <row r="168" spans="1:14" s="14" customFormat="1" ht="19.5">
      <c r="A168" s="426"/>
      <c r="B168" s="734">
        <v>31</v>
      </c>
      <c r="C168" s="3998" t="s">
        <v>2482</v>
      </c>
      <c r="D168" s="3996" t="s">
        <v>2510</v>
      </c>
      <c r="E168" s="3996">
        <v>45869</v>
      </c>
      <c r="F168" s="3996">
        <f t="shared" si="37"/>
        <v>45896</v>
      </c>
      <c r="G168" s="3996">
        <f t="shared" si="38"/>
        <v>45901</v>
      </c>
      <c r="H168" s="3130"/>
      <c r="I168" s="3996">
        <f t="shared" si="39"/>
        <v>45907</v>
      </c>
      <c r="J168" s="3996">
        <f t="shared" si="40"/>
        <v>45910</v>
      </c>
      <c r="K168" s="3996">
        <f t="shared" si="41"/>
        <v>45914</v>
      </c>
      <c r="L168" s="1120">
        <v>45869</v>
      </c>
      <c r="M168" s="1120">
        <v>45870</v>
      </c>
    </row>
    <row r="169" spans="1:14" s="14" customFormat="1" ht="19.5">
      <c r="A169" s="426"/>
      <c r="B169" s="734">
        <v>32</v>
      </c>
      <c r="C169" s="3998" t="s">
        <v>2484</v>
      </c>
      <c r="D169" s="3996" t="s">
        <v>2511</v>
      </c>
      <c r="E169" s="3996">
        <v>45876</v>
      </c>
      <c r="F169" s="3996">
        <f t="shared" si="37"/>
        <v>45903</v>
      </c>
      <c r="G169" s="3996">
        <f t="shared" si="38"/>
        <v>45908</v>
      </c>
      <c r="H169" s="3130"/>
      <c r="I169" s="3996">
        <f t="shared" si="39"/>
        <v>45914</v>
      </c>
      <c r="J169" s="3996">
        <f t="shared" si="40"/>
        <v>45917</v>
      </c>
      <c r="K169" s="3996">
        <f t="shared" si="41"/>
        <v>45921</v>
      </c>
      <c r="L169" s="1120">
        <v>45876</v>
      </c>
      <c r="M169" s="1120">
        <v>45877</v>
      </c>
    </row>
    <row r="170" spans="1:14" s="14" customFormat="1" ht="19.5">
      <c r="A170" s="426"/>
      <c r="B170" s="426"/>
      <c r="C170" s="18"/>
      <c r="D170" s="428"/>
      <c r="E170" s="428"/>
      <c r="F170" s="428"/>
      <c r="G170" s="452"/>
      <c r="H170" s="49"/>
      <c r="I170" s="425"/>
      <c r="J170" s="425"/>
      <c r="K170" s="425"/>
      <c r="L170" s="425"/>
      <c r="M170" s="425"/>
      <c r="N170" s="425"/>
    </row>
    <row r="171" spans="1:14" s="14" customFormat="1" ht="19.5">
      <c r="A171" s="426"/>
      <c r="B171" s="426"/>
      <c r="C171" s="18"/>
      <c r="D171" s="428"/>
      <c r="E171" s="428"/>
      <c r="F171" s="428"/>
      <c r="G171" s="452"/>
      <c r="H171" s="49"/>
      <c r="I171" s="425"/>
      <c r="J171" s="425"/>
      <c r="K171" s="425"/>
      <c r="L171" s="425"/>
      <c r="M171" s="425"/>
      <c r="N171" s="425"/>
    </row>
    <row r="172" spans="1:14" s="14" customFormat="1" ht="19.5">
      <c r="A172" s="451"/>
      <c r="B172" s="451"/>
      <c r="C172" s="427"/>
      <c r="D172" s="428"/>
      <c r="E172" s="428"/>
      <c r="F172" s="428"/>
      <c r="G172" s="452"/>
      <c r="H172" s="49"/>
      <c r="I172" s="425"/>
      <c r="J172" s="425"/>
      <c r="K172" s="425"/>
      <c r="L172" s="425"/>
      <c r="M172" s="425"/>
      <c r="N172" s="425"/>
    </row>
    <row r="173" spans="1:14" s="14" customFormat="1" ht="20.25" customHeight="1">
      <c r="A173" s="22"/>
      <c r="B173" s="22"/>
      <c r="C173" s="50" t="s">
        <v>611</v>
      </c>
      <c r="D173" s="29"/>
      <c r="E173" s="29"/>
      <c r="F173" s="29"/>
      <c r="G173" s="29"/>
      <c r="H173" s="29"/>
      <c r="I173" s="51"/>
      <c r="J173" s="29"/>
      <c r="K173" s="29"/>
      <c r="L173" s="38"/>
      <c r="M173" s="29"/>
      <c r="N173" s="37"/>
    </row>
    <row r="174" spans="1:14" s="14" customFormat="1" ht="17.25" customHeight="1">
      <c r="A174" s="22"/>
      <c r="B174" s="22"/>
      <c r="C174" s="50"/>
      <c r="D174" s="29"/>
      <c r="E174" s="29"/>
      <c r="F174" s="29"/>
      <c r="G174" s="29"/>
      <c r="H174" s="29"/>
      <c r="I174" s="51"/>
      <c r="J174" s="29"/>
      <c r="K174" s="29"/>
      <c r="L174" s="38"/>
      <c r="M174" s="29"/>
      <c r="N174" s="41"/>
    </row>
    <row r="175" spans="1:14" s="30" customFormat="1" ht="15">
      <c r="A175" s="25"/>
      <c r="B175" s="25"/>
      <c r="C175" s="23"/>
      <c r="D175"/>
      <c r="E175"/>
      <c r="F175" s="28"/>
      <c r="G175"/>
      <c r="H175"/>
      <c r="I175" s="20"/>
      <c r="J175"/>
      <c r="K175"/>
      <c r="L175" s="24"/>
      <c r="M175"/>
      <c r="N175" s="37"/>
    </row>
    <row r="176" spans="1:14" s="29" customFormat="1" ht="15">
      <c r="A176" s="25"/>
      <c r="B176" s="25"/>
      <c r="C176" s="26" t="s">
        <v>0</v>
      </c>
      <c r="D176" s="27"/>
      <c r="E176" s="1130" t="s">
        <v>2062</v>
      </c>
      <c r="F176" s="23"/>
      <c r="G176" s="23" t="s">
        <v>36</v>
      </c>
      <c r="H176" s="23"/>
      <c r="I176" s="27"/>
      <c r="J176" s="27"/>
      <c r="K176" s="23" t="s">
        <v>61</v>
      </c>
      <c r="L176" s="23" t="str">
        <f>'HOW TO-&gt;'!$B$134</f>
        <v>6011 2413</v>
      </c>
      <c r="M176" s="23"/>
      <c r="N176" s="37"/>
    </row>
    <row r="177" spans="1:14" s="29" customFormat="1" ht="15">
      <c r="A177" s="35"/>
      <c r="B177" s="35"/>
      <c r="C177" s="31" t="s">
        <v>1</v>
      </c>
      <c r="D177" s="27"/>
      <c r="E177" s="249" t="s">
        <v>612</v>
      </c>
      <c r="F177" s="23"/>
      <c r="G177" s="27" t="s">
        <v>613</v>
      </c>
      <c r="H177" s="27"/>
      <c r="I177" s="249" t="s">
        <v>39</v>
      </c>
      <c r="J177" s="27"/>
      <c r="K177" s="27" t="s">
        <v>63</v>
      </c>
      <c r="L177" s="27"/>
      <c r="M177" s="250" t="s">
        <v>64</v>
      </c>
      <c r="N177" s="37"/>
    </row>
    <row r="178" spans="1:14" s="29" customFormat="1" ht="15">
      <c r="A178" s="25"/>
      <c r="B178" s="25"/>
      <c r="C178" s="31"/>
      <c r="D178" s="27"/>
      <c r="E178" s="249"/>
      <c r="F178" s="5"/>
      <c r="G178" s="27"/>
      <c r="H178" s="27"/>
      <c r="I178" s="249"/>
      <c r="J178" s="27"/>
      <c r="K178" s="27" t="str">
        <f>'HOW TO-&gt;'!$A$136</f>
        <v>PERMIT</v>
      </c>
      <c r="L178" s="27"/>
      <c r="M178" s="3323" t="str">
        <f>'HOW TO-&gt;'!$C$136</f>
        <v>SG094-SinPermit@msc.com</v>
      </c>
      <c r="N178" s="37"/>
    </row>
    <row r="179" spans="1:14" s="29" customFormat="1" ht="15">
      <c r="A179" s="25"/>
      <c r="B179" s="25"/>
      <c r="C179" s="347" t="str">
        <f>'HOW TO-&gt;'!$A$105</f>
        <v>ZANT CHONG</v>
      </c>
      <c r="D179" s="347" t="str">
        <f>'HOW TO-&gt;'!$B$105</f>
        <v>6011 2429</v>
      </c>
      <c r="E179" s="4" t="str">
        <f>'HOW TO-&gt;'!$C$105</f>
        <v>zant.chong@msc.com</v>
      </c>
      <c r="F179" s="5"/>
      <c r="G179" s="347" t="str">
        <f>'HOW TO-&gt;'!$A$122</f>
        <v>ROBERT CHIA</v>
      </c>
      <c r="H179" s="347" t="str">
        <f>'HOW TO-&gt;'!$B$122</f>
        <v>6011 0564</v>
      </c>
      <c r="I179" s="4" t="str">
        <f>'HOW TO-&gt;'!$C$122</f>
        <v>robert.chia@msc.com</v>
      </c>
      <c r="J179" s="5"/>
      <c r="K179" s="347" t="str">
        <f>'HOW TO-&gt;'!$A$137</f>
        <v>RAYNAR ANG</v>
      </c>
      <c r="L179" s="347" t="str">
        <f>'HOW TO-&gt;'!$B$137</f>
        <v>6011 2358</v>
      </c>
      <c r="M179" s="4" t="str">
        <f>'HOW TO-&gt;'!$C$137</f>
        <v>raynar.ang@msc.com</v>
      </c>
      <c r="N179" s="37"/>
    </row>
    <row r="180" spans="1:14" s="29" customFormat="1" ht="15">
      <c r="A180" s="25"/>
      <c r="B180" s="25"/>
      <c r="C180" s="347" t="str">
        <f>'HOW TO-&gt;'!$A$106</f>
        <v>PHOEBE HUANG</v>
      </c>
      <c r="D180" s="347" t="str">
        <f>'HOW TO-&gt;'!$B$106</f>
        <v>6011 0562</v>
      </c>
      <c r="E180" s="4" t="str">
        <f>'HOW TO-&gt;'!$C$106</f>
        <v>phoebe.huang@msc.com</v>
      </c>
      <c r="F180" s="5"/>
      <c r="G180" s="347" t="str">
        <f>'HOW TO-&gt;'!$A$123</f>
        <v>S. Y. LIEW</v>
      </c>
      <c r="H180" s="347" t="str">
        <f>'HOW TO-&gt;'!$B$123</f>
        <v>6011 2348</v>
      </c>
      <c r="I180" s="4" t="str">
        <f>'HOW TO-&gt;'!$C$123</f>
        <v>seoyi.liew@msc.com</v>
      </c>
      <c r="J180" s="5"/>
      <c r="K180" s="347" t="str">
        <f>'HOW TO-&gt;'!$A$138</f>
        <v>KAI SIANG</v>
      </c>
      <c r="L180" s="347" t="str">
        <f>'HOW TO-&gt;'!$B$138</f>
        <v>6011 2356</v>
      </c>
      <c r="M180" s="4" t="str">
        <f>'HOW TO-&gt;'!$C$138</f>
        <v>kaisiang.lim@msc.com</v>
      </c>
      <c r="N180" s="37"/>
    </row>
    <row r="181" spans="1:14" s="29" customFormat="1" ht="15">
      <c r="A181" s="25"/>
      <c r="B181" s="25"/>
      <c r="C181" s="347" t="str">
        <f>'HOW TO-&gt;'!$A$107</f>
        <v>SHERWIN LIM</v>
      </c>
      <c r="D181" s="347" t="str">
        <f>'HOW TO-&gt;'!$B$107</f>
        <v>6011 2395</v>
      </c>
      <c r="E181" s="4" t="str">
        <f>'HOW TO-&gt;'!$C$107</f>
        <v>sherwin.lim@msc.com</v>
      </c>
      <c r="F181" s="5"/>
      <c r="G181" s="347" t="str">
        <f>'HOW TO-&gt;'!$A$124</f>
        <v>SHARON KOH</v>
      </c>
      <c r="H181" s="347" t="str">
        <f>'HOW TO-&gt;'!$B$124</f>
        <v>6011 2349</v>
      </c>
      <c r="I181" s="4" t="str">
        <f>'HOW TO-&gt;'!$C$124</f>
        <v>sharon.koh@msc.com</v>
      </c>
      <c r="J181" s="5"/>
      <c r="K181" s="347" t="str">
        <f>'HOW TO-&gt;'!$A$139</f>
        <v>DEWI</v>
      </c>
      <c r="L181" s="347" t="str">
        <f>'HOW TO-&gt;'!$B$139</f>
        <v>6011 2354</v>
      </c>
      <c r="M181" s="4" t="str">
        <f>'HOW TO-&gt;'!$C$139</f>
        <v>dewi.ratnah@msc.com</v>
      </c>
      <c r="N181" s="37"/>
    </row>
    <row r="182" spans="1:14" s="29" customFormat="1" ht="15">
      <c r="A182" s="25"/>
      <c r="B182" s="25"/>
      <c r="C182" s="347" t="str">
        <f>'HOW TO-&gt;'!$A$108</f>
        <v>NATALIE LEW</v>
      </c>
      <c r="D182" s="347" t="str">
        <f>'HOW TO-&gt;'!$B$108</f>
        <v>6011 2399</v>
      </c>
      <c r="E182" s="4" t="str">
        <f>'HOW TO-&gt;'!$C$108</f>
        <v>natalie.lew@msc.com</v>
      </c>
      <c r="F182" s="5"/>
      <c r="G182" s="347" t="str">
        <f>'HOW TO-&gt;'!$A$125</f>
        <v>ANGELIA LAU</v>
      </c>
      <c r="H182" s="347" t="str">
        <f>'HOW TO-&gt;'!$B$125</f>
        <v>6011 2346</v>
      </c>
      <c r="I182" s="4" t="str">
        <f>'HOW TO-&gt;'!$C$125</f>
        <v>angelia.lau@msc.com</v>
      </c>
      <c r="J182" s="5"/>
      <c r="K182" s="347" t="str">
        <f>'HOW TO-&gt;'!$A$140</f>
        <v>YU TING</v>
      </c>
      <c r="L182" s="347" t="str">
        <f>'HOW TO-&gt;'!$B$140</f>
        <v>6011 2359</v>
      </c>
      <c r="M182" s="4" t="str">
        <f>'HOW TO-&gt;'!$C$140</f>
        <v>yuting.luo@msc.com</v>
      </c>
      <c r="N182" s="37"/>
    </row>
    <row r="183" spans="1:14" s="29" customFormat="1" ht="15">
      <c r="A183" s="25"/>
      <c r="B183" s="25"/>
      <c r="C183" s="347">
        <f>'HOW TO-&gt;'!$A$109</f>
        <v>0</v>
      </c>
      <c r="D183" s="347" t="str">
        <f>'HOW TO-&gt;'!$B$109</f>
        <v>6011 2352</v>
      </c>
      <c r="E183" s="4">
        <f>'HOW TO-&gt;'!$C$109</f>
        <v>0</v>
      </c>
      <c r="F183" s="5"/>
      <c r="G183" s="347" t="str">
        <f>'HOW TO-&gt;'!$A$126</f>
        <v>NOOR AFNINDAH</v>
      </c>
      <c r="H183" s="347" t="str">
        <f>'HOW TO-&gt;'!$B$126</f>
        <v>6011 2347</v>
      </c>
      <c r="I183" s="4" t="str">
        <f>'HOW TO-&gt;'!$C$126</f>
        <v>noor.afnindah@msc.com</v>
      </c>
      <c r="J183" s="5"/>
      <c r="K183" s="347" t="str">
        <f>'HOW TO-&gt;'!$A$141</f>
        <v>-</v>
      </c>
      <c r="L183" s="347" t="str">
        <f>'HOW TO-&gt;'!$B$141</f>
        <v>6011 0567</v>
      </c>
      <c r="M183" s="4" t="str">
        <f>'HOW TO-&gt;'!$C$141</f>
        <v>-</v>
      </c>
      <c r="N183" s="37"/>
    </row>
    <row r="184" spans="1:14" s="29" customFormat="1" ht="15">
      <c r="A184" s="25"/>
      <c r="B184" s="25"/>
      <c r="C184" s="347" t="str">
        <f>'HOW TO-&gt;'!$A$110</f>
        <v>LIM AI PHEN</v>
      </c>
      <c r="D184" s="347" t="str">
        <f>'HOW TO-&gt;'!$B$110</f>
        <v>6011 9646</v>
      </c>
      <c r="E184" s="4" t="str">
        <f>'HOW TO-&gt;'!$C$110</f>
        <v>aiphen.lim@msc.com</v>
      </c>
      <c r="F184" s="5"/>
      <c r="G184" s="347" t="str">
        <f>'HOW TO-&gt;'!$A$127</f>
        <v>NG CHING WEI</v>
      </c>
      <c r="H184" s="347" t="str">
        <f>'HOW TO-&gt;'!$B$127</f>
        <v>6011 2404</v>
      </c>
      <c r="I184" s="4" t="str">
        <f>'HOW TO-&gt;'!$C$127</f>
        <v>chingwei.ng@msc.com</v>
      </c>
      <c r="J184" s="5"/>
      <c r="K184" s="347" t="str">
        <f>'HOW TO-&gt;'!$A$142</f>
        <v>SHAN SHAN</v>
      </c>
      <c r="L184" s="347" t="str">
        <f>'HOW TO-&gt;'!$B$142</f>
        <v>6011 2353</v>
      </c>
      <c r="M184" s="4" t="str">
        <f>'HOW TO-&gt;'!$C$142</f>
        <v>shanshan.chin@msc.com</v>
      </c>
      <c r="N184" s="37"/>
    </row>
    <row r="185" spans="1:14" s="29" customFormat="1" ht="15">
      <c r="A185" s="25"/>
      <c r="B185" s="25"/>
      <c r="C185" s="347" t="str">
        <f>'HOW TO-&gt;'!$A$111</f>
        <v>DARIUS ONG</v>
      </c>
      <c r="D185" s="347" t="str">
        <f>'HOW TO-&gt;'!$B$111</f>
        <v>6011 2396</v>
      </c>
      <c r="E185" s="4" t="str">
        <f>'HOW TO-&gt;'!$C$111</f>
        <v>darius.ong@msc.com</v>
      </c>
      <c r="F185" s="5"/>
      <c r="G185" s="347">
        <f>'HOW TO-&gt;'!$A$128</f>
        <v>0</v>
      </c>
      <c r="H185" s="347">
        <f>'HOW TO-&gt;'!$B$128</f>
        <v>0</v>
      </c>
      <c r="I185" s="4">
        <f>'HOW TO-&gt;'!$C$128</f>
        <v>0</v>
      </c>
      <c r="J185" s="5"/>
      <c r="K185" s="347" t="str">
        <f>'HOW TO-&gt;'!$A$143</f>
        <v>EUNICE</v>
      </c>
      <c r="L185" s="347" t="str">
        <f>'HOW TO-&gt;'!$B$143</f>
        <v>6011 2355</v>
      </c>
      <c r="M185" s="4" t="str">
        <f>'HOW TO-&gt;'!$C$143</f>
        <v>eunice.chan@msc.com</v>
      </c>
      <c r="N185" s="37"/>
    </row>
    <row r="186" spans="1:14" s="29" customFormat="1" ht="15">
      <c r="A186" s="25"/>
      <c r="B186" s="25"/>
      <c r="C186" s="347" t="str">
        <f>'HOW TO-&gt;'!$A$112</f>
        <v>LAWRENCE ANG (CROSS-TRADE)</v>
      </c>
      <c r="D186" s="347" t="str">
        <f>'HOW TO-&gt;'!$B$112</f>
        <v>6011 2400</v>
      </c>
      <c r="E186" s="4" t="str">
        <f>'HOW TO-&gt;'!$C$112</f>
        <v>lawrence.ang@msc.com</v>
      </c>
      <c r="F186" s="5"/>
      <c r="G186" s="347" t="str">
        <f>'HOW TO-&gt;'!$A$129</f>
        <v>.</v>
      </c>
      <c r="H186" s="347" t="str">
        <f>'HOW TO-&gt;'!$B$129</f>
        <v>.</v>
      </c>
      <c r="I186" s="4" t="str">
        <f>'HOW TO-&gt;'!$C$129</f>
        <v>.</v>
      </c>
      <c r="J186" s="5"/>
      <c r="K186" s="347" t="str">
        <f>'HOW TO-&gt;'!$A$144</f>
        <v>HAZEL</v>
      </c>
      <c r="L186" s="347" t="str">
        <f>'HOW TO-&gt;'!$B$144</f>
        <v>6011 2435</v>
      </c>
      <c r="M186" s="4" t="str">
        <f>'HOW TO-&gt;'!$C$144</f>
        <v>hazel.toh@msc.com</v>
      </c>
      <c r="N186" s="37"/>
    </row>
    <row r="187" spans="1:14" ht="14.25">
      <c r="A187" s="38"/>
      <c r="B187" s="38"/>
      <c r="C187" s="347" t="str">
        <f>'HOW TO-&gt;'!$A$113</f>
        <v>ASHTON YAN</v>
      </c>
      <c r="D187" s="347" t="str">
        <f>'HOW TO-&gt;'!$B$113</f>
        <v>6011 2398</v>
      </c>
      <c r="E187" s="4" t="str">
        <f>'HOW TO-&gt;'!$C$113</f>
        <v>ashton.yan@msc.com</v>
      </c>
      <c r="G187" s="347">
        <f>'HOW TO-&gt;'!$A$130</f>
        <v>0</v>
      </c>
      <c r="H187" s="347">
        <f>'HOW TO-&gt;'!$B$130</f>
        <v>0</v>
      </c>
      <c r="I187" s="4">
        <f>'HOW TO-&gt;'!$C$130</f>
        <v>0</v>
      </c>
      <c r="J187" s="5"/>
      <c r="K187" s="347">
        <f>'HOW TO-&gt;'!$A$145</f>
        <v>0</v>
      </c>
      <c r="L187" s="347">
        <f>'HOW TO-&gt;'!$B$145</f>
        <v>0</v>
      </c>
      <c r="M187" s="4">
        <f>'HOW TO-&gt;'!$C$145</f>
        <v>0</v>
      </c>
    </row>
    <row r="188" spans="1:14">
      <c r="A188" s="5"/>
      <c r="B188" s="5"/>
      <c r="C188" s="347" t="str">
        <f>'HOW TO-&gt;'!$A$114</f>
        <v>LUIS LIM</v>
      </c>
      <c r="D188" s="347" t="str">
        <f>'HOW TO-&gt;'!$B$114</f>
        <v>6011 7900</v>
      </c>
      <c r="E188" s="4" t="str">
        <f>'HOW TO-&gt;'!$C$114</f>
        <v>luis.lim@msc.com</v>
      </c>
      <c r="H188" s="11"/>
      <c r="I188" s="250"/>
      <c r="K188" s="347">
        <f>'HOW TO-&gt;'!$A$146</f>
        <v>0</v>
      </c>
      <c r="L188" s="347">
        <f>'HOW TO-&gt;'!$B$146</f>
        <v>0</v>
      </c>
      <c r="M188" s="4">
        <f>'HOW TO-&gt;'!$C$146</f>
        <v>0</v>
      </c>
    </row>
    <row r="189" spans="1:14">
      <c r="A189" s="5"/>
      <c r="B189" s="5"/>
      <c r="C189" s="347" t="str">
        <f>'HOW TO-&gt;'!$A$115</f>
        <v>CHARMAINE LIM</v>
      </c>
      <c r="D189" s="347" t="str">
        <f>'HOW TO-&gt;'!$B$115</f>
        <v>6011 0561</v>
      </c>
      <c r="E189" s="4" t="str">
        <f>'HOW TO-&gt;'!$C$115</f>
        <v>charmaine.lim@msc.com</v>
      </c>
      <c r="H189" s="11"/>
      <c r="I189" s="11"/>
      <c r="J189" s="250"/>
      <c r="K189" s="347"/>
      <c r="L189" s="347"/>
      <c r="M189" s="4"/>
    </row>
    <row r="190" spans="1:14">
      <c r="C190" s="347">
        <f>'HOW TO-&gt;'!$A$116</f>
        <v>0</v>
      </c>
      <c r="D190" s="347">
        <f>'HOW TO-&gt;'!$B$116</f>
        <v>0</v>
      </c>
      <c r="E190" s="4">
        <f>'HOW TO-&gt;'!$C$116</f>
        <v>0</v>
      </c>
    </row>
    <row r="191" spans="1:14">
      <c r="C191" s="347" t="str">
        <f>'HOW TO-&gt;'!$A$117</f>
        <v xml:space="preserve">MAIN LINE  </v>
      </c>
      <c r="D191" s="347" t="str">
        <f>'HOW TO-&gt;'!$B$117</f>
        <v>6011 2424</v>
      </c>
      <c r="E191" s="4">
        <f>'HOW TO-&gt;'!$C$117</f>
        <v>0</v>
      </c>
    </row>
    <row r="192" spans="1:14">
      <c r="C192" s="347">
        <f>'HOW TO-&gt;'!$A$118</f>
        <v>0</v>
      </c>
      <c r="D192" s="347">
        <f>'HOW TO-&gt;'!$B$118</f>
        <v>0</v>
      </c>
      <c r="E192" s="4">
        <f>'HOW TO-&gt;'!$C$118</f>
        <v>0</v>
      </c>
    </row>
  </sheetData>
  <customSheetViews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0" type="noConversion"/>
  <hyperlinks>
    <hyperlink ref="I177" display="custsvc@msca.com.sg" xr:uid="{864BEA19-1B0B-4497-B1F6-3410812B6835}"/>
    <hyperlink ref="M177" display="sinexp@msca.com.sg" xr:uid="{8C0E157C-B0E3-4688-8432-9F656C783F40}"/>
    <hyperlink ref="E176" r:id="rId21" xr:uid="{1163CA79-F48D-406B-BFFF-998EFA5E96D9}"/>
    <hyperlink ref="E177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Q243"/>
  <sheetViews>
    <sheetView zoomScaleNormal="100" workbookViewId="0"/>
  </sheetViews>
  <sheetFormatPr defaultColWidth="9.42578125" defaultRowHeight="12.75"/>
  <cols>
    <col min="1" max="1" width="28.7109375" customWidth="1"/>
    <col min="2" max="2" width="9.7109375" style="34" bestFit="1" customWidth="1"/>
    <col min="3" max="3" width="24.7109375" customWidth="1"/>
    <col min="4" max="4" width="16.5703125" bestFit="1" customWidth="1"/>
    <col min="5" max="5" width="16.42578125" customWidth="1"/>
    <col min="6" max="6" width="20.140625" customWidth="1"/>
    <col min="7" max="7" width="21.140625" customWidth="1"/>
    <col min="8" max="8" width="20.140625" customWidth="1"/>
    <col min="9" max="9" width="21.28515625" customWidth="1"/>
    <col min="10" max="10" width="16.42578125" bestFit="1" customWidth="1"/>
    <col min="11" max="11" width="20.5703125" customWidth="1"/>
    <col min="12" max="12" width="19.42578125" customWidth="1"/>
    <col min="13" max="13" width="21.5703125" customWidth="1"/>
    <col min="14" max="14" width="29.140625" customWidth="1"/>
    <col min="15" max="15" width="17.5703125" bestFit="1" customWidth="1"/>
    <col min="16" max="16" width="13" bestFit="1" customWidth="1"/>
    <col min="18" max="18" width="11" bestFit="1" customWidth="1"/>
  </cols>
  <sheetData>
    <row r="2" spans="1:16" s="6" customFormat="1" ht="33">
      <c r="B2" s="346"/>
      <c r="C2" s="145" t="s">
        <v>1707</v>
      </c>
      <c r="D2" s="45"/>
      <c r="N2" s="37"/>
      <c r="O2" s="39"/>
    </row>
    <row r="3" spans="1:16" ht="15.75">
      <c r="A3" s="4"/>
      <c r="B3" s="347"/>
      <c r="C3" s="46"/>
      <c r="D3" s="46"/>
      <c r="E3" s="46"/>
      <c r="F3" s="46" t="s">
        <v>2512</v>
      </c>
      <c r="G3" s="46"/>
      <c r="H3" s="46"/>
      <c r="I3" s="46"/>
      <c r="J3" s="46"/>
      <c r="K3" s="37"/>
      <c r="L3" s="37"/>
      <c r="M3" s="37"/>
      <c r="N3" s="37"/>
      <c r="O3" s="5"/>
    </row>
    <row r="4" spans="1:16" s="14" customFormat="1" ht="19.5">
      <c r="A4" s="446"/>
      <c r="B4" s="446"/>
      <c r="C4" s="802"/>
      <c r="D4" s="428"/>
      <c r="E4" s="428"/>
      <c r="F4" s="425"/>
      <c r="G4" s="452"/>
      <c r="H4" s="49"/>
      <c r="I4" s="425"/>
      <c r="J4" s="425"/>
      <c r="K4" s="425"/>
      <c r="L4" s="428"/>
      <c r="M4" s="428"/>
      <c r="N4" s="428"/>
      <c r="O4" s="428"/>
      <c r="P4" s="428"/>
    </row>
    <row r="5" spans="1:16" s="14" customFormat="1" ht="36" hidden="1" customHeight="1">
      <c r="A5" s="426"/>
      <c r="B5" s="426"/>
      <c r="C5" s="427" t="s">
        <v>97</v>
      </c>
      <c r="D5" s="440"/>
      <c r="E5" s="429" t="s">
        <v>98</v>
      </c>
      <c r="F5" s="96" t="s">
        <v>99</v>
      </c>
      <c r="G5" s="417" t="s">
        <v>100</v>
      </c>
      <c r="H5" s="417" t="s">
        <v>101</v>
      </c>
      <c r="I5" s="86" t="s">
        <v>102</v>
      </c>
      <c r="J5" s="86" t="s">
        <v>103</v>
      </c>
      <c r="K5" s="148" t="s">
        <v>104</v>
      </c>
      <c r="L5" s="148" t="s">
        <v>1082</v>
      </c>
      <c r="M5" s="431" t="s">
        <v>140</v>
      </c>
      <c r="N5" s="490" t="s">
        <v>2513</v>
      </c>
      <c r="O5" s="490" t="s">
        <v>847</v>
      </c>
      <c r="P5" s="1974" t="s">
        <v>2064</v>
      </c>
    </row>
    <row r="6" spans="1:16" s="14" customFormat="1" ht="30.75" hidden="1" customHeight="1" thickBot="1">
      <c r="A6" s="348" t="s">
        <v>1712</v>
      </c>
      <c r="B6" s="2267"/>
      <c r="C6" s="852" t="s">
        <v>1713</v>
      </c>
      <c r="D6" s="492" t="s">
        <v>108</v>
      </c>
      <c r="E6" s="15"/>
      <c r="F6" s="418" t="s">
        <v>109</v>
      </c>
      <c r="G6" s="239"/>
      <c r="H6" s="239"/>
      <c r="I6" s="418"/>
      <c r="J6" s="418" t="s">
        <v>2514</v>
      </c>
      <c r="K6" s="418" t="s">
        <v>2169</v>
      </c>
      <c r="L6" s="418" t="s">
        <v>2515</v>
      </c>
      <c r="M6" s="418" t="s">
        <v>2516</v>
      </c>
      <c r="N6" s="418" t="s">
        <v>2409</v>
      </c>
      <c r="O6" s="418" t="s">
        <v>2410</v>
      </c>
    </row>
    <row r="7" spans="1:16" s="14" customFormat="1" ht="20.25" hidden="1" customHeight="1" thickTop="1">
      <c r="A7" s="426"/>
      <c r="B7" s="426"/>
      <c r="C7" s="1017" t="s">
        <v>1723</v>
      </c>
      <c r="D7" s="436" t="s">
        <v>1724</v>
      </c>
      <c r="E7" s="436">
        <v>45083</v>
      </c>
      <c r="F7" s="437">
        <v>45084</v>
      </c>
      <c r="G7" s="449" t="s">
        <v>2517</v>
      </c>
      <c r="H7" s="439" t="s">
        <v>1729</v>
      </c>
      <c r="I7" s="453">
        <v>45086</v>
      </c>
      <c r="J7" s="454">
        <f t="shared" ref="J7" si="0">I7+5</f>
        <v>45091</v>
      </c>
      <c r="K7" s="552"/>
      <c r="L7" s="454">
        <f t="shared" ref="L7" si="1">I7+25</f>
        <v>45111</v>
      </c>
      <c r="M7" s="440">
        <f t="shared" ref="M7" si="2">I7+29</f>
        <v>45115</v>
      </c>
      <c r="N7" s="440">
        <f t="shared" ref="N7" si="3">I7+32</f>
        <v>45118</v>
      </c>
      <c r="O7" s="440">
        <f t="shared" ref="O7" si="4">I7+34</f>
        <v>45120</v>
      </c>
    </row>
    <row r="8" spans="1:16" s="14" customFormat="1" ht="20.25" hidden="1" customHeight="1" thickBot="1">
      <c r="A8" s="426"/>
      <c r="B8" s="426"/>
      <c r="C8" s="1018"/>
      <c r="D8" s="442"/>
      <c r="E8" s="442"/>
      <c r="F8" s="443"/>
      <c r="G8" s="174"/>
      <c r="H8" s="450"/>
      <c r="I8" s="455"/>
      <c r="J8" s="455"/>
      <c r="K8" s="521"/>
      <c r="L8" s="455"/>
      <c r="M8" s="442"/>
      <c r="N8" s="442"/>
      <c r="O8" s="442"/>
    </row>
    <row r="9" spans="1:16" s="14" customFormat="1" ht="20.25" hidden="1" customHeight="1" thickTop="1">
      <c r="A9" s="426"/>
      <c r="B9" s="426"/>
      <c r="C9" s="1017" t="s">
        <v>453</v>
      </c>
      <c r="D9" s="436" t="s">
        <v>1727</v>
      </c>
      <c r="E9" s="436">
        <v>45089</v>
      </c>
      <c r="F9" s="437">
        <v>45090</v>
      </c>
      <c r="G9" s="449" t="s">
        <v>571</v>
      </c>
      <c r="H9" s="439" t="s">
        <v>1732</v>
      </c>
      <c r="I9" s="453">
        <v>45093</v>
      </c>
      <c r="J9" s="454">
        <f t="shared" ref="J9" si="5">I9+5</f>
        <v>45098</v>
      </c>
      <c r="K9" s="552"/>
      <c r="L9" s="454">
        <f t="shared" ref="L9" si="6">I9+25</f>
        <v>45118</v>
      </c>
      <c r="M9" s="440">
        <f t="shared" ref="M9" si="7">I9+29</f>
        <v>45122</v>
      </c>
      <c r="N9" s="440">
        <f t="shared" ref="N9" si="8">I9+32</f>
        <v>45125</v>
      </c>
      <c r="O9" s="440">
        <f t="shared" ref="O9" si="9">I9+34</f>
        <v>45127</v>
      </c>
    </row>
    <row r="10" spans="1:16" s="14" customFormat="1" ht="20.25" hidden="1" customHeight="1" thickBot="1">
      <c r="A10" s="426"/>
      <c r="B10" s="426"/>
      <c r="C10" s="1018"/>
      <c r="D10" s="442"/>
      <c r="E10" s="442"/>
      <c r="F10" s="443"/>
      <c r="G10" s="174"/>
      <c r="H10" s="450"/>
      <c r="I10" s="455"/>
      <c r="J10" s="455"/>
      <c r="K10" s="521"/>
      <c r="L10" s="455"/>
      <c r="M10" s="442"/>
      <c r="N10" s="442"/>
      <c r="O10" s="442"/>
    </row>
    <row r="11" spans="1:16" s="14" customFormat="1" ht="20.25" hidden="1" customHeight="1" thickTop="1" thickBot="1">
      <c r="A11" s="426"/>
      <c r="B11" s="426"/>
      <c r="C11" s="1017" t="s">
        <v>608</v>
      </c>
      <c r="D11" s="436" t="s">
        <v>1730</v>
      </c>
      <c r="E11" s="436">
        <v>45094</v>
      </c>
      <c r="F11" s="437">
        <v>45095</v>
      </c>
      <c r="G11" s="449" t="s">
        <v>342</v>
      </c>
      <c r="H11" s="439" t="s">
        <v>1737</v>
      </c>
      <c r="I11" s="453">
        <v>45100</v>
      </c>
      <c r="J11" s="454">
        <f t="shared" ref="J11" si="10">I11+5</f>
        <v>45105</v>
      </c>
      <c r="K11" s="552"/>
      <c r="L11" s="454">
        <f t="shared" ref="L11" si="11">I11+25</f>
        <v>45125</v>
      </c>
      <c r="M11" s="440">
        <f t="shared" ref="M11" si="12">I11+29</f>
        <v>45129</v>
      </c>
      <c r="N11" s="440">
        <f t="shared" ref="N11" si="13">I11+32</f>
        <v>45132</v>
      </c>
      <c r="O11" s="440">
        <f t="shared" ref="O11" si="14">I11+34</f>
        <v>45134</v>
      </c>
    </row>
    <row r="12" spans="1:16" s="14" customFormat="1" ht="20.25" hidden="1" customHeight="1" thickTop="1" thickBot="1">
      <c r="A12" s="426" t="s">
        <v>1733</v>
      </c>
      <c r="B12" s="426"/>
      <c r="C12" s="1017" t="s">
        <v>585</v>
      </c>
      <c r="D12" s="436" t="s">
        <v>1734</v>
      </c>
      <c r="E12" s="436">
        <v>45097</v>
      </c>
      <c r="F12" s="437">
        <v>45098</v>
      </c>
      <c r="G12" s="174"/>
      <c r="H12" s="450"/>
      <c r="I12" s="455"/>
      <c r="J12" s="455"/>
      <c r="K12" s="521"/>
      <c r="L12" s="455"/>
      <c r="M12" s="442"/>
      <c r="N12" s="442"/>
      <c r="O12" s="442"/>
    </row>
    <row r="13" spans="1:16" s="14" customFormat="1" ht="20.25" hidden="1" customHeight="1" thickTop="1">
      <c r="A13" s="426"/>
      <c r="B13" s="426"/>
      <c r="C13" s="1017" t="s">
        <v>600</v>
      </c>
      <c r="D13" s="436" t="s">
        <v>1735</v>
      </c>
      <c r="E13" s="436">
        <v>45101</v>
      </c>
      <c r="F13" s="437">
        <v>45102</v>
      </c>
      <c r="G13" s="449" t="s">
        <v>253</v>
      </c>
      <c r="H13" s="439" t="s">
        <v>1740</v>
      </c>
      <c r="I13" s="453">
        <v>45107</v>
      </c>
      <c r="J13" s="454">
        <f t="shared" ref="J13" si="15">I13+5</f>
        <v>45112</v>
      </c>
      <c r="K13" s="552"/>
      <c r="L13" s="454">
        <f t="shared" ref="L13" si="16">I13+25</f>
        <v>45132</v>
      </c>
      <c r="M13" s="440">
        <f t="shared" ref="M13" si="17">I13+29</f>
        <v>45136</v>
      </c>
      <c r="N13" s="440">
        <f t="shared" ref="N13" si="18">I13+32</f>
        <v>45139</v>
      </c>
      <c r="O13" s="440">
        <f t="shared" ref="O13" si="19">I13+34</f>
        <v>45141</v>
      </c>
    </row>
    <row r="14" spans="1:16" s="14" customFormat="1" ht="20.25" hidden="1" customHeight="1" thickBot="1">
      <c r="A14" s="426"/>
      <c r="B14" s="426"/>
      <c r="C14" s="1018"/>
      <c r="D14" s="442"/>
      <c r="E14" s="442"/>
      <c r="F14" s="443"/>
      <c r="G14" s="174"/>
      <c r="H14" s="450"/>
      <c r="I14" s="455"/>
      <c r="J14" s="455"/>
      <c r="K14" s="521"/>
      <c r="L14" s="455"/>
      <c r="M14" s="442"/>
      <c r="N14" s="442"/>
      <c r="O14" s="442"/>
    </row>
    <row r="15" spans="1:16" s="14" customFormat="1" ht="20.25" hidden="1" customHeight="1" thickTop="1">
      <c r="A15" s="426"/>
      <c r="B15" s="426"/>
      <c r="C15" s="1017" t="s">
        <v>588</v>
      </c>
      <c r="D15" s="436" t="s">
        <v>1738</v>
      </c>
      <c r="E15" s="436">
        <v>45108</v>
      </c>
      <c r="F15" s="437">
        <v>45109</v>
      </c>
      <c r="G15" s="449" t="s">
        <v>384</v>
      </c>
      <c r="H15" s="439" t="s">
        <v>1743</v>
      </c>
      <c r="I15" s="453">
        <v>45114</v>
      </c>
      <c r="J15" s="454">
        <f t="shared" ref="J15" si="20">I15+5</f>
        <v>45119</v>
      </c>
      <c r="K15" s="552"/>
      <c r="L15" s="454">
        <f t="shared" ref="L15" si="21">I15+25</f>
        <v>45139</v>
      </c>
      <c r="M15" s="440">
        <f t="shared" ref="M15" si="22">I15+29</f>
        <v>45143</v>
      </c>
      <c r="N15" s="440">
        <f t="shared" ref="N15" si="23">I15+32</f>
        <v>45146</v>
      </c>
      <c r="O15" s="440">
        <f t="shared" ref="O15" si="24">I15+34</f>
        <v>45148</v>
      </c>
    </row>
    <row r="16" spans="1:16" s="14" customFormat="1" ht="20.25" hidden="1" customHeight="1" thickBot="1">
      <c r="A16" s="426"/>
      <c r="B16" s="426"/>
      <c r="C16" s="1018"/>
      <c r="D16" s="442"/>
      <c r="E16" s="442"/>
      <c r="F16" s="443"/>
      <c r="G16" s="174"/>
      <c r="H16" s="450"/>
      <c r="I16" s="455"/>
      <c r="J16" s="455"/>
      <c r="K16" s="521"/>
      <c r="L16" s="455"/>
      <c r="M16" s="442"/>
      <c r="N16" s="442"/>
      <c r="O16" s="442"/>
    </row>
    <row r="17" spans="1:15" s="14" customFormat="1" ht="20.25" hidden="1" customHeight="1" thickTop="1">
      <c r="A17" s="426"/>
      <c r="B17" s="426"/>
      <c r="C17" s="1017" t="s">
        <v>1741</v>
      </c>
      <c r="D17" s="436" t="s">
        <v>1742</v>
      </c>
      <c r="E17" s="436">
        <v>45115</v>
      </c>
      <c r="F17" s="437">
        <v>45116</v>
      </c>
      <c r="G17" s="449" t="s">
        <v>166</v>
      </c>
      <c r="H17" s="439" t="s">
        <v>1748</v>
      </c>
      <c r="I17" s="453">
        <v>45121</v>
      </c>
      <c r="J17" s="454">
        <f>I17+5</f>
        <v>45126</v>
      </c>
      <c r="K17" s="552"/>
      <c r="L17" s="454">
        <f>I17+25</f>
        <v>45146</v>
      </c>
      <c r="M17" s="440">
        <f>I17+29</f>
        <v>45150</v>
      </c>
      <c r="N17" s="440">
        <f>I17+32</f>
        <v>45153</v>
      </c>
      <c r="O17" s="440">
        <f>I17+34</f>
        <v>45155</v>
      </c>
    </row>
    <row r="18" spans="1:15" s="14" customFormat="1" ht="20.25" hidden="1" customHeight="1" thickBot="1">
      <c r="A18" s="426"/>
      <c r="B18" s="426"/>
      <c r="C18" s="1018"/>
      <c r="D18" s="442"/>
      <c r="E18" s="442"/>
      <c r="F18" s="443"/>
      <c r="G18" s="174"/>
      <c r="H18" s="450"/>
      <c r="I18" s="455"/>
      <c r="J18" s="455"/>
      <c r="K18" s="521"/>
      <c r="L18" s="455"/>
      <c r="M18" s="442"/>
      <c r="N18" s="442"/>
      <c r="O18" s="442"/>
    </row>
    <row r="19" spans="1:15" s="14" customFormat="1" ht="20.25" hidden="1" customHeight="1" thickTop="1">
      <c r="A19" s="426" t="s">
        <v>1744</v>
      </c>
      <c r="B19" s="426"/>
      <c r="C19" s="1017" t="s">
        <v>1745</v>
      </c>
      <c r="D19" s="436" t="s">
        <v>1746</v>
      </c>
      <c r="E19" s="436">
        <v>45126</v>
      </c>
      <c r="F19" s="437">
        <v>45127</v>
      </c>
      <c r="G19" s="449" t="s">
        <v>2119</v>
      </c>
      <c r="H19" s="439" t="s">
        <v>1751</v>
      </c>
      <c r="I19" s="453">
        <v>45128</v>
      </c>
      <c r="J19" s="454">
        <f>I19+5</f>
        <v>45133</v>
      </c>
      <c r="K19" s="552"/>
      <c r="L19" s="454">
        <f>I19+25</f>
        <v>45153</v>
      </c>
      <c r="M19" s="440">
        <f>I19+29</f>
        <v>45157</v>
      </c>
      <c r="N19" s="440">
        <f>I19+32</f>
        <v>45160</v>
      </c>
      <c r="O19" s="440">
        <f>I19+34</f>
        <v>45162</v>
      </c>
    </row>
    <row r="20" spans="1:15" s="14" customFormat="1" ht="20.25" hidden="1" customHeight="1" thickBot="1">
      <c r="A20" s="426"/>
      <c r="B20" s="426"/>
      <c r="C20" s="1018"/>
      <c r="D20" s="442"/>
      <c r="E20" s="442"/>
      <c r="F20" s="443"/>
      <c r="G20" s="174"/>
      <c r="H20" s="450"/>
      <c r="I20" s="455"/>
      <c r="J20" s="455"/>
      <c r="K20" s="521"/>
      <c r="L20" s="455"/>
      <c r="M20" s="442"/>
      <c r="N20" s="442"/>
      <c r="O20" s="442"/>
    </row>
    <row r="21" spans="1:15" s="14" customFormat="1" ht="20.25" hidden="1" customHeight="1" thickTop="1">
      <c r="A21" s="426" t="s">
        <v>608</v>
      </c>
      <c r="B21" s="426"/>
      <c r="C21" s="1017" t="s">
        <v>1741</v>
      </c>
      <c r="D21" s="436" t="s">
        <v>1749</v>
      </c>
      <c r="E21" s="436">
        <v>45128</v>
      </c>
      <c r="F21" s="437">
        <v>45129</v>
      </c>
      <c r="G21" s="449" t="s">
        <v>2518</v>
      </c>
      <c r="H21" s="439" t="s">
        <v>1753</v>
      </c>
      <c r="I21" s="453">
        <v>45135</v>
      </c>
      <c r="J21" s="454">
        <f>I21+5</f>
        <v>45140</v>
      </c>
      <c r="K21" s="552"/>
      <c r="L21" s="454">
        <f>I21+25</f>
        <v>45160</v>
      </c>
      <c r="M21" s="440">
        <f>I21+29</f>
        <v>45164</v>
      </c>
      <c r="N21" s="440">
        <f>I21+32</f>
        <v>45167</v>
      </c>
      <c r="O21" s="440">
        <f>I21+34</f>
        <v>45169</v>
      </c>
    </row>
    <row r="22" spans="1:15" ht="13.5" hidden="1" thickBot="1"/>
    <row r="23" spans="1:15" s="14" customFormat="1" ht="20.25" hidden="1" customHeight="1" thickTop="1">
      <c r="A23" s="426" t="s">
        <v>1754</v>
      </c>
      <c r="B23" s="426"/>
      <c r="C23" s="1017" t="s">
        <v>1755</v>
      </c>
      <c r="D23" s="436" t="s">
        <v>1756</v>
      </c>
      <c r="E23" s="436">
        <v>45138</v>
      </c>
      <c r="F23" s="437">
        <v>45140</v>
      </c>
      <c r="G23" s="449" t="s">
        <v>2519</v>
      </c>
      <c r="H23" s="439" t="s">
        <v>1758</v>
      </c>
      <c r="I23" s="453">
        <v>45142</v>
      </c>
      <c r="J23" s="454">
        <f>I23+5</f>
        <v>45147</v>
      </c>
      <c r="K23" s="552"/>
      <c r="L23" s="454">
        <f>I23+25</f>
        <v>45167</v>
      </c>
      <c r="M23" s="440">
        <f>I23+29</f>
        <v>45171</v>
      </c>
      <c r="N23" s="440">
        <f>I23+32</f>
        <v>45174</v>
      </c>
      <c r="O23" s="440">
        <f>I23+34</f>
        <v>45176</v>
      </c>
    </row>
    <row r="24" spans="1:15" s="14" customFormat="1" ht="20.25" hidden="1" customHeight="1" thickBot="1">
      <c r="A24" s="426"/>
      <c r="B24" s="426"/>
      <c r="C24" s="1018"/>
      <c r="D24" s="442"/>
      <c r="E24" s="442"/>
      <c r="F24" s="443"/>
      <c r="G24" s="174"/>
      <c r="H24" s="450"/>
      <c r="I24" s="455"/>
      <c r="J24" s="455"/>
      <c r="K24" s="521"/>
      <c r="L24" s="455"/>
      <c r="M24" s="442"/>
      <c r="N24" s="442"/>
      <c r="O24" s="442"/>
    </row>
    <row r="25" spans="1:15" s="14" customFormat="1" ht="20.25" hidden="1" customHeight="1" thickTop="1">
      <c r="A25" s="426" t="s">
        <v>588</v>
      </c>
      <c r="B25" s="426"/>
      <c r="C25" s="1017" t="s">
        <v>588</v>
      </c>
      <c r="D25" s="436" t="s">
        <v>1759</v>
      </c>
      <c r="E25" s="436">
        <v>45145</v>
      </c>
      <c r="F25" s="437">
        <v>45148</v>
      </c>
      <c r="G25" s="449" t="s">
        <v>2126</v>
      </c>
      <c r="H25" s="439" t="s">
        <v>1761</v>
      </c>
      <c r="I25" s="453">
        <v>45149</v>
      </c>
      <c r="J25" s="454">
        <f>I25+5</f>
        <v>45154</v>
      </c>
      <c r="K25" s="552"/>
      <c r="L25" s="454">
        <f>I25+25</f>
        <v>45174</v>
      </c>
      <c r="M25" s="440">
        <f>I25+29</f>
        <v>45178</v>
      </c>
      <c r="N25" s="440">
        <f>I25+32</f>
        <v>45181</v>
      </c>
      <c r="O25" s="440">
        <f>I25+34</f>
        <v>45183</v>
      </c>
    </row>
    <row r="26" spans="1:15" s="14" customFormat="1" ht="20.25" hidden="1" customHeight="1" thickBot="1">
      <c r="A26" s="426"/>
      <c r="B26" s="426"/>
      <c r="C26" s="1018"/>
      <c r="D26" s="442"/>
      <c r="E26" s="442"/>
      <c r="F26" s="443"/>
      <c r="G26" s="174"/>
      <c r="H26" s="450"/>
      <c r="I26" s="455"/>
      <c r="J26" s="455"/>
      <c r="K26" s="521"/>
      <c r="L26" s="455"/>
      <c r="M26" s="442"/>
      <c r="N26" s="442"/>
      <c r="O26" s="442"/>
    </row>
    <row r="27" spans="1:15" s="14" customFormat="1" ht="20.25" hidden="1" customHeight="1" thickTop="1">
      <c r="A27" s="426" t="s">
        <v>1762</v>
      </c>
      <c r="B27" s="426"/>
      <c r="C27" s="1017" t="s">
        <v>1763</v>
      </c>
      <c r="D27" s="436" t="s">
        <v>1764</v>
      </c>
      <c r="E27" s="436">
        <v>45153</v>
      </c>
      <c r="F27" s="437">
        <v>45155</v>
      </c>
      <c r="G27" s="449" t="s">
        <v>2520</v>
      </c>
      <c r="H27" s="439" t="s">
        <v>1766</v>
      </c>
      <c r="I27" s="453">
        <v>45156</v>
      </c>
      <c r="J27" s="454">
        <f>I27+5</f>
        <v>45161</v>
      </c>
      <c r="K27" s="552"/>
      <c r="L27" s="454">
        <f>I27+25</f>
        <v>45181</v>
      </c>
      <c r="M27" s="440">
        <f>I27+29</f>
        <v>45185</v>
      </c>
      <c r="N27" s="440">
        <f>I27+32</f>
        <v>45188</v>
      </c>
      <c r="O27" s="440">
        <f>I27+34</f>
        <v>45190</v>
      </c>
    </row>
    <row r="28" spans="1:15" s="14" customFormat="1" ht="20.25" hidden="1" customHeight="1" thickBot="1">
      <c r="A28" s="426"/>
      <c r="B28" s="426"/>
      <c r="C28" s="1018"/>
      <c r="D28" s="442"/>
      <c r="E28" s="442"/>
      <c r="F28" s="443"/>
      <c r="G28" s="174"/>
      <c r="H28" s="450"/>
      <c r="I28" s="455"/>
      <c r="J28" s="455"/>
      <c r="K28" s="521"/>
      <c r="L28" s="455"/>
      <c r="M28" s="442"/>
      <c r="N28" s="442"/>
      <c r="O28" s="442"/>
    </row>
    <row r="29" spans="1:15" s="14" customFormat="1" ht="20.25" hidden="1" customHeight="1" thickTop="1">
      <c r="A29" s="426"/>
      <c r="B29" s="426"/>
      <c r="C29" s="1017"/>
      <c r="D29" s="436"/>
      <c r="E29" s="436"/>
      <c r="F29" s="437"/>
      <c r="G29" s="449" t="s">
        <v>2521</v>
      </c>
      <c r="H29" s="439" t="s">
        <v>1771</v>
      </c>
      <c r="I29" s="796">
        <v>45163</v>
      </c>
      <c r="J29" s="454">
        <f>I29+5</f>
        <v>45168</v>
      </c>
      <c r="K29" s="552"/>
      <c r="L29" s="454">
        <f>I29+25</f>
        <v>45188</v>
      </c>
      <c r="M29" s="440">
        <f>I29+29</f>
        <v>45192</v>
      </c>
      <c r="N29" s="440">
        <f>I29+32</f>
        <v>45195</v>
      </c>
      <c r="O29" s="440">
        <f>I29+34</f>
        <v>45197</v>
      </c>
    </row>
    <row r="30" spans="1:15" s="14" customFormat="1" ht="20.25" hidden="1" customHeight="1" thickBot="1">
      <c r="A30" s="426"/>
      <c r="B30" s="426"/>
      <c r="C30" s="1018"/>
      <c r="D30" s="442"/>
      <c r="E30" s="442"/>
      <c r="F30" s="443"/>
      <c r="G30" s="174"/>
      <c r="H30" s="450"/>
      <c r="I30" s="455"/>
      <c r="J30" s="455"/>
      <c r="K30" s="521"/>
      <c r="L30" s="455"/>
      <c r="M30" s="442"/>
      <c r="N30" s="442"/>
      <c r="O30" s="442"/>
    </row>
    <row r="31" spans="1:15" s="14" customFormat="1" ht="20.25" hidden="1" customHeight="1" thickTop="1" thickBot="1">
      <c r="A31" s="426" t="s">
        <v>2522</v>
      </c>
      <c r="B31" s="426"/>
      <c r="C31" s="1017" t="s">
        <v>1768</v>
      </c>
      <c r="D31" s="436" t="s">
        <v>1769</v>
      </c>
      <c r="E31" s="436">
        <v>45160</v>
      </c>
      <c r="F31" s="437">
        <v>45161</v>
      </c>
      <c r="G31" s="449" t="s">
        <v>2128</v>
      </c>
      <c r="H31" s="439" t="s">
        <v>1775</v>
      </c>
      <c r="I31" s="453">
        <v>45170</v>
      </c>
      <c r="J31" s="454">
        <f>I31+5</f>
        <v>45175</v>
      </c>
      <c r="K31" s="552"/>
      <c r="L31" s="454">
        <f>I31+25</f>
        <v>45195</v>
      </c>
      <c r="M31" s="440">
        <f>I31+29</f>
        <v>45199</v>
      </c>
      <c r="N31" s="440">
        <f>I31+32</f>
        <v>45202</v>
      </c>
      <c r="O31" s="440">
        <f>I31+34</f>
        <v>45204</v>
      </c>
    </row>
    <row r="32" spans="1:15" s="14" customFormat="1" ht="20.25" hidden="1" customHeight="1" thickTop="1" thickBot="1">
      <c r="A32" s="426" t="s">
        <v>1772</v>
      </c>
      <c r="B32" s="426"/>
      <c r="C32" s="1017" t="s">
        <v>1741</v>
      </c>
      <c r="D32" s="436" t="s">
        <v>1773</v>
      </c>
      <c r="E32" s="442">
        <v>45166</v>
      </c>
      <c r="F32" s="437">
        <v>45168</v>
      </c>
      <c r="G32" s="174"/>
      <c r="H32" s="450"/>
      <c r="I32" s="455"/>
      <c r="J32" s="455"/>
      <c r="K32" s="521"/>
      <c r="L32" s="455"/>
      <c r="M32" s="442"/>
      <c r="N32" s="442"/>
      <c r="O32" s="442"/>
    </row>
    <row r="33" spans="1:15" s="14" customFormat="1" ht="20.25" hidden="1" customHeight="1" thickTop="1">
      <c r="A33" s="426"/>
      <c r="B33" s="426"/>
      <c r="C33" s="1017" t="s">
        <v>1745</v>
      </c>
      <c r="D33" s="436" t="s">
        <v>1776</v>
      </c>
      <c r="E33" s="436">
        <v>45173</v>
      </c>
      <c r="F33" s="437">
        <v>45175</v>
      </c>
      <c r="G33" s="449" t="s">
        <v>2517</v>
      </c>
      <c r="H33" s="439" t="s">
        <v>1777</v>
      </c>
      <c r="I33" s="453">
        <v>45177</v>
      </c>
      <c r="J33" s="454">
        <f>I33+5</f>
        <v>45182</v>
      </c>
      <c r="K33" s="552"/>
      <c r="L33" s="454">
        <f>I33+25</f>
        <v>45202</v>
      </c>
      <c r="M33" s="440">
        <f>I33+29</f>
        <v>45206</v>
      </c>
      <c r="N33" s="440">
        <f>I33+32</f>
        <v>45209</v>
      </c>
      <c r="O33" s="440">
        <f>I33+34</f>
        <v>45211</v>
      </c>
    </row>
    <row r="34" spans="1:15" s="14" customFormat="1" ht="20.25" hidden="1" customHeight="1" thickBot="1">
      <c r="A34" s="426"/>
      <c r="B34" s="426"/>
      <c r="C34" s="1018"/>
      <c r="D34" s="442"/>
      <c r="E34" s="442"/>
      <c r="F34" s="443"/>
      <c r="G34" s="174"/>
      <c r="H34" s="450"/>
      <c r="I34" s="455"/>
      <c r="J34" s="455"/>
      <c r="K34" s="521"/>
      <c r="L34" s="455"/>
      <c r="M34" s="442"/>
      <c r="N34" s="442"/>
      <c r="O34" s="442"/>
    </row>
    <row r="35" spans="1:15" s="14" customFormat="1" ht="20.25" hidden="1" customHeight="1" thickTop="1">
      <c r="A35" s="426"/>
      <c r="B35" s="426"/>
      <c r="C35" s="1017" t="s">
        <v>608</v>
      </c>
      <c r="D35" s="436" t="s">
        <v>1778</v>
      </c>
      <c r="E35" s="436">
        <v>45179</v>
      </c>
      <c r="F35" s="437">
        <v>45181</v>
      </c>
      <c r="G35" s="449" t="s">
        <v>2087</v>
      </c>
      <c r="H35" s="439" t="s">
        <v>1782</v>
      </c>
      <c r="I35" s="453">
        <v>45184</v>
      </c>
      <c r="J35" s="454">
        <f>I35+5</f>
        <v>45189</v>
      </c>
      <c r="K35" s="552"/>
      <c r="L35" s="454">
        <f>I35+25</f>
        <v>45209</v>
      </c>
      <c r="M35" s="440">
        <f>I35+29</f>
        <v>45213</v>
      </c>
      <c r="N35" s="440">
        <f>I35+32</f>
        <v>45216</v>
      </c>
      <c r="O35" s="440">
        <f>I35+34</f>
        <v>45218</v>
      </c>
    </row>
    <row r="36" spans="1:15" s="14" customFormat="1" ht="20.25" hidden="1" customHeight="1" thickBot="1">
      <c r="A36" s="426"/>
      <c r="B36" s="426"/>
      <c r="C36" s="1018"/>
      <c r="D36" s="442"/>
      <c r="E36" s="442"/>
      <c r="F36" s="443"/>
      <c r="G36" s="174"/>
      <c r="H36" s="450"/>
      <c r="I36" s="455"/>
      <c r="J36" s="455"/>
      <c r="K36" s="521"/>
      <c r="L36" s="455"/>
      <c r="M36" s="442"/>
      <c r="N36" s="442"/>
      <c r="O36" s="442"/>
    </row>
    <row r="37" spans="1:15" s="14" customFormat="1" ht="20.25" hidden="1" customHeight="1" thickTop="1">
      <c r="A37" s="426" t="s">
        <v>1779</v>
      </c>
      <c r="B37" s="426"/>
      <c r="C37" s="1517" t="s">
        <v>1780</v>
      </c>
      <c r="D37" s="436" t="s">
        <v>1781</v>
      </c>
      <c r="E37" s="436">
        <v>45186</v>
      </c>
      <c r="F37" s="437">
        <v>45187</v>
      </c>
      <c r="G37" s="449" t="s">
        <v>342</v>
      </c>
      <c r="H37" s="439" t="s">
        <v>1786</v>
      </c>
      <c r="I37" s="453">
        <v>45191</v>
      </c>
      <c r="J37" s="454">
        <f>I37+5</f>
        <v>45196</v>
      </c>
      <c r="K37" s="552"/>
      <c r="L37" s="454">
        <f>I37+25</f>
        <v>45216</v>
      </c>
      <c r="M37" s="440">
        <f>I37+29</f>
        <v>45220</v>
      </c>
      <c r="N37" s="440">
        <f>I37+32</f>
        <v>45223</v>
      </c>
      <c r="O37" s="440">
        <f>I37+34</f>
        <v>45225</v>
      </c>
    </row>
    <row r="38" spans="1:15" ht="13.5" hidden="1" thickBot="1"/>
    <row r="39" spans="1:15" s="14" customFormat="1" ht="20.25" hidden="1" customHeight="1" thickTop="1">
      <c r="A39" s="426" t="s">
        <v>1783</v>
      </c>
      <c r="B39" s="426"/>
      <c r="C39" s="1017" t="s">
        <v>1784</v>
      </c>
      <c r="D39" s="436" t="s">
        <v>1785</v>
      </c>
      <c r="E39" s="436">
        <v>45196</v>
      </c>
      <c r="F39" s="437">
        <v>45197</v>
      </c>
      <c r="G39" s="449" t="s">
        <v>253</v>
      </c>
      <c r="H39" s="439" t="s">
        <v>1789</v>
      </c>
      <c r="I39" s="453">
        <v>45198</v>
      </c>
      <c r="J39" s="454">
        <f>I39+5</f>
        <v>45203</v>
      </c>
      <c r="K39" s="552"/>
      <c r="L39" s="454">
        <f>I39+25</f>
        <v>45223</v>
      </c>
      <c r="M39" s="440">
        <f>I39+29</f>
        <v>45227</v>
      </c>
      <c r="N39" s="440">
        <f>I39+32</f>
        <v>45230</v>
      </c>
      <c r="O39" s="440">
        <f>I39+34</f>
        <v>45232</v>
      </c>
    </row>
    <row r="40" spans="1:15" s="14" customFormat="1" ht="20.25" hidden="1" customHeight="1" thickBot="1">
      <c r="A40" s="426"/>
      <c r="B40" s="426"/>
      <c r="C40" s="1018"/>
      <c r="D40" s="442"/>
      <c r="E40" s="442"/>
      <c r="F40" s="443"/>
      <c r="G40" s="174"/>
      <c r="H40" s="450"/>
      <c r="I40" s="455"/>
      <c r="J40" s="455"/>
      <c r="K40" s="521"/>
      <c r="L40" s="455"/>
      <c r="M40" s="442"/>
      <c r="N40" s="442"/>
      <c r="O40" s="442"/>
    </row>
    <row r="41" spans="1:15" s="14" customFormat="1" ht="20.25" hidden="1" customHeight="1" thickTop="1">
      <c r="A41" s="426"/>
      <c r="B41" s="426"/>
      <c r="C41" s="1017" t="s">
        <v>1787</v>
      </c>
      <c r="D41" s="436" t="s">
        <v>1788</v>
      </c>
      <c r="E41" s="436">
        <v>45200</v>
      </c>
      <c r="F41" s="437">
        <v>45200</v>
      </c>
      <c r="G41" s="449" t="s">
        <v>384</v>
      </c>
      <c r="H41" s="439" t="s">
        <v>1791</v>
      </c>
      <c r="I41" s="453">
        <v>45205</v>
      </c>
      <c r="J41" s="454">
        <f>I41+5</f>
        <v>45210</v>
      </c>
      <c r="K41" s="552"/>
      <c r="L41" s="454">
        <f>I41+25</f>
        <v>45230</v>
      </c>
      <c r="M41" s="440">
        <f>I41+29</f>
        <v>45234</v>
      </c>
      <c r="N41" s="440">
        <f>I41+32</f>
        <v>45237</v>
      </c>
      <c r="O41" s="440">
        <f>I41+34</f>
        <v>45239</v>
      </c>
    </row>
    <row r="42" spans="1:15" s="14" customFormat="1" ht="20.25" hidden="1" customHeight="1" thickBot="1">
      <c r="A42" s="426"/>
      <c r="B42" s="426"/>
      <c r="C42" s="1018"/>
      <c r="D42" s="442"/>
      <c r="E42" s="442"/>
      <c r="F42" s="443"/>
      <c r="G42" s="174"/>
      <c r="H42" s="450"/>
      <c r="I42" s="455"/>
      <c r="J42" s="455"/>
      <c r="K42" s="521"/>
      <c r="L42" s="455"/>
      <c r="M42" s="442"/>
      <c r="N42" s="442"/>
      <c r="O42" s="442"/>
    </row>
    <row r="43" spans="1:15" s="14" customFormat="1" ht="20.25" hidden="1" customHeight="1" thickTop="1">
      <c r="A43" s="426"/>
      <c r="B43" s="426"/>
      <c r="C43" s="1531" t="s">
        <v>1745</v>
      </c>
      <c r="D43" s="436" t="s">
        <v>1790</v>
      </c>
      <c r="E43" s="436">
        <v>45206</v>
      </c>
      <c r="F43" s="437">
        <v>45207</v>
      </c>
      <c r="G43" s="449" t="s">
        <v>166</v>
      </c>
      <c r="H43" s="439" t="s">
        <v>1795</v>
      </c>
      <c r="I43" s="453">
        <v>45212</v>
      </c>
      <c r="J43" s="454">
        <f>I43+5</f>
        <v>45217</v>
      </c>
      <c r="K43" s="552"/>
      <c r="L43" s="454">
        <f>I43+25</f>
        <v>45237</v>
      </c>
      <c r="M43" s="440">
        <f>I43+29</f>
        <v>45241</v>
      </c>
      <c r="N43" s="440">
        <f>I43+32</f>
        <v>45244</v>
      </c>
      <c r="O43" s="440">
        <f>I43+34</f>
        <v>45246</v>
      </c>
    </row>
    <row r="44" spans="1:15" s="14" customFormat="1" ht="20.25" hidden="1" customHeight="1" thickBot="1">
      <c r="A44" s="426"/>
      <c r="B44" s="426"/>
      <c r="C44" s="1018"/>
      <c r="D44" s="442"/>
      <c r="E44" s="442"/>
      <c r="F44" s="443"/>
      <c r="G44" s="174"/>
      <c r="H44" s="450"/>
      <c r="I44" s="455"/>
      <c r="J44" s="455"/>
      <c r="K44" s="521"/>
      <c r="L44" s="455"/>
      <c r="M44" s="442"/>
      <c r="N44" s="442"/>
      <c r="O44" s="442"/>
    </row>
    <row r="45" spans="1:15" s="14" customFormat="1" ht="20.25" hidden="1" customHeight="1" thickTop="1">
      <c r="A45" s="426" t="s">
        <v>1792</v>
      </c>
      <c r="B45" s="426"/>
      <c r="C45" s="1017" t="s">
        <v>1793</v>
      </c>
      <c r="D45" s="436" t="s">
        <v>1794</v>
      </c>
      <c r="E45" s="436">
        <v>45215</v>
      </c>
      <c r="F45" s="437">
        <v>45217</v>
      </c>
      <c r="G45" s="523" t="s">
        <v>406</v>
      </c>
      <c r="H45" s="439" t="s">
        <v>1799</v>
      </c>
      <c r="I45" s="453">
        <v>45219</v>
      </c>
      <c r="J45" s="552"/>
      <c r="K45" s="552"/>
      <c r="L45" s="552"/>
      <c r="M45" s="482"/>
      <c r="N45" s="482"/>
      <c r="O45" s="482"/>
    </row>
    <row r="46" spans="1:15" s="14" customFormat="1" ht="20.25" hidden="1" customHeight="1" thickBot="1">
      <c r="A46" s="426"/>
      <c r="B46" s="426"/>
      <c r="C46" s="1018"/>
      <c r="D46" s="442"/>
      <c r="E46" s="442"/>
      <c r="F46" s="443"/>
      <c r="G46" s="571" t="s">
        <v>2119</v>
      </c>
      <c r="H46" s="450"/>
      <c r="I46" s="455"/>
      <c r="J46" s="521"/>
      <c r="K46" s="521"/>
      <c r="L46" s="521"/>
      <c r="M46" s="189"/>
      <c r="N46" s="189"/>
      <c r="O46" s="189"/>
    </row>
    <row r="47" spans="1:15" s="14" customFormat="1" ht="20.25" hidden="1" customHeight="1" thickTop="1">
      <c r="A47" s="426" t="s">
        <v>1796</v>
      </c>
      <c r="B47" s="426"/>
      <c r="C47" s="1017" t="s">
        <v>1797</v>
      </c>
      <c r="D47" s="436" t="s">
        <v>1798</v>
      </c>
      <c r="E47" s="436">
        <v>45221</v>
      </c>
      <c r="F47" s="437">
        <v>45222</v>
      </c>
      <c r="G47" s="449" t="s">
        <v>2518</v>
      </c>
      <c r="H47" s="439" t="s">
        <v>1801</v>
      </c>
      <c r="I47" s="453">
        <v>45226</v>
      </c>
      <c r="J47" s="454">
        <f>I47+5</f>
        <v>45231</v>
      </c>
      <c r="K47" s="552"/>
      <c r="L47" s="454">
        <f>I47+25</f>
        <v>45251</v>
      </c>
      <c r="M47" s="440">
        <f>I47+29</f>
        <v>45255</v>
      </c>
      <c r="N47" s="440">
        <f>I47+32</f>
        <v>45258</v>
      </c>
      <c r="O47" s="440">
        <f>I47+34</f>
        <v>45260</v>
      </c>
    </row>
    <row r="48" spans="1:15" s="14" customFormat="1" ht="20.25" hidden="1" customHeight="1" thickBot="1">
      <c r="A48" s="426"/>
      <c r="B48" s="426"/>
      <c r="C48" s="1018"/>
      <c r="D48" s="442"/>
      <c r="E48" s="442"/>
      <c r="F48" s="443"/>
      <c r="G48" s="174"/>
      <c r="H48" s="450"/>
      <c r="I48" s="455"/>
      <c r="J48" s="455"/>
      <c r="K48" s="521"/>
      <c r="L48" s="455"/>
      <c r="M48" s="442"/>
      <c r="N48" s="442"/>
      <c r="O48" s="442"/>
    </row>
    <row r="49" spans="1:15" s="14" customFormat="1" ht="20.25" hidden="1" customHeight="1" thickTop="1">
      <c r="A49" s="426" t="s">
        <v>588</v>
      </c>
      <c r="B49" s="426"/>
      <c r="C49" s="1017" t="s">
        <v>248</v>
      </c>
      <c r="D49" s="436" t="s">
        <v>1800</v>
      </c>
      <c r="E49" s="436">
        <v>45228</v>
      </c>
      <c r="F49" s="437">
        <v>45228</v>
      </c>
      <c r="G49" s="449" t="s">
        <v>2519</v>
      </c>
      <c r="H49" s="439" t="s">
        <v>1803</v>
      </c>
      <c r="I49" s="453">
        <v>45233</v>
      </c>
      <c r="J49" s="454">
        <f>I49+5</f>
        <v>45238</v>
      </c>
      <c r="K49" s="552"/>
      <c r="L49" s="454">
        <f>I49+25</f>
        <v>45258</v>
      </c>
      <c r="M49" s="440">
        <f>I49+29</f>
        <v>45262</v>
      </c>
      <c r="N49" s="440">
        <f>I49+32</f>
        <v>45265</v>
      </c>
      <c r="O49" s="440">
        <f>I49+34</f>
        <v>45267</v>
      </c>
    </row>
    <row r="50" spans="1:15" s="14" customFormat="1" ht="20.25" hidden="1" customHeight="1" thickBot="1">
      <c r="A50" s="426"/>
      <c r="B50" s="426"/>
      <c r="C50" s="1018"/>
      <c r="D50" s="442"/>
      <c r="E50" s="442"/>
      <c r="F50" s="443"/>
      <c r="G50" s="174"/>
      <c r="H50" s="450"/>
      <c r="I50" s="455"/>
      <c r="J50" s="455"/>
      <c r="K50" s="521"/>
      <c r="L50" s="455"/>
      <c r="M50" s="442"/>
      <c r="N50" s="442"/>
      <c r="O50" s="442"/>
    </row>
    <row r="51" spans="1:15" s="14" customFormat="1" ht="20.25" hidden="1" customHeight="1" thickTop="1">
      <c r="A51" s="426"/>
      <c r="B51" s="426"/>
      <c r="C51" s="1017" t="s">
        <v>1787</v>
      </c>
      <c r="D51" s="436" t="s">
        <v>1802</v>
      </c>
      <c r="E51" s="436">
        <v>45234</v>
      </c>
      <c r="F51" s="437">
        <v>45237</v>
      </c>
      <c r="G51" s="1531" t="s">
        <v>2126</v>
      </c>
      <c r="H51" s="439" t="s">
        <v>1804</v>
      </c>
      <c r="I51" s="453">
        <v>45240</v>
      </c>
      <c r="J51" s="454">
        <f>I51+5</f>
        <v>45245</v>
      </c>
      <c r="K51" s="552"/>
      <c r="L51" s="454">
        <f>I51+25</f>
        <v>45265</v>
      </c>
      <c r="M51" s="440">
        <f>I51+29</f>
        <v>45269</v>
      </c>
      <c r="N51" s="440">
        <f>I51+32</f>
        <v>45272</v>
      </c>
      <c r="O51" s="440">
        <f>I51+34</f>
        <v>45274</v>
      </c>
    </row>
    <row r="52" spans="1:15" s="14" customFormat="1" ht="20.25" hidden="1" customHeight="1" thickBot="1">
      <c r="A52" s="426"/>
      <c r="B52" s="426"/>
      <c r="C52" s="1018"/>
      <c r="D52" s="442"/>
      <c r="E52" s="442"/>
      <c r="F52" s="443"/>
      <c r="G52" s="174"/>
      <c r="H52" s="450"/>
      <c r="I52" s="455"/>
      <c r="J52" s="455"/>
      <c r="K52" s="521"/>
      <c r="L52" s="455"/>
      <c r="M52" s="442"/>
      <c r="N52" s="442"/>
      <c r="O52" s="442"/>
    </row>
    <row r="53" spans="1:15" s="14" customFormat="1" ht="20.25" hidden="1" customHeight="1" thickTop="1">
      <c r="A53" s="426" t="s">
        <v>1745</v>
      </c>
      <c r="B53" s="426"/>
      <c r="C53" s="1017" t="s">
        <v>1805</v>
      </c>
      <c r="D53" s="436" t="s">
        <v>1806</v>
      </c>
      <c r="E53" s="436">
        <v>45244</v>
      </c>
      <c r="F53" s="437">
        <v>45246</v>
      </c>
      <c r="G53" s="1531" t="s">
        <v>2520</v>
      </c>
      <c r="H53" s="439" t="s">
        <v>1807</v>
      </c>
      <c r="I53" s="453">
        <v>45247</v>
      </c>
      <c r="J53" s="454">
        <f>I53+5</f>
        <v>45252</v>
      </c>
      <c r="K53" s="552"/>
      <c r="L53" s="454">
        <f>I53+25</f>
        <v>45272</v>
      </c>
      <c r="M53" s="440">
        <f>I53+29</f>
        <v>45276</v>
      </c>
      <c r="N53" s="440">
        <f>I53+32</f>
        <v>45279</v>
      </c>
      <c r="O53" s="440">
        <f>I53+34</f>
        <v>45281</v>
      </c>
    </row>
    <row r="54" spans="1:15" ht="13.5" hidden="1" thickBot="1"/>
    <row r="55" spans="1:15" s="14" customFormat="1" ht="20.25" hidden="1" customHeight="1" thickTop="1">
      <c r="A55" s="426" t="s">
        <v>608</v>
      </c>
      <c r="B55" s="426"/>
      <c r="C55" s="1531" t="s">
        <v>1808</v>
      </c>
      <c r="D55" s="436" t="s">
        <v>1809</v>
      </c>
      <c r="E55" s="436">
        <v>45253</v>
      </c>
      <c r="F55" s="437">
        <v>45253</v>
      </c>
      <c r="G55" s="1531" t="s">
        <v>2521</v>
      </c>
      <c r="H55" s="439" t="s">
        <v>1810</v>
      </c>
      <c r="I55" s="453">
        <v>45254</v>
      </c>
      <c r="J55" s="454">
        <f>I55+5</f>
        <v>45259</v>
      </c>
      <c r="K55" s="552"/>
      <c r="L55" s="454">
        <f>I55+25</f>
        <v>45279</v>
      </c>
      <c r="M55" s="440">
        <f>I55+29</f>
        <v>45283</v>
      </c>
      <c r="N55" s="440">
        <f>I55+32</f>
        <v>45286</v>
      </c>
      <c r="O55" s="440">
        <f>I55+34</f>
        <v>45288</v>
      </c>
    </row>
    <row r="56" spans="1:15" s="14" customFormat="1" ht="20.25" hidden="1" customHeight="1" thickBot="1">
      <c r="A56" s="426"/>
      <c r="B56" s="426"/>
      <c r="C56" s="1018"/>
      <c r="D56" s="442"/>
      <c r="E56" s="442"/>
      <c r="F56" s="443"/>
      <c r="G56" s="174"/>
      <c r="H56" s="450"/>
      <c r="I56" s="455"/>
      <c r="J56" s="455"/>
      <c r="K56" s="521"/>
      <c r="L56" s="455"/>
      <c r="M56" s="442"/>
      <c r="N56" s="442"/>
      <c r="O56" s="442"/>
    </row>
    <row r="57" spans="1:15" s="14" customFormat="1" ht="20.25" hidden="1" customHeight="1" thickTop="1">
      <c r="A57" s="426" t="s">
        <v>1811</v>
      </c>
      <c r="B57" s="426"/>
      <c r="C57" s="1517" t="s">
        <v>1793</v>
      </c>
      <c r="D57" s="436" t="s">
        <v>1812</v>
      </c>
      <c r="E57" s="436">
        <v>45257</v>
      </c>
      <c r="F57" s="437">
        <v>45258</v>
      </c>
      <c r="G57" s="523" t="s">
        <v>406</v>
      </c>
      <c r="H57" s="439" t="s">
        <v>1815</v>
      </c>
      <c r="I57" s="453">
        <v>45261</v>
      </c>
      <c r="J57" s="552"/>
      <c r="K57" s="552"/>
      <c r="L57" s="1709" t="s">
        <v>2523</v>
      </c>
      <c r="M57" s="482"/>
      <c r="N57" s="1683" t="s">
        <v>2524</v>
      </c>
      <c r="O57" s="482"/>
    </row>
    <row r="58" spans="1:15" s="14" customFormat="1" ht="20.25" hidden="1" customHeight="1" thickBot="1">
      <c r="A58" s="426"/>
      <c r="B58" s="426"/>
      <c r="C58" s="1018"/>
      <c r="D58" s="442"/>
      <c r="E58" s="442"/>
      <c r="F58" s="443"/>
      <c r="G58" s="174"/>
      <c r="H58" s="450"/>
      <c r="I58" s="455"/>
      <c r="J58" s="521"/>
      <c r="K58" s="521"/>
      <c r="L58" s="720"/>
      <c r="M58" s="189"/>
      <c r="N58" s="721"/>
      <c r="O58" s="189"/>
    </row>
    <row r="59" spans="1:15" s="14" customFormat="1" ht="20.25" hidden="1" customHeight="1" thickTop="1">
      <c r="A59" s="426" t="s">
        <v>1813</v>
      </c>
      <c r="B59" s="426"/>
      <c r="C59" s="1531" t="s">
        <v>608</v>
      </c>
      <c r="D59" s="436" t="s">
        <v>1814</v>
      </c>
      <c r="E59" s="436">
        <v>45267</v>
      </c>
      <c r="F59" s="437">
        <v>45268</v>
      </c>
      <c r="G59" s="1531" t="s">
        <v>2517</v>
      </c>
      <c r="H59" s="439" t="s">
        <v>1816</v>
      </c>
      <c r="I59" s="453">
        <v>45268</v>
      </c>
      <c r="J59" s="454">
        <f>I59+5</f>
        <v>45273</v>
      </c>
      <c r="K59" s="552"/>
      <c r="L59" s="454">
        <f>I59+25</f>
        <v>45293</v>
      </c>
      <c r="M59" s="440">
        <f>I59+29</f>
        <v>45297</v>
      </c>
      <c r="N59" s="440">
        <f>I59+32</f>
        <v>45300</v>
      </c>
      <c r="O59" s="440">
        <f>I59+34</f>
        <v>45302</v>
      </c>
    </row>
    <row r="60" spans="1:15" s="14" customFormat="1" ht="20.25" hidden="1" customHeight="1" thickBot="1">
      <c r="A60" s="426"/>
      <c r="B60" s="426"/>
      <c r="C60" s="1018"/>
      <c r="D60" s="442"/>
      <c r="E60" s="442"/>
      <c r="F60" s="443"/>
      <c r="G60" s="174"/>
      <c r="H60" s="450"/>
      <c r="I60" s="455"/>
      <c r="J60" s="455"/>
      <c r="K60" s="521"/>
      <c r="L60" s="455"/>
      <c r="M60" s="442"/>
      <c r="N60" s="442"/>
      <c r="O60" s="442"/>
    </row>
    <row r="61" spans="1:15" s="14" customFormat="1" ht="20.25" hidden="1" customHeight="1" thickTop="1">
      <c r="A61" s="426"/>
      <c r="B61" s="426"/>
      <c r="C61" s="1017"/>
      <c r="D61" s="436"/>
      <c r="E61" s="436"/>
      <c r="F61" s="437"/>
      <c r="G61" s="1531" t="s">
        <v>2087</v>
      </c>
      <c r="H61" s="439" t="s">
        <v>1820</v>
      </c>
      <c r="I61" s="453">
        <v>45275</v>
      </c>
      <c r="J61" s="454">
        <f>I61+5</f>
        <v>45280</v>
      </c>
      <c r="K61" s="552"/>
      <c r="L61" s="454">
        <f>I61+25</f>
        <v>45300</v>
      </c>
      <c r="M61" s="440">
        <f>I61+29</f>
        <v>45304</v>
      </c>
      <c r="N61" s="440">
        <f>I61+32</f>
        <v>45307</v>
      </c>
      <c r="O61" s="440">
        <f>I61+34</f>
        <v>45309</v>
      </c>
    </row>
    <row r="62" spans="1:15" s="14" customFormat="1" ht="20.25" hidden="1" customHeight="1" thickBot="1">
      <c r="A62" s="426"/>
      <c r="B62" s="426"/>
      <c r="C62" s="1018"/>
      <c r="D62" s="442"/>
      <c r="E62" s="442"/>
      <c r="F62" s="443"/>
      <c r="G62" s="174"/>
      <c r="H62" s="450"/>
      <c r="I62" s="455"/>
      <c r="J62" s="455"/>
      <c r="K62" s="521"/>
      <c r="L62" s="455"/>
      <c r="M62" s="442"/>
      <c r="N62" s="442"/>
      <c r="O62" s="442"/>
    </row>
    <row r="63" spans="1:15" s="14" customFormat="1" ht="20.25" hidden="1" customHeight="1" thickTop="1" thickBot="1">
      <c r="A63" s="426" t="s">
        <v>1817</v>
      </c>
      <c r="B63" s="426"/>
      <c r="C63" s="1017" t="s">
        <v>1818</v>
      </c>
      <c r="D63" s="436" t="s">
        <v>1819</v>
      </c>
      <c r="E63" s="436">
        <v>45277</v>
      </c>
      <c r="F63" s="437">
        <v>45279</v>
      </c>
      <c r="G63" s="1531" t="s">
        <v>342</v>
      </c>
      <c r="H63" s="439" t="s">
        <v>1824</v>
      </c>
      <c r="I63" s="453">
        <v>45282</v>
      </c>
      <c r="J63" s="454">
        <f>I63+5</f>
        <v>45287</v>
      </c>
      <c r="K63" s="552"/>
      <c r="L63" s="454">
        <f>I63+25</f>
        <v>45307</v>
      </c>
      <c r="M63" s="440">
        <f>I63+29</f>
        <v>45311</v>
      </c>
      <c r="N63" s="440">
        <f>I63+32</f>
        <v>45314</v>
      </c>
      <c r="O63" s="440">
        <f>I63+34</f>
        <v>45316</v>
      </c>
    </row>
    <row r="64" spans="1:15" s="14" customFormat="1" ht="20.25" hidden="1" customHeight="1" thickTop="1" thickBot="1">
      <c r="A64" s="426" t="s">
        <v>1745</v>
      </c>
      <c r="B64" s="426"/>
      <c r="C64" s="1517" t="s">
        <v>1821</v>
      </c>
      <c r="D64" s="436" t="s">
        <v>1822</v>
      </c>
      <c r="E64" s="436">
        <v>45280</v>
      </c>
      <c r="F64" s="437">
        <v>45281</v>
      </c>
      <c r="G64" s="174"/>
      <c r="H64" s="450"/>
      <c r="I64" s="455"/>
      <c r="J64" s="455"/>
      <c r="K64" s="521"/>
      <c r="L64" s="455"/>
      <c r="M64" s="442"/>
      <c r="N64" s="442"/>
      <c r="O64" s="442"/>
    </row>
    <row r="65" spans="1:15" s="14" customFormat="1" ht="20.25" hidden="1" customHeight="1" thickTop="1">
      <c r="A65" s="426"/>
      <c r="B65" s="426"/>
      <c r="C65" s="1531" t="s">
        <v>1808</v>
      </c>
      <c r="D65" s="436" t="s">
        <v>1823</v>
      </c>
      <c r="E65" s="436">
        <v>45286</v>
      </c>
      <c r="F65" s="437">
        <v>45287</v>
      </c>
      <c r="G65" s="1531" t="s">
        <v>253</v>
      </c>
      <c r="H65" s="439" t="s">
        <v>1825</v>
      </c>
      <c r="I65" s="453">
        <v>45289</v>
      </c>
      <c r="J65" s="454">
        <f>I65+5</f>
        <v>45294</v>
      </c>
      <c r="K65" s="552"/>
      <c r="L65" s="454">
        <f>I65+25</f>
        <v>45314</v>
      </c>
      <c r="M65" s="440">
        <f>I65+29</f>
        <v>45318</v>
      </c>
      <c r="N65" s="440">
        <f>I65+32</f>
        <v>45321</v>
      </c>
      <c r="O65" s="440">
        <f>I65+34</f>
        <v>45323</v>
      </c>
    </row>
    <row r="66" spans="1:15" s="14" customFormat="1" ht="20.25" hidden="1" customHeight="1" thickBot="1">
      <c r="A66" s="426"/>
      <c r="B66" s="426"/>
      <c r="C66" s="1018"/>
      <c r="D66" s="442"/>
      <c r="E66" s="442"/>
      <c r="F66" s="443"/>
      <c r="G66" s="174"/>
      <c r="H66" s="450"/>
      <c r="I66" s="455"/>
      <c r="J66" s="455"/>
      <c r="K66" s="521"/>
      <c r="L66" s="455"/>
      <c r="M66" s="442"/>
      <c r="N66" s="442"/>
      <c r="O66" s="442"/>
    </row>
    <row r="67" spans="1:15" s="14" customFormat="1" ht="20.25" hidden="1" customHeight="1" thickTop="1">
      <c r="A67" s="426" t="s">
        <v>1826</v>
      </c>
      <c r="B67" s="426"/>
      <c r="C67" s="1517" t="s">
        <v>1805</v>
      </c>
      <c r="D67" s="436" t="s">
        <v>1827</v>
      </c>
      <c r="E67" s="436">
        <v>44928</v>
      </c>
      <c r="F67" s="437">
        <v>44929</v>
      </c>
      <c r="G67" s="1531" t="s">
        <v>384</v>
      </c>
      <c r="H67" s="439" t="s">
        <v>1828</v>
      </c>
      <c r="I67" s="453">
        <v>45296</v>
      </c>
      <c r="J67" s="454">
        <f>I67+5</f>
        <v>45301</v>
      </c>
      <c r="K67" s="552"/>
      <c r="L67" s="454">
        <f>I67+25</f>
        <v>45321</v>
      </c>
      <c r="M67" s="440">
        <f>I67+29</f>
        <v>45325</v>
      </c>
      <c r="N67" s="440">
        <f>I67+32</f>
        <v>45328</v>
      </c>
      <c r="O67" s="440">
        <f>I67+34</f>
        <v>45330</v>
      </c>
    </row>
    <row r="68" spans="1:15" s="14" customFormat="1" ht="20.25" hidden="1" customHeight="1" thickBot="1">
      <c r="A68" s="426"/>
      <c r="B68" s="426"/>
      <c r="C68" s="1018"/>
      <c r="D68" s="442"/>
      <c r="E68" s="442"/>
      <c r="F68" s="443"/>
      <c r="G68" s="174"/>
      <c r="H68" s="450"/>
      <c r="I68" s="455"/>
      <c r="J68" s="455"/>
      <c r="K68" s="521"/>
      <c r="L68" s="455"/>
      <c r="M68" s="442"/>
      <c r="N68" s="442"/>
      <c r="O68" s="442"/>
    </row>
    <row r="69" spans="1:15" s="14" customFormat="1" ht="20.25" hidden="1" customHeight="1" thickTop="1">
      <c r="A69" s="426" t="s">
        <v>608</v>
      </c>
      <c r="B69" s="426"/>
      <c r="C69" s="1531" t="s">
        <v>1793</v>
      </c>
      <c r="D69" s="436" t="s">
        <v>1829</v>
      </c>
      <c r="E69" s="436">
        <v>45300</v>
      </c>
      <c r="F69" s="437">
        <v>45302</v>
      </c>
      <c r="G69" s="1531" t="s">
        <v>166</v>
      </c>
      <c r="H69" s="439" t="s">
        <v>1830</v>
      </c>
      <c r="I69" s="453">
        <v>45303</v>
      </c>
      <c r="J69" s="454">
        <f t="shared" ref="J69" si="25">I69+5</f>
        <v>45308</v>
      </c>
      <c r="K69" s="552"/>
      <c r="L69" s="454">
        <f t="shared" ref="L69" si="26">I69+25</f>
        <v>45328</v>
      </c>
      <c r="M69" s="440">
        <f t="shared" ref="M69" si="27">I69+29</f>
        <v>45332</v>
      </c>
      <c r="N69" s="440">
        <f t="shared" ref="N69" si="28">I69+32</f>
        <v>45335</v>
      </c>
      <c r="O69" s="440">
        <f t="shared" ref="O69" si="29">I69+34</f>
        <v>45337</v>
      </c>
    </row>
    <row r="70" spans="1:15" ht="13.5" hidden="1" thickBot="1"/>
    <row r="71" spans="1:15" s="14" customFormat="1" ht="20.25" hidden="1" customHeight="1" thickTop="1">
      <c r="A71" s="426" t="s">
        <v>1831</v>
      </c>
      <c r="B71" s="426"/>
      <c r="C71" s="1531" t="s">
        <v>1832</v>
      </c>
      <c r="D71" s="436" t="s">
        <v>1833</v>
      </c>
      <c r="E71" s="436">
        <v>45311</v>
      </c>
      <c r="F71" s="437">
        <v>45313</v>
      </c>
      <c r="G71" s="1531" t="s">
        <v>1886</v>
      </c>
      <c r="H71" s="439" t="s">
        <v>1834</v>
      </c>
      <c r="I71" s="453">
        <v>45310</v>
      </c>
      <c r="J71" s="454">
        <f t="shared" ref="J71" si="30">I71+5</f>
        <v>45315</v>
      </c>
      <c r="K71" s="552"/>
      <c r="L71" s="454">
        <f t="shared" ref="L71" si="31">I71+25</f>
        <v>45335</v>
      </c>
      <c r="M71" s="440">
        <f t="shared" ref="M71" si="32">I71+29</f>
        <v>45339</v>
      </c>
      <c r="N71" s="440">
        <f t="shared" ref="N71" si="33">I71+32</f>
        <v>45342</v>
      </c>
      <c r="O71" s="440">
        <f t="shared" ref="O71" si="34">I71+34</f>
        <v>45344</v>
      </c>
    </row>
    <row r="72" spans="1:15" s="14" customFormat="1" ht="20.25" hidden="1" customHeight="1" thickBot="1">
      <c r="A72" s="426"/>
      <c r="B72" s="426"/>
      <c r="C72" s="1018"/>
      <c r="D72" s="442"/>
      <c r="E72" s="442"/>
      <c r="F72" s="443"/>
      <c r="G72" s="174"/>
      <c r="H72" s="450"/>
      <c r="I72" s="455"/>
      <c r="J72" s="455"/>
      <c r="K72" s="521"/>
      <c r="L72" s="455"/>
      <c r="M72" s="442"/>
      <c r="N72" s="442"/>
      <c r="O72" s="442"/>
    </row>
    <row r="73" spans="1:15" s="14" customFormat="1" ht="20.25" hidden="1" customHeight="1" thickTop="1">
      <c r="A73" s="426"/>
      <c r="B73" s="426"/>
      <c r="C73" s="1531" t="s">
        <v>1821</v>
      </c>
      <c r="D73" s="436" t="s">
        <v>1835</v>
      </c>
      <c r="E73" s="436">
        <v>45319</v>
      </c>
      <c r="F73" s="437">
        <v>45322</v>
      </c>
      <c r="G73" s="1531" t="s">
        <v>2518</v>
      </c>
      <c r="H73" s="439" t="s">
        <v>1836</v>
      </c>
      <c r="I73" s="453">
        <v>45317</v>
      </c>
      <c r="J73" s="454">
        <f t="shared" ref="J73" si="35">I73+5</f>
        <v>45322</v>
      </c>
      <c r="K73" s="552"/>
      <c r="L73" s="454">
        <f t="shared" ref="L73" si="36">I73+25</f>
        <v>45342</v>
      </c>
      <c r="M73" s="440">
        <f t="shared" ref="M73" si="37">I73+29</f>
        <v>45346</v>
      </c>
      <c r="N73" s="440">
        <f t="shared" ref="N73" si="38">I73+32</f>
        <v>45349</v>
      </c>
      <c r="O73" s="440">
        <f t="shared" ref="O73" si="39">I73+34</f>
        <v>45351</v>
      </c>
    </row>
    <row r="74" spans="1:15" s="14" customFormat="1" ht="20.25" hidden="1" customHeight="1" thickBot="1">
      <c r="A74" s="426"/>
      <c r="B74" s="426"/>
      <c r="C74" s="1018"/>
      <c r="D74" s="442"/>
      <c r="E74" s="442"/>
      <c r="F74" s="443"/>
      <c r="G74" s="174"/>
      <c r="H74" s="450"/>
      <c r="I74" s="455"/>
      <c r="J74" s="455"/>
      <c r="K74" s="521"/>
      <c r="L74" s="455"/>
      <c r="M74" s="442"/>
      <c r="N74" s="442"/>
      <c r="O74" s="442"/>
    </row>
    <row r="75" spans="1:15" s="14" customFormat="1" ht="20.25" hidden="1" customHeight="1" thickTop="1">
      <c r="A75" s="426"/>
      <c r="B75" s="426"/>
      <c r="C75" s="1531" t="s">
        <v>1808</v>
      </c>
      <c r="D75" s="436" t="s">
        <v>1837</v>
      </c>
      <c r="E75" s="436">
        <v>45323</v>
      </c>
      <c r="F75" s="437">
        <v>45325</v>
      </c>
      <c r="G75" s="1531" t="s">
        <v>2525</v>
      </c>
      <c r="H75" s="439" t="s">
        <v>1838</v>
      </c>
      <c r="I75" s="453">
        <v>45324</v>
      </c>
      <c r="J75" s="454">
        <f t="shared" ref="J75" si="40">I75+5</f>
        <v>45329</v>
      </c>
      <c r="K75" s="552"/>
      <c r="L75" s="454">
        <f t="shared" ref="L75" si="41">I75+25</f>
        <v>45349</v>
      </c>
      <c r="M75" s="440">
        <f t="shared" ref="M75" si="42">I75+29</f>
        <v>45353</v>
      </c>
      <c r="N75" s="440">
        <f t="shared" ref="N75" si="43">I75+32</f>
        <v>45356</v>
      </c>
      <c r="O75" s="440">
        <f t="shared" ref="O75" si="44">I75+34</f>
        <v>45358</v>
      </c>
    </row>
    <row r="76" spans="1:15" s="14" customFormat="1" ht="20.25" hidden="1" customHeight="1" thickBot="1">
      <c r="A76" s="426"/>
      <c r="B76" s="426"/>
      <c r="C76" s="1018"/>
      <c r="D76" s="442"/>
      <c r="E76" s="442"/>
      <c r="F76" s="443"/>
      <c r="G76" s="174"/>
      <c r="H76" s="450"/>
      <c r="I76" s="455"/>
      <c r="J76" s="455"/>
      <c r="K76" s="521"/>
      <c r="L76" s="455"/>
      <c r="M76" s="442"/>
      <c r="N76" s="442"/>
      <c r="O76" s="442"/>
    </row>
    <row r="77" spans="1:15" s="14" customFormat="1" ht="20.25" hidden="1" customHeight="1" thickTop="1">
      <c r="A77" s="426"/>
      <c r="B77" s="426"/>
      <c r="C77" s="1531" t="s">
        <v>1745</v>
      </c>
      <c r="D77" s="436" t="s">
        <v>1839</v>
      </c>
      <c r="E77" s="436">
        <v>45331</v>
      </c>
      <c r="F77" s="437">
        <v>45333</v>
      </c>
      <c r="G77" s="1517" t="s">
        <v>2519</v>
      </c>
      <c r="H77" s="439" t="s">
        <v>1840</v>
      </c>
      <c r="I77" s="453">
        <v>45331</v>
      </c>
      <c r="J77" s="454">
        <f t="shared" ref="J77" si="45">I77+5</f>
        <v>45336</v>
      </c>
      <c r="K77" s="552"/>
      <c r="L77" s="454">
        <f t="shared" ref="L77" si="46">I77+25</f>
        <v>45356</v>
      </c>
      <c r="M77" s="440">
        <f t="shared" ref="M77" si="47">I77+29</f>
        <v>45360</v>
      </c>
      <c r="N77" s="440">
        <f t="shared" ref="N77" si="48">I77+32</f>
        <v>45363</v>
      </c>
      <c r="O77" s="440">
        <f t="shared" ref="O77" si="49">I77+34</f>
        <v>45365</v>
      </c>
    </row>
    <row r="78" spans="1:15" s="14" customFormat="1" ht="20.25" hidden="1" customHeight="1" thickBot="1">
      <c r="A78" s="426"/>
      <c r="B78" s="426"/>
      <c r="C78" s="1018"/>
      <c r="D78" s="442"/>
      <c r="E78" s="442"/>
      <c r="F78" s="443"/>
      <c r="G78" s="174"/>
      <c r="H78" s="450"/>
      <c r="I78" s="455"/>
      <c r="J78" s="455"/>
      <c r="K78" s="521"/>
      <c r="L78" s="455"/>
      <c r="M78" s="442"/>
      <c r="N78" s="442"/>
      <c r="O78" s="442"/>
    </row>
    <row r="79" spans="1:15" s="14" customFormat="1" ht="20.25" hidden="1" customHeight="1" thickTop="1">
      <c r="A79" s="426" t="s">
        <v>608</v>
      </c>
      <c r="B79" s="426"/>
      <c r="C79" s="1531" t="s">
        <v>1805</v>
      </c>
      <c r="D79" s="436" t="s">
        <v>1841</v>
      </c>
      <c r="E79" s="436">
        <v>45334</v>
      </c>
      <c r="F79" s="437">
        <v>45336</v>
      </c>
      <c r="G79" s="1517" t="s">
        <v>2526</v>
      </c>
      <c r="H79" s="439" t="s">
        <v>1842</v>
      </c>
      <c r="I79" s="453">
        <v>45338</v>
      </c>
      <c r="J79" s="454">
        <f t="shared" ref="J79" si="50">I79+5</f>
        <v>45343</v>
      </c>
      <c r="K79" s="552"/>
      <c r="L79" s="454">
        <f t="shared" ref="L79" si="51">I79+25</f>
        <v>45363</v>
      </c>
      <c r="M79" s="440">
        <f t="shared" ref="M79" si="52">I79+29</f>
        <v>45367</v>
      </c>
      <c r="N79" s="440">
        <f t="shared" ref="N79" si="53">I79+32</f>
        <v>45370</v>
      </c>
      <c r="O79" s="440">
        <f t="shared" ref="O79" si="54">I79+34</f>
        <v>45372</v>
      </c>
    </row>
    <row r="80" spans="1:15" s="14" customFormat="1" ht="20.25" hidden="1" customHeight="1" thickBot="1">
      <c r="A80" s="426"/>
      <c r="B80" s="426"/>
      <c r="C80" s="1018"/>
      <c r="D80" s="442"/>
      <c r="E80" s="442"/>
      <c r="F80" s="443"/>
      <c r="G80" s="174"/>
      <c r="H80" s="450"/>
      <c r="I80" s="455"/>
      <c r="J80" s="455"/>
      <c r="K80" s="521"/>
      <c r="L80" s="455"/>
      <c r="M80" s="442"/>
      <c r="N80" s="442"/>
      <c r="O80" s="442"/>
    </row>
    <row r="81" spans="1:15" s="14" customFormat="1" ht="20.25" hidden="1" customHeight="1" thickTop="1">
      <c r="A81" s="426"/>
      <c r="B81" s="426"/>
      <c r="C81" s="1531"/>
      <c r="D81" s="436"/>
      <c r="E81" s="436"/>
      <c r="F81" s="437"/>
      <c r="G81" s="1815" t="s">
        <v>406</v>
      </c>
      <c r="H81" s="439" t="s">
        <v>1845</v>
      </c>
      <c r="I81" s="453">
        <v>45345</v>
      </c>
      <c r="J81" s="552"/>
      <c r="K81" s="552"/>
      <c r="L81" s="552"/>
      <c r="M81" s="482"/>
      <c r="N81" s="482"/>
      <c r="O81" s="482"/>
    </row>
    <row r="82" spans="1:15" s="14" customFormat="1" ht="20.25" hidden="1" customHeight="1" thickBot="1">
      <c r="A82" s="426"/>
      <c r="B82" s="426"/>
      <c r="C82" s="1018"/>
      <c r="D82" s="442"/>
      <c r="E82" s="442"/>
      <c r="F82" s="443"/>
      <c r="G82" s="174"/>
      <c r="H82" s="450"/>
      <c r="I82" s="455"/>
      <c r="J82" s="521"/>
      <c r="K82" s="521"/>
      <c r="L82" s="521"/>
      <c r="M82" s="189"/>
      <c r="N82" s="189"/>
      <c r="O82" s="189"/>
    </row>
    <row r="83" spans="1:15" s="14" customFormat="1" ht="20.25" hidden="1" customHeight="1" thickTop="1">
      <c r="A83" s="426" t="s">
        <v>1846</v>
      </c>
      <c r="B83" s="426"/>
      <c r="C83" s="1531" t="s">
        <v>1793</v>
      </c>
      <c r="D83" s="436" t="s">
        <v>1847</v>
      </c>
      <c r="E83" s="436">
        <v>45348</v>
      </c>
      <c r="F83" s="437">
        <v>45350</v>
      </c>
      <c r="G83" s="1517" t="s">
        <v>2527</v>
      </c>
      <c r="H83" s="439" t="s">
        <v>1849</v>
      </c>
      <c r="I83" s="453">
        <v>45352</v>
      </c>
      <c r="J83" s="454">
        <f>I83+5</f>
        <v>45357</v>
      </c>
      <c r="K83" s="454">
        <f>I83+31</f>
        <v>45383</v>
      </c>
      <c r="L83" s="454">
        <f>I83+34</f>
        <v>45386</v>
      </c>
      <c r="M83" s="440">
        <f>I83+37</f>
        <v>45389</v>
      </c>
      <c r="N83" s="440">
        <f>I83+40</f>
        <v>45392</v>
      </c>
      <c r="O83" s="440">
        <f>I83+42</f>
        <v>45394</v>
      </c>
    </row>
    <row r="84" spans="1:15" s="14" customFormat="1" ht="20.25" hidden="1" customHeight="1" thickBot="1">
      <c r="A84" s="426"/>
      <c r="B84" s="426"/>
      <c r="C84" s="1018"/>
      <c r="D84" s="442"/>
      <c r="E84" s="442"/>
      <c r="F84" s="443"/>
      <c r="G84" s="174"/>
      <c r="H84" s="450"/>
      <c r="I84" s="455"/>
      <c r="J84" s="455"/>
      <c r="K84" s="455"/>
      <c r="L84" s="455"/>
      <c r="M84" s="442"/>
      <c r="N84" s="442"/>
      <c r="O84" s="442"/>
    </row>
    <row r="85" spans="1:15" s="14" customFormat="1" ht="20.25" hidden="1" customHeight="1" thickTop="1" thickBot="1">
      <c r="A85" s="426"/>
      <c r="B85" s="426"/>
      <c r="C85" s="1531" t="s">
        <v>1821</v>
      </c>
      <c r="D85" s="436" t="s">
        <v>1850</v>
      </c>
      <c r="E85" s="442">
        <v>45351</v>
      </c>
      <c r="F85" s="437">
        <v>45353</v>
      </c>
      <c r="G85" s="1517" t="s">
        <v>2528</v>
      </c>
      <c r="H85" s="439" t="s">
        <v>2529</v>
      </c>
      <c r="I85" s="453">
        <v>45359</v>
      </c>
      <c r="J85" s="454">
        <f>I85+5</f>
        <v>45364</v>
      </c>
      <c r="K85" s="454">
        <f>I85+31</f>
        <v>45390</v>
      </c>
      <c r="L85" s="454">
        <f>I85+34</f>
        <v>45393</v>
      </c>
      <c r="M85" s="440">
        <f>I85+37</f>
        <v>45396</v>
      </c>
      <c r="N85" s="440">
        <f>I85+40</f>
        <v>45399</v>
      </c>
      <c r="O85" s="440">
        <f>I85+42</f>
        <v>45401</v>
      </c>
    </row>
    <row r="86" spans="1:15" ht="14.25" hidden="1" thickTop="1" thickBot="1"/>
    <row r="87" spans="1:15" s="14" customFormat="1" ht="20.25" hidden="1" customHeight="1" thickTop="1" thickBot="1">
      <c r="A87" s="426"/>
      <c r="B87" s="426"/>
      <c r="C87" s="1531" t="s">
        <v>1808</v>
      </c>
      <c r="D87" s="436" t="s">
        <v>1851</v>
      </c>
      <c r="E87" s="436">
        <v>45359</v>
      </c>
      <c r="F87" s="437">
        <v>45361</v>
      </c>
      <c r="G87" s="1815" t="s">
        <v>406</v>
      </c>
      <c r="H87" s="439" t="s">
        <v>2530</v>
      </c>
      <c r="I87" s="453">
        <v>45366</v>
      </c>
      <c r="J87" s="552"/>
      <c r="K87" s="552"/>
      <c r="L87" s="552"/>
      <c r="M87" s="482"/>
      <c r="N87" s="482"/>
      <c r="O87" s="482"/>
    </row>
    <row r="88" spans="1:15" s="14" customFormat="1" ht="20.25" hidden="1" customHeight="1" thickTop="1" thickBot="1">
      <c r="A88" s="426" t="s">
        <v>1853</v>
      </c>
      <c r="B88" s="426"/>
      <c r="C88" s="1517" t="s">
        <v>1784</v>
      </c>
      <c r="D88" s="436" t="s">
        <v>1854</v>
      </c>
      <c r="E88" s="436">
        <v>45364</v>
      </c>
      <c r="F88" s="437">
        <v>45366</v>
      </c>
      <c r="G88" s="174"/>
      <c r="H88" s="450"/>
      <c r="I88" s="455"/>
      <c r="J88" s="521"/>
      <c r="K88" s="521"/>
      <c r="L88" s="521"/>
      <c r="M88" s="189"/>
      <c r="N88" s="189"/>
      <c r="O88" s="189"/>
    </row>
    <row r="89" spans="1:15" s="14" customFormat="1" ht="20.25" hidden="1" customHeight="1" thickTop="1">
      <c r="A89" s="426" t="s">
        <v>1856</v>
      </c>
      <c r="B89" s="426"/>
      <c r="C89" s="1517" t="s">
        <v>1832</v>
      </c>
      <c r="D89" s="436" t="s">
        <v>1857</v>
      </c>
      <c r="E89" s="436">
        <v>45373</v>
      </c>
      <c r="F89" s="437">
        <v>45375</v>
      </c>
      <c r="G89" s="1517" t="s">
        <v>2531</v>
      </c>
      <c r="H89" s="439" t="s">
        <v>1858</v>
      </c>
      <c r="I89" s="453">
        <v>45373</v>
      </c>
      <c r="J89" s="454">
        <f>I89+5</f>
        <v>45378</v>
      </c>
      <c r="K89" s="454">
        <f>I89+31</f>
        <v>45404</v>
      </c>
      <c r="L89" s="454">
        <f>I89+34</f>
        <v>45407</v>
      </c>
      <c r="M89" s="440">
        <f>I89+37</f>
        <v>45410</v>
      </c>
      <c r="N89" s="440">
        <f>I89+40</f>
        <v>45413</v>
      </c>
      <c r="O89" s="440">
        <f>I89+42</f>
        <v>45415</v>
      </c>
    </row>
    <row r="90" spans="1:15" s="14" customFormat="1" ht="20.25" hidden="1" customHeight="1" thickBot="1">
      <c r="A90" s="426"/>
      <c r="B90" s="426"/>
      <c r="C90" s="1018"/>
      <c r="D90" s="442"/>
      <c r="E90" s="442"/>
      <c r="F90" s="443"/>
      <c r="G90" s="174"/>
      <c r="H90" s="450"/>
      <c r="I90" s="455"/>
      <c r="J90" s="455"/>
      <c r="K90" s="455"/>
      <c r="L90" s="455"/>
      <c r="M90" s="442"/>
      <c r="N90" s="442"/>
      <c r="O90" s="442"/>
    </row>
    <row r="91" spans="1:15" s="14" customFormat="1" ht="20.25" hidden="1" customHeight="1" thickTop="1">
      <c r="A91" s="426"/>
      <c r="B91" s="426"/>
      <c r="C91" s="1517"/>
      <c r="D91" s="436"/>
      <c r="E91" s="436"/>
      <c r="F91" s="437"/>
      <c r="G91" s="1517" t="s">
        <v>520</v>
      </c>
      <c r="H91" s="439" t="s">
        <v>1860</v>
      </c>
      <c r="I91" s="453">
        <v>45380</v>
      </c>
      <c r="J91" s="454">
        <f>I91+5</f>
        <v>45385</v>
      </c>
      <c r="K91" s="454">
        <f>I91+31</f>
        <v>45411</v>
      </c>
      <c r="L91" s="454">
        <f>I91+34</f>
        <v>45414</v>
      </c>
      <c r="M91" s="440">
        <f>I91+37</f>
        <v>45417</v>
      </c>
      <c r="N91" s="440">
        <f>I91+40</f>
        <v>45420</v>
      </c>
      <c r="O91" s="440">
        <f>I91+42</f>
        <v>45422</v>
      </c>
    </row>
    <row r="92" spans="1:15" s="14" customFormat="1" ht="20.25" hidden="1" customHeight="1" thickBot="1">
      <c r="A92" s="426"/>
      <c r="B92" s="426"/>
      <c r="C92" s="1018"/>
      <c r="D92" s="442"/>
      <c r="E92" s="442"/>
      <c r="F92" s="443"/>
      <c r="G92" s="174"/>
      <c r="H92" s="450"/>
      <c r="I92" s="455"/>
      <c r="J92" s="455"/>
      <c r="K92" s="455"/>
      <c r="L92" s="455"/>
      <c r="M92" s="442"/>
      <c r="N92" s="442"/>
      <c r="O92" s="442"/>
    </row>
    <row r="93" spans="1:15" s="14" customFormat="1" ht="20.25" hidden="1" customHeight="1" thickTop="1" thickBot="1">
      <c r="A93" s="426"/>
      <c r="B93" s="426"/>
      <c r="C93" s="1517" t="s">
        <v>1846</v>
      </c>
      <c r="D93" s="436" t="s">
        <v>1859</v>
      </c>
      <c r="E93" s="436">
        <v>45383</v>
      </c>
      <c r="F93" s="437">
        <v>45385</v>
      </c>
      <c r="G93" s="1517" t="s">
        <v>2517</v>
      </c>
      <c r="H93" s="439" t="s">
        <v>1861</v>
      </c>
      <c r="I93" s="453">
        <v>45387</v>
      </c>
      <c r="J93" s="454">
        <f>I93+5</f>
        <v>45392</v>
      </c>
      <c r="K93" s="454">
        <f>I93+31</f>
        <v>45418</v>
      </c>
      <c r="L93" s="454">
        <f>I93+34</f>
        <v>45421</v>
      </c>
      <c r="M93" s="440">
        <f>I93+37</f>
        <v>45424</v>
      </c>
      <c r="N93" s="440">
        <f>I93+40</f>
        <v>45427</v>
      </c>
      <c r="O93" s="440">
        <f>I93+42</f>
        <v>45429</v>
      </c>
    </row>
    <row r="94" spans="1:15" s="14" customFormat="1" ht="20.25" hidden="1" customHeight="1" thickTop="1" thickBot="1">
      <c r="A94" s="426"/>
      <c r="B94" s="426"/>
      <c r="C94" s="1018"/>
      <c r="D94" s="442"/>
      <c r="E94" s="436"/>
      <c r="F94" s="437"/>
      <c r="G94" s="174"/>
      <c r="H94" s="450"/>
      <c r="I94" s="455"/>
      <c r="J94" s="455"/>
      <c r="K94" s="455"/>
      <c r="L94" s="455"/>
      <c r="M94" s="442"/>
      <c r="N94" s="442"/>
      <c r="O94" s="442"/>
    </row>
    <row r="95" spans="1:15" s="14" customFormat="1" ht="20.25" hidden="1" customHeight="1" thickTop="1">
      <c r="A95" s="426"/>
      <c r="B95" s="426"/>
      <c r="C95" s="1517" t="s">
        <v>1821</v>
      </c>
      <c r="D95" s="436" t="s">
        <v>1862</v>
      </c>
      <c r="E95" s="436">
        <v>45390</v>
      </c>
      <c r="F95" s="437">
        <v>45393</v>
      </c>
      <c r="G95" s="1517" t="s">
        <v>342</v>
      </c>
      <c r="H95" s="439" t="s">
        <v>1863</v>
      </c>
      <c r="I95" s="453">
        <v>45394</v>
      </c>
      <c r="J95" s="454">
        <f>I95+5</f>
        <v>45399</v>
      </c>
      <c r="K95" s="454">
        <f>I95+31</f>
        <v>45425</v>
      </c>
      <c r="L95" s="454">
        <f>I95+34</f>
        <v>45428</v>
      </c>
      <c r="M95" s="440">
        <f>I95+37</f>
        <v>45431</v>
      </c>
      <c r="N95" s="440">
        <f>I95+40</f>
        <v>45434</v>
      </c>
      <c r="O95" s="440">
        <f>I95+42</f>
        <v>45436</v>
      </c>
    </row>
    <row r="96" spans="1:15" s="14" customFormat="1" ht="20.25" hidden="1" customHeight="1" thickBot="1">
      <c r="A96" s="426"/>
      <c r="B96" s="426"/>
      <c r="C96" s="1018"/>
      <c r="D96" s="442"/>
      <c r="E96" s="442"/>
      <c r="F96" s="443"/>
      <c r="G96" s="174"/>
      <c r="H96" s="450"/>
      <c r="I96" s="455"/>
      <c r="J96" s="455"/>
      <c r="K96" s="455"/>
      <c r="L96" s="455"/>
      <c r="M96" s="442"/>
      <c r="N96" s="442"/>
      <c r="O96" s="442"/>
    </row>
    <row r="97" spans="1:15" s="14" customFormat="1" ht="20.25" hidden="1" customHeight="1" thickTop="1">
      <c r="A97" s="426" t="s">
        <v>1745</v>
      </c>
      <c r="B97" s="426"/>
      <c r="C97" s="2007" t="s">
        <v>406</v>
      </c>
      <c r="D97" s="436" t="s">
        <v>1864</v>
      </c>
      <c r="E97" s="436">
        <v>45396</v>
      </c>
      <c r="F97" s="1087"/>
      <c r="G97" s="1517" t="s">
        <v>253</v>
      </c>
      <c r="H97" s="439" t="s">
        <v>1865</v>
      </c>
      <c r="I97" s="453">
        <v>45401</v>
      </c>
      <c r="J97" s="454">
        <f>I97+5</f>
        <v>45406</v>
      </c>
      <c r="K97" s="454">
        <f>I97+31</f>
        <v>45432</v>
      </c>
      <c r="L97" s="454">
        <f>I97+34</f>
        <v>45435</v>
      </c>
      <c r="M97" s="440">
        <f>I97+37</f>
        <v>45438</v>
      </c>
      <c r="N97" s="440">
        <f>I97+40</f>
        <v>45441</v>
      </c>
      <c r="O97" s="440">
        <f>I97+42</f>
        <v>45443</v>
      </c>
    </row>
    <row r="98" spans="1:15" s="14" customFormat="1" ht="20.25" hidden="1" customHeight="1" thickBot="1">
      <c r="A98" s="426"/>
      <c r="B98" s="426"/>
      <c r="C98" s="1018"/>
      <c r="D98" s="442"/>
      <c r="E98" s="442"/>
      <c r="F98" s="443"/>
      <c r="G98" s="174"/>
      <c r="H98" s="450"/>
      <c r="I98" s="455"/>
      <c r="J98" s="455"/>
      <c r="K98" s="455"/>
      <c r="L98" s="455"/>
      <c r="M98" s="442"/>
      <c r="N98" s="442"/>
      <c r="O98" s="442"/>
    </row>
    <row r="99" spans="1:15" s="14" customFormat="1" ht="20.25" hidden="1" customHeight="1" thickTop="1" thickBot="1">
      <c r="A99" s="426" t="s">
        <v>1869</v>
      </c>
      <c r="B99" s="426"/>
      <c r="C99" s="1018" t="s">
        <v>1808</v>
      </c>
      <c r="D99" s="442" t="s">
        <v>1866</v>
      </c>
      <c r="E99" s="442">
        <v>45399</v>
      </c>
      <c r="F99" s="443">
        <v>45401</v>
      </c>
      <c r="G99" s="1517" t="s">
        <v>1765</v>
      </c>
      <c r="H99" s="439" t="s">
        <v>1871</v>
      </c>
      <c r="I99" s="453">
        <v>45408</v>
      </c>
      <c r="J99" s="454">
        <f>I99+5</f>
        <v>45413</v>
      </c>
      <c r="K99" s="454">
        <f>I99+31</f>
        <v>45439</v>
      </c>
      <c r="L99" s="454">
        <f>I99+34</f>
        <v>45442</v>
      </c>
      <c r="M99" s="440">
        <f>I99+37</f>
        <v>45445</v>
      </c>
      <c r="N99" s="440">
        <f>I99+40</f>
        <v>45448</v>
      </c>
      <c r="O99" s="440">
        <f>I99+42</f>
        <v>45450</v>
      </c>
    </row>
    <row r="100" spans="1:15" s="14" customFormat="1" ht="20.25" hidden="1" customHeight="1" thickTop="1" thickBot="1">
      <c r="A100" s="426"/>
      <c r="B100" s="426"/>
      <c r="C100" s="1018" t="s">
        <v>1867</v>
      </c>
      <c r="D100" s="442" t="s">
        <v>1868</v>
      </c>
      <c r="E100" s="442">
        <v>45400</v>
      </c>
      <c r="F100" s="443">
        <v>45402</v>
      </c>
      <c r="G100" s="1987"/>
      <c r="H100" s="923"/>
      <c r="I100" s="454"/>
      <c r="J100" s="454"/>
      <c r="K100" s="454"/>
      <c r="L100" s="454"/>
      <c r="M100" s="440"/>
      <c r="N100" s="440"/>
      <c r="O100" s="440"/>
    </row>
    <row r="101" spans="1:15" ht="14.25" hidden="1" thickTop="1" thickBot="1"/>
    <row r="102" spans="1:15" s="14" customFormat="1" ht="20.25" hidden="1" customHeight="1" thickTop="1">
      <c r="A102" s="426"/>
      <c r="B102" s="426"/>
      <c r="C102" s="1761" t="s">
        <v>1745</v>
      </c>
      <c r="D102" s="732" t="s">
        <v>1870</v>
      </c>
      <c r="E102" s="732">
        <v>45411</v>
      </c>
      <c r="F102" s="2039" t="s">
        <v>393</v>
      </c>
      <c r="G102" s="1517" t="s">
        <v>2532</v>
      </c>
      <c r="H102" s="439" t="s">
        <v>1873</v>
      </c>
      <c r="I102" s="453">
        <v>45415</v>
      </c>
      <c r="J102" s="454">
        <f>I102+5</f>
        <v>45420</v>
      </c>
      <c r="K102" s="454">
        <f>I102+31</f>
        <v>45446</v>
      </c>
      <c r="L102" s="454">
        <f>I102+34</f>
        <v>45449</v>
      </c>
      <c r="M102" s="440">
        <f>I102+37</f>
        <v>45452</v>
      </c>
      <c r="N102" s="440">
        <f>I102+40</f>
        <v>45455</v>
      </c>
      <c r="O102" s="440">
        <f>I102+42</f>
        <v>45457</v>
      </c>
    </row>
    <row r="103" spans="1:15" s="14" customFormat="1" ht="20.25" hidden="1" customHeight="1" thickBot="1">
      <c r="A103" s="426"/>
      <c r="B103" s="426"/>
      <c r="C103" s="2035"/>
      <c r="D103" s="40"/>
      <c r="E103" s="442"/>
      <c r="F103" s="443"/>
      <c r="G103" s="174"/>
      <c r="H103" s="450"/>
      <c r="I103" s="455"/>
      <c r="J103" s="455"/>
      <c r="K103" s="455"/>
      <c r="L103" s="455"/>
      <c r="M103" s="442"/>
      <c r="N103" s="442"/>
      <c r="O103" s="442"/>
    </row>
    <row r="104" spans="1:15" s="14" customFormat="1" ht="20.25" hidden="1" customHeight="1" thickTop="1">
      <c r="A104" s="426" t="s">
        <v>1846</v>
      </c>
      <c r="B104" s="426"/>
      <c r="C104" s="1517" t="s">
        <v>1869</v>
      </c>
      <c r="D104" s="732" t="s">
        <v>1872</v>
      </c>
      <c r="E104" s="732">
        <v>45421</v>
      </c>
      <c r="F104" s="2039" t="s">
        <v>393</v>
      </c>
      <c r="G104" s="1517" t="s">
        <v>2533</v>
      </c>
      <c r="H104" s="439" t="s">
        <v>1874</v>
      </c>
      <c r="I104" s="453">
        <v>45422</v>
      </c>
      <c r="J104" s="454">
        <f>I104+5</f>
        <v>45427</v>
      </c>
      <c r="K104" s="454">
        <f>I104+31</f>
        <v>45453</v>
      </c>
      <c r="L104" s="454">
        <f>I104+34</f>
        <v>45456</v>
      </c>
      <c r="M104" s="440">
        <f>I104+37</f>
        <v>45459</v>
      </c>
      <c r="N104" s="440">
        <f>I104+40</f>
        <v>45462</v>
      </c>
      <c r="O104" s="440">
        <f>I104+42</f>
        <v>45464</v>
      </c>
    </row>
    <row r="105" spans="1:15" s="14" customFormat="1" ht="20.25" hidden="1" customHeight="1" thickBot="1">
      <c r="A105" s="426"/>
      <c r="B105" s="426"/>
      <c r="C105" s="1018"/>
      <c r="D105" s="442"/>
      <c r="E105" s="442"/>
      <c r="F105" s="443"/>
      <c r="G105" s="174"/>
      <c r="H105" s="450"/>
      <c r="I105" s="455"/>
      <c r="J105" s="455"/>
      <c r="K105" s="455"/>
      <c r="L105" s="455"/>
      <c r="M105" s="442"/>
      <c r="N105" s="442"/>
      <c r="O105" s="442"/>
    </row>
    <row r="106" spans="1:15" s="14" customFormat="1" ht="20.25" hidden="1" customHeight="1" thickTop="1">
      <c r="A106" s="426"/>
      <c r="B106" s="426"/>
      <c r="C106" s="1517" t="s">
        <v>1846</v>
      </c>
      <c r="D106" s="440" t="s">
        <v>1878</v>
      </c>
      <c r="E106" s="732">
        <v>45427</v>
      </c>
      <c r="F106" s="2093">
        <v>45432</v>
      </c>
      <c r="G106" s="1517" t="s">
        <v>2525</v>
      </c>
      <c r="H106" s="439" t="s">
        <v>1877</v>
      </c>
      <c r="I106" s="453">
        <v>45432</v>
      </c>
      <c r="J106" s="454">
        <f>I106+5</f>
        <v>45437</v>
      </c>
      <c r="K106" s="454">
        <f>I106+31</f>
        <v>45463</v>
      </c>
      <c r="L106" s="454">
        <f>I106+34</f>
        <v>45466</v>
      </c>
      <c r="M106" s="440">
        <f>I106+37</f>
        <v>45469</v>
      </c>
      <c r="N106" s="440">
        <f>I106+40</f>
        <v>45472</v>
      </c>
      <c r="O106" s="440">
        <f>I106+42</f>
        <v>45474</v>
      </c>
    </row>
    <row r="107" spans="1:15" s="14" customFormat="1" ht="20.25" hidden="1" customHeight="1">
      <c r="A107" s="426"/>
      <c r="B107" s="426"/>
      <c r="C107" s="2108" t="s">
        <v>1875</v>
      </c>
      <c r="D107" s="275" t="s">
        <v>1876</v>
      </c>
      <c r="E107" s="2099">
        <v>45426</v>
      </c>
      <c r="F107" s="2100">
        <v>45429</v>
      </c>
      <c r="G107" s="1987"/>
      <c r="H107" s="923"/>
      <c r="I107" s="454"/>
      <c r="J107" s="454"/>
      <c r="K107" s="454"/>
      <c r="L107" s="454"/>
      <c r="M107" s="440"/>
      <c r="N107" s="440"/>
      <c r="O107" s="440"/>
    </row>
    <row r="108" spans="1:15" s="14" customFormat="1" ht="20.25" hidden="1" customHeight="1">
      <c r="A108" s="426"/>
      <c r="B108" s="426"/>
      <c r="C108" s="2096"/>
      <c r="D108" s="2106"/>
      <c r="E108" s="275"/>
      <c r="F108" s="2094"/>
      <c r="G108" s="1987"/>
      <c r="H108" s="923"/>
      <c r="I108" s="454"/>
      <c r="J108" s="454"/>
      <c r="K108" s="454"/>
      <c r="L108" s="454"/>
      <c r="M108" s="440"/>
      <c r="N108" s="440"/>
      <c r="O108" s="440"/>
    </row>
    <row r="109" spans="1:15" s="14" customFormat="1" ht="20.25" hidden="1" customHeight="1" thickBot="1">
      <c r="A109" s="426" t="s">
        <v>1808</v>
      </c>
      <c r="B109" s="426"/>
      <c r="C109" s="2102" t="s">
        <v>1821</v>
      </c>
      <c r="D109" s="40" t="s">
        <v>1882</v>
      </c>
      <c r="E109" s="40">
        <v>45429</v>
      </c>
      <c r="F109" s="2141" t="s">
        <v>393</v>
      </c>
      <c r="G109" s="174"/>
      <c r="H109" s="450"/>
      <c r="I109" s="455"/>
      <c r="J109" s="455"/>
      <c r="K109" s="455"/>
      <c r="L109" s="455"/>
      <c r="M109" s="442"/>
      <c r="N109" s="442"/>
      <c r="O109" s="442"/>
    </row>
    <row r="110" spans="1:15" s="14" customFormat="1" ht="20.25" hidden="1" customHeight="1" thickTop="1">
      <c r="A110" s="426" t="s">
        <v>1879</v>
      </c>
      <c r="B110" s="426"/>
      <c r="C110" s="1761" t="s">
        <v>1880</v>
      </c>
      <c r="D110" s="275" t="s">
        <v>1881</v>
      </c>
      <c r="E110" s="275">
        <v>45430</v>
      </c>
      <c r="F110" s="2094">
        <v>45433</v>
      </c>
      <c r="G110" s="1517" t="s">
        <v>2534</v>
      </c>
      <c r="H110" s="439" t="s">
        <v>1884</v>
      </c>
      <c r="I110" s="453">
        <v>45436</v>
      </c>
      <c r="J110" s="454">
        <f>I110+5</f>
        <v>45441</v>
      </c>
      <c r="K110" s="454">
        <f>I110+31</f>
        <v>45467</v>
      </c>
      <c r="L110" s="454">
        <f>I110+34</f>
        <v>45470</v>
      </c>
      <c r="M110" s="440">
        <f>I110+37</f>
        <v>45473</v>
      </c>
      <c r="N110" s="440">
        <f>I110+40</f>
        <v>45476</v>
      </c>
      <c r="O110" s="440">
        <f>I110+42</f>
        <v>45478</v>
      </c>
    </row>
    <row r="111" spans="1:15" s="14" customFormat="1" ht="20.25" hidden="1" customHeight="1" thickBot="1">
      <c r="A111" s="426"/>
      <c r="B111" s="426"/>
      <c r="C111" s="1018"/>
      <c r="D111" s="442"/>
      <c r="E111" s="442"/>
      <c r="F111" s="443"/>
      <c r="G111" s="174"/>
      <c r="H111" s="450"/>
      <c r="I111" s="455"/>
      <c r="J111" s="455"/>
      <c r="K111" s="455"/>
      <c r="L111" s="455"/>
      <c r="M111" s="442"/>
      <c r="N111" s="442"/>
      <c r="O111" s="442"/>
    </row>
    <row r="112" spans="1:15" s="14" customFormat="1" ht="20.25" hidden="1" customHeight="1" thickTop="1">
      <c r="A112" s="426" t="s">
        <v>1808</v>
      </c>
      <c r="B112" s="426"/>
      <c r="C112" s="1761" t="s">
        <v>1793</v>
      </c>
      <c r="D112" s="436" t="s">
        <v>1883</v>
      </c>
      <c r="E112" s="436">
        <v>45446</v>
      </c>
      <c r="F112" s="437">
        <v>45447</v>
      </c>
      <c r="G112" s="1517" t="s">
        <v>2519</v>
      </c>
      <c r="H112" s="439" t="s">
        <v>1887</v>
      </c>
      <c r="I112" s="453">
        <v>45443</v>
      </c>
      <c r="J112" s="454">
        <f>I112+5</f>
        <v>45448</v>
      </c>
      <c r="K112" s="454">
        <f>I112+31</f>
        <v>45474</v>
      </c>
      <c r="L112" s="454">
        <f>I112+34</f>
        <v>45477</v>
      </c>
      <c r="M112" s="440">
        <f>I112+37</f>
        <v>45480</v>
      </c>
      <c r="N112" s="440">
        <f>I112+40</f>
        <v>45483</v>
      </c>
      <c r="O112" s="440">
        <f>I112+42</f>
        <v>45485</v>
      </c>
    </row>
    <row r="113" spans="1:15" s="14" customFormat="1" ht="20.25" hidden="1" thickBot="1">
      <c r="A113" s="426"/>
      <c r="B113" s="426"/>
      <c r="C113" s="1018"/>
      <c r="D113" s="442"/>
      <c r="E113" s="442"/>
      <c r="F113" s="443"/>
      <c r="G113" s="174"/>
      <c r="H113" s="450"/>
      <c r="I113" s="455"/>
      <c r="J113" s="455"/>
      <c r="K113" s="455"/>
      <c r="L113" s="455"/>
      <c r="M113" s="442"/>
      <c r="N113" s="442"/>
      <c r="O113" s="442"/>
    </row>
    <row r="114" spans="1:15" s="14" customFormat="1" ht="20.25" hidden="1" thickTop="1">
      <c r="A114" s="426"/>
      <c r="B114" s="426"/>
      <c r="C114" s="1761" t="s">
        <v>1808</v>
      </c>
      <c r="D114" s="436" t="s">
        <v>1885</v>
      </c>
      <c r="E114" s="436">
        <v>45443</v>
      </c>
      <c r="F114" s="437">
        <v>45446</v>
      </c>
      <c r="G114" s="1517" t="s">
        <v>2526</v>
      </c>
      <c r="H114" s="439" t="s">
        <v>1890</v>
      </c>
      <c r="I114" s="453">
        <v>45450</v>
      </c>
      <c r="J114" s="454">
        <f t="shared" ref="J114" si="55">I114+5</f>
        <v>45455</v>
      </c>
      <c r="K114" s="454">
        <f t="shared" ref="K114" si="56">I114+31</f>
        <v>45481</v>
      </c>
      <c r="L114" s="454">
        <f t="shared" ref="L114" si="57">I114+34</f>
        <v>45484</v>
      </c>
      <c r="M114" s="440">
        <f t="shared" ref="M114" si="58">I114+37</f>
        <v>45487</v>
      </c>
      <c r="N114" s="440">
        <f t="shared" ref="N114" si="59">I114+40</f>
        <v>45490</v>
      </c>
      <c r="O114" s="440">
        <f t="shared" ref="O114" si="60">I114+42</f>
        <v>45492</v>
      </c>
    </row>
    <row r="115" spans="1:15" s="14" customFormat="1" ht="20.25" hidden="1" thickBot="1">
      <c r="A115" s="426"/>
      <c r="B115" s="426"/>
      <c r="C115" s="1018" t="s">
        <v>1745</v>
      </c>
      <c r="D115" s="442" t="s">
        <v>1888</v>
      </c>
      <c r="E115" s="442">
        <v>45442</v>
      </c>
      <c r="F115" s="1198" t="s">
        <v>393</v>
      </c>
      <c r="G115" s="174"/>
      <c r="H115" s="450"/>
      <c r="I115" s="455"/>
      <c r="J115" s="455"/>
      <c r="K115" s="455"/>
      <c r="L115" s="455"/>
      <c r="M115" s="442"/>
      <c r="N115" s="442"/>
      <c r="O115" s="442"/>
    </row>
    <row r="116" spans="1:15" s="14" customFormat="1" ht="20.25" hidden="1" thickTop="1">
      <c r="A116" s="426"/>
      <c r="B116" s="426"/>
      <c r="C116" s="2150" t="s">
        <v>1889</v>
      </c>
      <c r="D116" s="2112" t="s">
        <v>1888</v>
      </c>
      <c r="E116" s="691" t="s">
        <v>393</v>
      </c>
      <c r="F116" s="437" t="s">
        <v>79</v>
      </c>
      <c r="G116" s="1978" t="s">
        <v>406</v>
      </c>
      <c r="H116" s="439" t="s">
        <v>1892</v>
      </c>
      <c r="I116" s="453">
        <v>45457</v>
      </c>
      <c r="J116" s="552"/>
      <c r="K116" s="482"/>
      <c r="L116" s="552"/>
      <c r="M116" s="482"/>
      <c r="N116" s="482"/>
      <c r="O116" s="482"/>
    </row>
    <row r="117" spans="1:15" s="14" customFormat="1" ht="20.25" hidden="1" thickBot="1">
      <c r="A117" s="426"/>
      <c r="B117" s="426"/>
      <c r="C117" s="1018"/>
      <c r="D117" s="442"/>
      <c r="E117" s="442"/>
      <c r="F117" s="443"/>
      <c r="G117" s="174"/>
      <c r="H117" s="450"/>
      <c r="I117" s="455"/>
      <c r="J117" s="521"/>
      <c r="K117" s="189"/>
      <c r="L117" s="521"/>
      <c r="M117" s="189"/>
      <c r="N117" s="189"/>
      <c r="O117" s="189"/>
    </row>
    <row r="118" spans="1:15" s="14" customFormat="1" ht="20.25" hidden="1" thickTop="1">
      <c r="A118" s="426"/>
      <c r="B118" s="426"/>
      <c r="C118" s="1517" t="s">
        <v>1869</v>
      </c>
      <c r="D118" s="436" t="s">
        <v>1891</v>
      </c>
      <c r="E118" s="436">
        <v>45464</v>
      </c>
      <c r="F118" s="437">
        <v>45466</v>
      </c>
      <c r="G118" s="1517" t="s">
        <v>2527</v>
      </c>
      <c r="H118" s="439" t="s">
        <v>1896</v>
      </c>
      <c r="I118" s="453">
        <v>45464</v>
      </c>
      <c r="J118" s="454">
        <f t="shared" ref="J118" si="61">I118+5</f>
        <v>45469</v>
      </c>
      <c r="K118" s="454">
        <f t="shared" ref="K118" si="62">I118+31</f>
        <v>45495</v>
      </c>
      <c r="L118" s="454">
        <f t="shared" ref="L118" si="63">I118+34</f>
        <v>45498</v>
      </c>
      <c r="M118" s="440">
        <f t="shared" ref="M118" si="64">I118+37</f>
        <v>45501</v>
      </c>
      <c r="N118" s="440">
        <f t="shared" ref="N118" si="65">I118+40</f>
        <v>45504</v>
      </c>
      <c r="O118" s="440">
        <f t="shared" ref="O118" si="66">I118+42</f>
        <v>45506</v>
      </c>
    </row>
    <row r="119" spans="1:15" ht="15" hidden="1" thickBot="1">
      <c r="A119" s="426" t="s">
        <v>1846</v>
      </c>
      <c r="B119" s="426"/>
      <c r="C119" s="685" t="s">
        <v>1893</v>
      </c>
      <c r="D119" s="2151" t="s">
        <v>1894</v>
      </c>
      <c r="E119" s="442">
        <v>45457</v>
      </c>
      <c r="F119" s="443">
        <v>45460</v>
      </c>
      <c r="G119" s="174"/>
      <c r="H119" s="450"/>
      <c r="I119" s="455"/>
      <c r="J119" s="455"/>
      <c r="K119" s="455"/>
      <c r="L119" s="455"/>
      <c r="M119" s="442"/>
      <c r="N119" s="442"/>
      <c r="O119" s="442"/>
    </row>
    <row r="120" spans="1:15" s="14" customFormat="1" ht="20.25" hidden="1" thickTop="1">
      <c r="A120" s="426"/>
      <c r="B120" s="426"/>
      <c r="C120" s="1517"/>
      <c r="D120" s="436"/>
      <c r="E120" s="436"/>
      <c r="F120" s="437"/>
      <c r="G120" s="1517" t="s">
        <v>2014</v>
      </c>
      <c r="H120" s="439" t="s">
        <v>2535</v>
      </c>
      <c r="I120" s="453">
        <v>45471</v>
      </c>
      <c r="J120" s="454">
        <f t="shared" ref="J120" si="67">I120+5</f>
        <v>45476</v>
      </c>
      <c r="K120" s="454">
        <f t="shared" ref="K120" si="68">I120+31</f>
        <v>45502</v>
      </c>
      <c r="L120" s="454">
        <f t="shared" ref="L120" si="69">I120+34</f>
        <v>45505</v>
      </c>
      <c r="M120" s="440">
        <f t="shared" ref="M120" si="70">I120+37</f>
        <v>45508</v>
      </c>
      <c r="N120" s="440">
        <f t="shared" ref="N120" si="71">I120+40</f>
        <v>45511</v>
      </c>
      <c r="O120" s="440">
        <f t="shared" ref="O120" si="72">I120+42</f>
        <v>45513</v>
      </c>
    </row>
    <row r="121" spans="1:15" s="14" customFormat="1" ht="20.25" hidden="1" thickBot="1">
      <c r="A121" s="426"/>
      <c r="B121" s="426"/>
      <c r="C121" s="1018"/>
      <c r="D121" s="442"/>
      <c r="E121" s="442"/>
      <c r="F121" s="443"/>
      <c r="G121" s="174"/>
      <c r="H121" s="450"/>
      <c r="I121" s="455"/>
      <c r="J121" s="455"/>
      <c r="K121" s="455"/>
      <c r="L121" s="455"/>
      <c r="M121" s="442"/>
      <c r="N121" s="442"/>
      <c r="O121" s="442"/>
    </row>
    <row r="122" spans="1:15" s="14" customFormat="1" ht="20.25" hidden="1" thickTop="1">
      <c r="A122" s="426" t="s">
        <v>1821</v>
      </c>
      <c r="B122" s="426"/>
      <c r="C122" s="1517" t="s">
        <v>1846</v>
      </c>
      <c r="D122" s="436" t="s">
        <v>1897</v>
      </c>
      <c r="E122" s="436">
        <v>45470</v>
      </c>
      <c r="F122" s="437">
        <v>45472</v>
      </c>
      <c r="G122" s="1517" t="s">
        <v>2531</v>
      </c>
      <c r="H122" s="439" t="s">
        <v>1903</v>
      </c>
      <c r="I122" s="453">
        <v>45478</v>
      </c>
      <c r="J122" s="454">
        <f t="shared" ref="J122" si="73">I122+5</f>
        <v>45483</v>
      </c>
      <c r="K122" s="454">
        <f t="shared" ref="K122" si="74">I122+31</f>
        <v>45509</v>
      </c>
      <c r="L122" s="454">
        <f t="shared" ref="L122" si="75">I122+34</f>
        <v>45512</v>
      </c>
      <c r="M122" s="440">
        <f t="shared" ref="M122" si="76">I122+37</f>
        <v>45515</v>
      </c>
      <c r="N122" s="440">
        <f t="shared" ref="N122" si="77">I122+40</f>
        <v>45518</v>
      </c>
      <c r="O122" s="440">
        <f t="shared" ref="O122" si="78">I122+42</f>
        <v>45520</v>
      </c>
    </row>
    <row r="123" spans="1:15" s="14" customFormat="1" ht="20.25" hidden="1" thickBot="1">
      <c r="A123" s="426"/>
      <c r="B123" s="426"/>
      <c r="C123" s="1018" t="s">
        <v>1832</v>
      </c>
      <c r="D123" s="442" t="s">
        <v>1899</v>
      </c>
      <c r="E123" s="442">
        <v>45471</v>
      </c>
      <c r="F123" s="443">
        <v>45473</v>
      </c>
      <c r="G123" s="174"/>
      <c r="H123" s="450"/>
      <c r="I123" s="455"/>
      <c r="J123" s="455"/>
      <c r="K123" s="455"/>
      <c r="L123" s="455"/>
      <c r="M123" s="442"/>
      <c r="N123" s="442"/>
      <c r="O123" s="442"/>
    </row>
    <row r="124" spans="1:15" s="14" customFormat="1" ht="20.25" hidden="1" thickTop="1">
      <c r="A124" s="426" t="s">
        <v>1900</v>
      </c>
      <c r="B124" s="426"/>
      <c r="C124" s="1517" t="s">
        <v>1901</v>
      </c>
      <c r="D124" s="436" t="s">
        <v>1902</v>
      </c>
      <c r="E124" s="436">
        <v>45478</v>
      </c>
      <c r="F124" s="437">
        <v>45481</v>
      </c>
      <c r="G124" s="1517" t="s">
        <v>520</v>
      </c>
      <c r="H124" s="439" t="s">
        <v>1906</v>
      </c>
      <c r="I124" s="453">
        <v>45485</v>
      </c>
      <c r="J124" s="454">
        <f>I124+5</f>
        <v>45490</v>
      </c>
      <c r="K124" s="454">
        <f>I124+31</f>
        <v>45516</v>
      </c>
      <c r="L124" s="454">
        <f>I124+34</f>
        <v>45519</v>
      </c>
      <c r="M124" s="440">
        <f>I124+37</f>
        <v>45522</v>
      </c>
      <c r="N124" s="440">
        <f>I124+40</f>
        <v>45525</v>
      </c>
      <c r="O124" s="440">
        <f>I124+42</f>
        <v>45527</v>
      </c>
    </row>
    <row r="125" spans="1:15" s="14" customFormat="1" ht="20.25" hidden="1" thickBot="1">
      <c r="A125" s="426" t="s">
        <v>1904</v>
      </c>
      <c r="B125" s="426"/>
      <c r="C125" s="1018" t="s">
        <v>1889</v>
      </c>
      <c r="D125" s="442" t="s">
        <v>1905</v>
      </c>
      <c r="E125" s="442">
        <v>45483</v>
      </c>
      <c r="F125" s="443">
        <v>45485</v>
      </c>
      <c r="G125" s="174"/>
      <c r="H125" s="450"/>
      <c r="I125" s="455"/>
      <c r="J125" s="455"/>
      <c r="K125" s="455"/>
      <c r="L125" s="455"/>
      <c r="M125" s="442"/>
      <c r="N125" s="442"/>
      <c r="O125" s="442"/>
    </row>
    <row r="126" spans="1:15" s="14" customFormat="1" ht="21" hidden="1" thickTop="1" thickBot="1">
      <c r="A126" s="426" t="s">
        <v>1745</v>
      </c>
      <c r="B126" s="426"/>
      <c r="C126" s="1517" t="s">
        <v>1808</v>
      </c>
      <c r="D126" s="436" t="s">
        <v>1907</v>
      </c>
      <c r="E126" s="442">
        <v>45486</v>
      </c>
      <c r="F126" s="443">
        <v>45488</v>
      </c>
      <c r="G126" s="1517" t="s">
        <v>1750</v>
      </c>
      <c r="H126" s="439" t="s">
        <v>1909</v>
      </c>
      <c r="I126" s="453">
        <v>45492</v>
      </c>
      <c r="J126" s="454">
        <f t="shared" ref="J126" si="79">I126+5</f>
        <v>45497</v>
      </c>
      <c r="K126" s="454">
        <f t="shared" ref="K126" si="80">I126+31</f>
        <v>45523</v>
      </c>
      <c r="L126" s="454">
        <f t="shared" ref="L126" si="81">I126+34</f>
        <v>45526</v>
      </c>
      <c r="M126" s="440">
        <f t="shared" ref="M126" si="82">I126+37</f>
        <v>45529</v>
      </c>
      <c r="N126" s="440">
        <f t="shared" ref="N126" si="83">I126+40</f>
        <v>45532</v>
      </c>
      <c r="O126" s="440">
        <f t="shared" ref="O126" si="84">I126+42</f>
        <v>45534</v>
      </c>
    </row>
    <row r="127" spans="1:15" s="14" customFormat="1" ht="21" hidden="1" thickTop="1" thickBot="1">
      <c r="A127" s="426"/>
      <c r="B127" s="426"/>
      <c r="C127" s="1018"/>
      <c r="D127" s="442"/>
      <c r="E127" s="442"/>
      <c r="F127" s="443"/>
      <c r="G127" s="174"/>
      <c r="H127" s="450"/>
      <c r="I127" s="455"/>
      <c r="J127" s="455"/>
      <c r="K127" s="455"/>
      <c r="L127" s="455"/>
      <c r="M127" s="442"/>
      <c r="N127" s="442"/>
      <c r="O127" s="442"/>
    </row>
    <row r="128" spans="1:15" s="14" customFormat="1" ht="20.25" hidden="1" thickTop="1">
      <c r="A128" s="426"/>
      <c r="B128" s="426"/>
      <c r="C128" s="1517" t="s">
        <v>1869</v>
      </c>
      <c r="D128" s="436" t="s">
        <v>1908</v>
      </c>
      <c r="E128" s="436">
        <v>45489</v>
      </c>
      <c r="F128" s="437">
        <v>45491</v>
      </c>
      <c r="G128" s="1517" t="s">
        <v>2517</v>
      </c>
      <c r="H128" s="439" t="s">
        <v>1911</v>
      </c>
      <c r="I128" s="453">
        <v>45499</v>
      </c>
      <c r="J128" s="454">
        <f t="shared" ref="J128" si="85">I128+5</f>
        <v>45504</v>
      </c>
      <c r="K128" s="454">
        <f t="shared" ref="K128" si="86">I128+31</f>
        <v>45530</v>
      </c>
      <c r="L128" s="454">
        <f t="shared" ref="L128" si="87">I128+34</f>
        <v>45533</v>
      </c>
      <c r="M128" s="440">
        <f t="shared" ref="M128" si="88">I128+37</f>
        <v>45536</v>
      </c>
      <c r="N128" s="440">
        <f t="shared" ref="N128" si="89">I128+40</f>
        <v>45539</v>
      </c>
      <c r="O128" s="440">
        <f t="shared" ref="O128" si="90">I128+42</f>
        <v>45541</v>
      </c>
    </row>
    <row r="129" spans="1:15" s="14" customFormat="1" ht="20.25" hidden="1" thickBot="1">
      <c r="A129" s="426"/>
      <c r="B129" s="426"/>
      <c r="C129" s="1018"/>
      <c r="D129" s="442"/>
      <c r="E129" s="442"/>
      <c r="F129" s="443"/>
      <c r="G129" s="174"/>
      <c r="H129" s="450"/>
      <c r="I129" s="455"/>
      <c r="J129" s="455"/>
      <c r="K129" s="455"/>
      <c r="L129" s="455"/>
      <c r="M129" s="442"/>
      <c r="N129" s="442"/>
      <c r="O129" s="442"/>
    </row>
    <row r="130" spans="1:15" s="14" customFormat="1" ht="20.25" hidden="1" thickTop="1">
      <c r="A130" s="426"/>
      <c r="B130" s="426"/>
      <c r="C130" s="1517" t="s">
        <v>1867</v>
      </c>
      <c r="D130" s="436" t="s">
        <v>1910</v>
      </c>
      <c r="E130" s="436">
        <v>45495</v>
      </c>
      <c r="F130" s="437">
        <v>45499</v>
      </c>
      <c r="G130" s="1517" t="s">
        <v>342</v>
      </c>
      <c r="H130" s="439" t="s">
        <v>1914</v>
      </c>
      <c r="I130" s="453">
        <v>45506</v>
      </c>
      <c r="J130" s="454">
        <f t="shared" ref="J130" si="91">I130+5</f>
        <v>45511</v>
      </c>
      <c r="K130" s="454">
        <f t="shared" ref="K130" si="92">I130+31</f>
        <v>45537</v>
      </c>
      <c r="L130" s="454">
        <f t="shared" ref="L130" si="93">I130+34</f>
        <v>45540</v>
      </c>
      <c r="M130" s="440">
        <f t="shared" ref="M130" si="94">I130+37</f>
        <v>45543</v>
      </c>
      <c r="N130" s="440">
        <f t="shared" ref="N130" si="95">I130+40</f>
        <v>45546</v>
      </c>
      <c r="O130" s="440">
        <f t="shared" ref="O130" si="96">I130+42</f>
        <v>45548</v>
      </c>
    </row>
    <row r="131" spans="1:15" s="14" customFormat="1" ht="20.25" hidden="1" thickBot="1">
      <c r="A131" s="426" t="s">
        <v>1915</v>
      </c>
      <c r="B131" s="426"/>
      <c r="C131" s="1018" t="s">
        <v>1916</v>
      </c>
      <c r="D131" s="442" t="s">
        <v>1917</v>
      </c>
      <c r="E131" s="442">
        <v>45502</v>
      </c>
      <c r="F131" s="443">
        <v>45504</v>
      </c>
      <c r="G131" s="174"/>
      <c r="H131" s="450"/>
      <c r="I131" s="455"/>
      <c r="J131" s="455"/>
      <c r="K131" s="455"/>
      <c r="L131" s="455"/>
      <c r="M131" s="442"/>
      <c r="N131" s="442"/>
      <c r="O131" s="442"/>
    </row>
    <row r="132" spans="1:15" s="14" customFormat="1" ht="20.25" hidden="1" thickTop="1">
      <c r="A132" s="426" t="s">
        <v>1912</v>
      </c>
      <c r="B132" s="426"/>
      <c r="C132" s="1517" t="s">
        <v>1893</v>
      </c>
      <c r="D132" s="436" t="s">
        <v>1913</v>
      </c>
      <c r="E132" s="436">
        <v>45503</v>
      </c>
      <c r="F132" s="437">
        <v>45505</v>
      </c>
      <c r="G132" s="1517" t="s">
        <v>253</v>
      </c>
      <c r="H132" s="439" t="s">
        <v>1920</v>
      </c>
      <c r="I132" s="453">
        <v>45513</v>
      </c>
      <c r="J132" s="454">
        <f t="shared" ref="J132" si="97">I132+5</f>
        <v>45518</v>
      </c>
      <c r="K132" s="454">
        <f t="shared" ref="K132" si="98">I132+31</f>
        <v>45544</v>
      </c>
      <c r="L132" s="454">
        <f t="shared" ref="L132" si="99">I132+34</f>
        <v>45547</v>
      </c>
      <c r="M132" s="440">
        <f t="shared" ref="M132" si="100">I132+37</f>
        <v>45550</v>
      </c>
      <c r="N132" s="440">
        <f t="shared" ref="N132" si="101">I132+40</f>
        <v>45553</v>
      </c>
      <c r="O132" s="440">
        <f t="shared" ref="O132" si="102">I132+42</f>
        <v>45555</v>
      </c>
    </row>
    <row r="133" spans="1:15" s="14" customFormat="1" ht="20.25" hidden="1" thickBot="1">
      <c r="A133" s="426"/>
      <c r="B133" s="426"/>
      <c r="C133" s="1018"/>
      <c r="D133" s="442"/>
      <c r="E133" s="442"/>
      <c r="F133" s="443"/>
      <c r="G133" s="174"/>
      <c r="H133" s="450"/>
      <c r="I133" s="455"/>
      <c r="J133" s="455"/>
      <c r="K133" s="455"/>
      <c r="L133" s="455"/>
      <c r="M133" s="442"/>
      <c r="N133" s="442"/>
      <c r="O133" s="442"/>
    </row>
    <row r="134" spans="1:15" s="14" customFormat="1" ht="20.25" hidden="1" thickTop="1">
      <c r="A134" s="426" t="s">
        <v>1918</v>
      </c>
      <c r="B134" s="426"/>
      <c r="C134" s="1517" t="s">
        <v>1893</v>
      </c>
      <c r="D134" s="436" t="s">
        <v>1919</v>
      </c>
      <c r="E134" s="436">
        <v>45512</v>
      </c>
      <c r="F134" s="437">
        <v>45514</v>
      </c>
      <c r="G134" s="1517" t="s">
        <v>2333</v>
      </c>
      <c r="H134" s="439" t="s">
        <v>2536</v>
      </c>
      <c r="I134" s="453">
        <v>45520</v>
      </c>
      <c r="J134" s="454">
        <f t="shared" ref="J134" si="103">I134+5</f>
        <v>45525</v>
      </c>
      <c r="K134" s="454">
        <f t="shared" ref="K134" si="104">I134+31</f>
        <v>45551</v>
      </c>
      <c r="L134" s="454">
        <f t="shared" ref="L134" si="105">I134+34</f>
        <v>45554</v>
      </c>
      <c r="M134" s="440">
        <f t="shared" ref="M134" si="106">I134+37</f>
        <v>45557</v>
      </c>
      <c r="N134" s="440">
        <f t="shared" ref="N134" si="107">I134+40</f>
        <v>45560</v>
      </c>
      <c r="O134" s="440">
        <f t="shared" ref="O134" si="108">I134+42</f>
        <v>45562</v>
      </c>
    </row>
    <row r="135" spans="1:15" s="14" customFormat="1" ht="20.25" hidden="1" thickBot="1">
      <c r="A135" s="426"/>
      <c r="B135" s="426"/>
      <c r="C135" s="1018"/>
      <c r="D135" s="442"/>
      <c r="E135" s="442"/>
      <c r="F135" s="443"/>
      <c r="G135" s="174"/>
      <c r="H135" s="450"/>
      <c r="I135" s="455"/>
      <c r="J135" s="455"/>
      <c r="K135" s="455"/>
      <c r="L135" s="455"/>
      <c r="M135" s="442"/>
      <c r="N135" s="442"/>
      <c r="O135" s="442"/>
    </row>
    <row r="136" spans="1:15" s="14" customFormat="1" ht="20.25" hidden="1" thickTop="1">
      <c r="A136" s="426" t="s">
        <v>1889</v>
      </c>
      <c r="B136" s="426"/>
      <c r="C136" s="1517" t="s">
        <v>1921</v>
      </c>
      <c r="D136" s="436" t="s">
        <v>1922</v>
      </c>
      <c r="E136" s="436">
        <v>45518</v>
      </c>
      <c r="F136" s="437">
        <v>45520</v>
      </c>
      <c r="G136" s="1517" t="s">
        <v>384</v>
      </c>
      <c r="H136" s="439" t="s">
        <v>1925</v>
      </c>
      <c r="I136" s="453">
        <v>45527</v>
      </c>
      <c r="J136" s="454">
        <f t="shared" ref="J136" si="109">I136+5</f>
        <v>45532</v>
      </c>
      <c r="K136" s="454">
        <f t="shared" ref="K136" si="110">I136+31</f>
        <v>45558</v>
      </c>
      <c r="L136" s="454">
        <f t="shared" ref="L136" si="111">I136+34</f>
        <v>45561</v>
      </c>
      <c r="M136" s="440">
        <f t="shared" ref="M136" si="112">I136+37</f>
        <v>45564</v>
      </c>
      <c r="N136" s="440">
        <f t="shared" ref="N136" si="113">I136+40</f>
        <v>45567</v>
      </c>
      <c r="O136" s="440">
        <f t="shared" ref="O136" si="114">I136+42</f>
        <v>45569</v>
      </c>
    </row>
    <row r="137" spans="1:15" s="14" customFormat="1" ht="20.25" hidden="1" thickBot="1">
      <c r="A137" s="426"/>
      <c r="B137" s="426"/>
      <c r="C137" s="1018"/>
      <c r="D137" s="442"/>
      <c r="E137" s="442"/>
      <c r="F137" s="443"/>
      <c r="G137" s="174"/>
      <c r="H137" s="450"/>
      <c r="I137" s="455"/>
      <c r="J137" s="455"/>
      <c r="K137" s="455"/>
      <c r="L137" s="455"/>
      <c r="M137" s="442"/>
      <c r="N137" s="442"/>
      <c r="O137" s="442"/>
    </row>
    <row r="138" spans="1:15" s="14" customFormat="1" ht="20.25" hidden="1" thickTop="1">
      <c r="A138" s="426"/>
      <c r="B138" s="426"/>
      <c r="C138" s="1517" t="s">
        <v>1889</v>
      </c>
      <c r="D138" s="436" t="s">
        <v>1924</v>
      </c>
      <c r="E138" s="436">
        <v>45527</v>
      </c>
      <c r="F138" s="867" t="s">
        <v>393</v>
      </c>
      <c r="G138" s="1517" t="s">
        <v>2525</v>
      </c>
      <c r="H138" s="439" t="s">
        <v>1929</v>
      </c>
      <c r="I138" s="453">
        <v>45534</v>
      </c>
      <c r="J138" s="454">
        <f t="shared" ref="J138" si="115">I138+5</f>
        <v>45539</v>
      </c>
      <c r="K138" s="454">
        <f t="shared" ref="K138" si="116">I138+31</f>
        <v>45565</v>
      </c>
      <c r="L138" s="454">
        <f t="shared" ref="L138" si="117">I138+34</f>
        <v>45568</v>
      </c>
      <c r="M138" s="440">
        <f t="shared" ref="M138" si="118">I138+37</f>
        <v>45571</v>
      </c>
      <c r="N138" s="440">
        <f t="shared" ref="N138" si="119">I138+40</f>
        <v>45574</v>
      </c>
      <c r="O138" s="440">
        <f t="shared" ref="O138" si="120">I138+42</f>
        <v>45576</v>
      </c>
    </row>
    <row r="139" spans="1:15" s="14" customFormat="1" ht="20.25" hidden="1" thickBot="1">
      <c r="A139" s="426"/>
      <c r="B139" s="426"/>
      <c r="C139" s="1018"/>
      <c r="D139" s="442"/>
      <c r="E139" s="442"/>
      <c r="F139" s="443"/>
      <c r="G139" s="174"/>
      <c r="H139" s="450"/>
      <c r="I139" s="455"/>
      <c r="J139" s="455"/>
      <c r="K139" s="455"/>
      <c r="L139" s="455"/>
      <c r="M139" s="442"/>
      <c r="N139" s="442"/>
      <c r="O139" s="442"/>
    </row>
    <row r="140" spans="1:15" s="14" customFormat="1" ht="20.25" hidden="1" thickTop="1">
      <c r="A140" s="426" t="s">
        <v>1926</v>
      </c>
      <c r="B140" s="426"/>
      <c r="C140" s="1517" t="s">
        <v>1927</v>
      </c>
      <c r="D140" s="436" t="s">
        <v>1928</v>
      </c>
      <c r="E140" s="436">
        <v>45533</v>
      </c>
      <c r="F140" s="867" t="s">
        <v>393</v>
      </c>
      <c r="G140" s="1517" t="s">
        <v>2537</v>
      </c>
      <c r="H140" s="439" t="s">
        <v>1932</v>
      </c>
      <c r="I140" s="453">
        <v>45541</v>
      </c>
      <c r="J140" s="454">
        <f t="shared" ref="J140" si="121">I140+5</f>
        <v>45546</v>
      </c>
      <c r="K140" s="454">
        <f t="shared" ref="K140" si="122">I140+31</f>
        <v>45572</v>
      </c>
      <c r="L140" s="454">
        <f t="shared" ref="L140" si="123">I140+34</f>
        <v>45575</v>
      </c>
      <c r="M140" s="440">
        <f t="shared" ref="M140" si="124">I140+37</f>
        <v>45578</v>
      </c>
      <c r="N140" s="440">
        <f t="shared" ref="N140" si="125">I140+40</f>
        <v>45581</v>
      </c>
      <c r="O140" s="440">
        <f t="shared" ref="O140" si="126">I140+42</f>
        <v>45583</v>
      </c>
    </row>
    <row r="141" spans="1:15" s="14" customFormat="1" ht="20.25" hidden="1" thickBot="1">
      <c r="A141" s="426"/>
      <c r="B141" s="426"/>
      <c r="C141" s="1018" t="s">
        <v>1869</v>
      </c>
      <c r="D141" s="442" t="s">
        <v>1930</v>
      </c>
      <c r="E141" s="442">
        <v>45532</v>
      </c>
      <c r="F141" s="443">
        <v>45534</v>
      </c>
      <c r="G141" s="174"/>
      <c r="H141" s="450"/>
      <c r="I141" s="455"/>
      <c r="J141" s="455"/>
      <c r="K141" s="455"/>
      <c r="L141" s="455"/>
      <c r="M141" s="442"/>
      <c r="N141" s="442"/>
      <c r="O141" s="442"/>
    </row>
    <row r="142" spans="1:15" s="14" customFormat="1" ht="20.25" hidden="1" thickTop="1">
      <c r="A142" s="426"/>
      <c r="B142" s="426"/>
      <c r="C142" s="1517" t="s">
        <v>1901</v>
      </c>
      <c r="D142" s="436" t="s">
        <v>1931</v>
      </c>
      <c r="E142" s="436">
        <v>45538</v>
      </c>
      <c r="F142" s="437">
        <v>45541</v>
      </c>
      <c r="G142" s="1517" t="s">
        <v>2534</v>
      </c>
      <c r="H142" s="439" t="s">
        <v>1934</v>
      </c>
      <c r="I142" s="453">
        <v>45548</v>
      </c>
      <c r="J142" s="454">
        <f t="shared" ref="J142" si="127">I142+5</f>
        <v>45553</v>
      </c>
      <c r="K142" s="454">
        <f t="shared" ref="K142" si="128">I142+31</f>
        <v>45579</v>
      </c>
      <c r="L142" s="454">
        <f t="shared" ref="L142" si="129">I142+34</f>
        <v>45582</v>
      </c>
      <c r="M142" s="440">
        <f t="shared" ref="M142" si="130">I142+37</f>
        <v>45585</v>
      </c>
      <c r="N142" s="440">
        <f t="shared" ref="N142" si="131">I142+40</f>
        <v>45588</v>
      </c>
      <c r="O142" s="440">
        <f t="shared" ref="O142" si="132">I142+42</f>
        <v>45590</v>
      </c>
    </row>
    <row r="143" spans="1:15" s="14" customFormat="1" ht="20.25" hidden="1" thickBot="1">
      <c r="A143" s="426"/>
      <c r="B143" s="426"/>
      <c r="C143" s="1018"/>
      <c r="D143" s="442"/>
      <c r="E143" s="442"/>
      <c r="F143" s="443"/>
      <c r="G143" s="174"/>
      <c r="H143" s="450"/>
      <c r="I143" s="455"/>
      <c r="J143" s="455"/>
      <c r="K143" s="455"/>
      <c r="L143" s="455"/>
      <c r="M143" s="442"/>
      <c r="N143" s="442"/>
      <c r="O143" s="442"/>
    </row>
    <row r="144" spans="1:15" s="14" customFormat="1" ht="20.25" hidden="1" thickTop="1">
      <c r="A144" s="426"/>
      <c r="B144" s="426"/>
      <c r="C144" s="1517" t="s">
        <v>1808</v>
      </c>
      <c r="D144" s="436" t="s">
        <v>1933</v>
      </c>
      <c r="E144" s="436">
        <v>45547</v>
      </c>
      <c r="F144" s="437">
        <v>45549</v>
      </c>
      <c r="G144" s="1517" t="s">
        <v>2519</v>
      </c>
      <c r="H144" s="439" t="s">
        <v>1936</v>
      </c>
      <c r="I144" s="453">
        <v>45555</v>
      </c>
      <c r="J144" s="454">
        <f>I144+5</f>
        <v>45560</v>
      </c>
      <c r="K144" s="454">
        <f>I144+31</f>
        <v>45586</v>
      </c>
      <c r="L144" s="454">
        <f>I144+34</f>
        <v>45589</v>
      </c>
      <c r="M144" s="440">
        <f>I144+37</f>
        <v>45592</v>
      </c>
      <c r="N144" s="440">
        <f>I144+40</f>
        <v>45595</v>
      </c>
      <c r="O144" s="440">
        <f>I144+42</f>
        <v>45597</v>
      </c>
    </row>
    <row r="145" spans="1:15" s="14" customFormat="1" ht="20.25" hidden="1" thickBot="1">
      <c r="A145" s="426"/>
      <c r="B145" s="426"/>
      <c r="C145" s="1018"/>
      <c r="D145" s="442"/>
      <c r="E145" s="442"/>
      <c r="F145" s="443"/>
      <c r="G145" s="174"/>
      <c r="H145" s="450"/>
      <c r="I145" s="455"/>
      <c r="J145" s="455"/>
      <c r="K145" s="455"/>
      <c r="L145" s="455"/>
      <c r="M145" s="442"/>
      <c r="N145" s="442"/>
      <c r="O145" s="442"/>
    </row>
    <row r="146" spans="1:15" s="14" customFormat="1" ht="20.25" hidden="1" thickTop="1">
      <c r="A146" s="426"/>
      <c r="B146" s="426"/>
      <c r="C146" s="1517" t="s">
        <v>1889</v>
      </c>
      <c r="D146" s="436" t="s">
        <v>1935</v>
      </c>
      <c r="E146" s="436">
        <v>45550</v>
      </c>
      <c r="F146" s="867" t="s">
        <v>393</v>
      </c>
      <c r="G146" s="1517" t="s">
        <v>2526</v>
      </c>
      <c r="H146" s="439" t="s">
        <v>1940</v>
      </c>
      <c r="I146" s="453">
        <v>45562</v>
      </c>
      <c r="J146" s="454">
        <f>I146+5</f>
        <v>45567</v>
      </c>
      <c r="K146" s="454">
        <f>I146+31</f>
        <v>45593</v>
      </c>
      <c r="L146" s="454">
        <f>I146+34</f>
        <v>45596</v>
      </c>
      <c r="M146" s="440">
        <f>I146+37</f>
        <v>45599</v>
      </c>
      <c r="N146" s="440">
        <f>I146+40</f>
        <v>45602</v>
      </c>
      <c r="O146" s="440">
        <f>I146+42</f>
        <v>45604</v>
      </c>
    </row>
    <row r="147" spans="1:15" s="14" customFormat="1" ht="20.25" hidden="1" thickBot="1">
      <c r="A147" s="426"/>
      <c r="B147" s="426"/>
      <c r="C147" s="1018" t="s">
        <v>1867</v>
      </c>
      <c r="D147" s="442" t="s">
        <v>1937</v>
      </c>
      <c r="E147" s="442">
        <v>45551</v>
      </c>
      <c r="F147" s="443">
        <v>45553</v>
      </c>
      <c r="G147" s="174"/>
      <c r="H147" s="450"/>
      <c r="I147" s="455"/>
      <c r="J147" s="455"/>
      <c r="K147" s="455"/>
      <c r="L147" s="455"/>
      <c r="M147" s="442"/>
      <c r="N147" s="442"/>
      <c r="O147" s="442"/>
    </row>
    <row r="148" spans="1:15" s="14" customFormat="1" ht="20.25" hidden="1" thickTop="1">
      <c r="A148" s="426" t="s">
        <v>1869</v>
      </c>
      <c r="B148" s="426"/>
      <c r="C148" s="1517" t="s">
        <v>1927</v>
      </c>
      <c r="D148" s="436" t="s">
        <v>1939</v>
      </c>
      <c r="E148" s="436">
        <v>45557</v>
      </c>
      <c r="F148" s="867" t="s">
        <v>393</v>
      </c>
      <c r="G148" s="1517" t="s">
        <v>2538</v>
      </c>
      <c r="H148" s="439" t="s">
        <v>1944</v>
      </c>
      <c r="I148" s="453">
        <v>45569</v>
      </c>
      <c r="J148" s="454">
        <f>I148+5</f>
        <v>45574</v>
      </c>
      <c r="K148" s="454">
        <f>I148+31</f>
        <v>45600</v>
      </c>
      <c r="L148" s="454">
        <f>I148+34</f>
        <v>45603</v>
      </c>
      <c r="M148" s="440">
        <f>I148+37</f>
        <v>45606</v>
      </c>
      <c r="N148" s="440">
        <f>I148+40</f>
        <v>45609</v>
      </c>
      <c r="O148" s="440">
        <f>I148+42</f>
        <v>45611</v>
      </c>
    </row>
    <row r="149" spans="1:15" s="14" customFormat="1" ht="20.25" hidden="1" thickBot="1">
      <c r="A149" s="426"/>
      <c r="B149" s="426"/>
      <c r="C149" s="1018" t="s">
        <v>1941</v>
      </c>
      <c r="D149" s="442" t="s">
        <v>1942</v>
      </c>
      <c r="E149" s="442">
        <v>45557</v>
      </c>
      <c r="F149" s="443">
        <v>45559</v>
      </c>
      <c r="G149" s="174"/>
      <c r="H149" s="450"/>
      <c r="I149" s="455"/>
      <c r="J149" s="455"/>
      <c r="K149" s="455"/>
      <c r="L149" s="455"/>
      <c r="M149" s="442"/>
      <c r="N149" s="442"/>
      <c r="O149" s="442"/>
    </row>
    <row r="150" spans="1:15" s="14" customFormat="1" ht="20.25" hidden="1" thickTop="1">
      <c r="A150" s="426" t="s">
        <v>1927</v>
      </c>
      <c r="B150" s="426"/>
      <c r="C150" s="1517" t="s">
        <v>1805</v>
      </c>
      <c r="D150" s="436" t="s">
        <v>1943</v>
      </c>
      <c r="E150" s="436">
        <v>45568</v>
      </c>
      <c r="F150" s="437">
        <v>45571</v>
      </c>
      <c r="G150" s="1978" t="s">
        <v>406</v>
      </c>
      <c r="H150" s="439" t="s">
        <v>1948</v>
      </c>
      <c r="I150" s="453">
        <v>45576</v>
      </c>
      <c r="J150" s="552"/>
      <c r="K150" s="552"/>
      <c r="L150" s="1683" t="s">
        <v>2539</v>
      </c>
      <c r="M150" s="482"/>
      <c r="N150" s="1683" t="s">
        <v>2540</v>
      </c>
      <c r="O150" s="482"/>
    </row>
    <row r="151" spans="1:15" s="14" customFormat="1" ht="20.25" hidden="1" customHeight="1" thickBot="1">
      <c r="A151" s="426" t="s">
        <v>1869</v>
      </c>
      <c r="B151" s="426"/>
      <c r="C151" s="441" t="s">
        <v>1901</v>
      </c>
      <c r="D151" s="442" t="s">
        <v>1945</v>
      </c>
      <c r="E151" s="442">
        <v>45567</v>
      </c>
      <c r="F151" s="443">
        <v>45571</v>
      </c>
      <c r="G151" s="174"/>
      <c r="H151" s="450"/>
      <c r="I151" s="455"/>
      <c r="J151" s="455"/>
      <c r="K151" s="455"/>
      <c r="L151" s="455"/>
      <c r="M151" s="442"/>
      <c r="N151" s="442"/>
      <c r="O151" s="442"/>
    </row>
    <row r="152" spans="1:15" s="14" customFormat="1" ht="20.25" hidden="1" customHeight="1" thickTop="1">
      <c r="A152" s="426" t="s">
        <v>1946</v>
      </c>
      <c r="B152" s="426"/>
      <c r="C152" s="1517" t="s">
        <v>1805</v>
      </c>
      <c r="D152" s="732" t="s">
        <v>1947</v>
      </c>
      <c r="E152" s="732">
        <v>45577</v>
      </c>
      <c r="F152" s="2093">
        <v>45580</v>
      </c>
      <c r="G152" s="1517" t="s">
        <v>2531</v>
      </c>
      <c r="H152" s="439" t="s">
        <v>1953</v>
      </c>
      <c r="I152" s="453">
        <v>45583</v>
      </c>
      <c r="J152" s="454">
        <f>I152+5</f>
        <v>45588</v>
      </c>
      <c r="K152" s="454">
        <f>I152+31</f>
        <v>45614</v>
      </c>
      <c r="L152" s="454">
        <f>I152+34</f>
        <v>45617</v>
      </c>
      <c r="M152" s="440">
        <f>I152+37</f>
        <v>45620</v>
      </c>
      <c r="N152" s="440">
        <f>I152+40</f>
        <v>45623</v>
      </c>
      <c r="O152" s="440">
        <f>I152+42</f>
        <v>45625</v>
      </c>
    </row>
    <row r="153" spans="1:15" s="14" customFormat="1" ht="20.25" hidden="1" customHeight="1" thickBot="1">
      <c r="A153" s="426"/>
      <c r="B153" s="426"/>
      <c r="C153" s="1018"/>
      <c r="D153" s="442"/>
      <c r="E153" s="442"/>
      <c r="F153" s="443"/>
      <c r="G153" s="444"/>
      <c r="H153" s="450"/>
      <c r="I153" s="455"/>
      <c r="J153" s="455"/>
      <c r="K153" s="455"/>
      <c r="L153" s="455"/>
      <c r="M153" s="442"/>
      <c r="N153" s="442"/>
      <c r="O153" s="442"/>
    </row>
    <row r="154" spans="1:15" s="14" customFormat="1" ht="20.25" hidden="1" customHeight="1" thickTop="1" thickBot="1">
      <c r="A154" s="426" t="s">
        <v>1949</v>
      </c>
      <c r="B154" s="426"/>
      <c r="C154" s="1517" t="s">
        <v>1950</v>
      </c>
      <c r="D154" s="436" t="s">
        <v>1951</v>
      </c>
      <c r="E154" s="436">
        <v>45582</v>
      </c>
      <c r="F154" s="437">
        <v>45584</v>
      </c>
      <c r="G154" s="1517" t="s">
        <v>520</v>
      </c>
      <c r="H154" s="439" t="s">
        <v>1957</v>
      </c>
      <c r="I154" s="453">
        <v>45590</v>
      </c>
      <c r="J154" s="454">
        <f>I154+5</f>
        <v>45595</v>
      </c>
      <c r="K154" s="454">
        <f>I154+31</f>
        <v>45621</v>
      </c>
      <c r="L154" s="454">
        <f>I154+34</f>
        <v>45624</v>
      </c>
      <c r="M154" s="440">
        <f>I154+37</f>
        <v>45627</v>
      </c>
      <c r="N154" s="440">
        <f>I154+40</f>
        <v>45630</v>
      </c>
      <c r="O154" s="440">
        <f>I154+42</f>
        <v>45632</v>
      </c>
    </row>
    <row r="155" spans="1:15" s="14" customFormat="1" ht="20.25" hidden="1" customHeight="1" thickTop="1" thickBot="1">
      <c r="A155" s="426"/>
      <c r="B155" s="426"/>
      <c r="C155" s="1018"/>
      <c r="D155" s="442"/>
      <c r="E155" s="436"/>
      <c r="F155" s="443"/>
      <c r="G155" s="444"/>
      <c r="H155" s="450"/>
      <c r="I155" s="455"/>
      <c r="J155" s="455"/>
      <c r="K155" s="455"/>
      <c r="L155" s="455"/>
      <c r="M155" s="442"/>
      <c r="N155" s="442"/>
      <c r="O155" s="442"/>
    </row>
    <row r="156" spans="1:15" s="14" customFormat="1" ht="20.25" hidden="1" customHeight="1" thickTop="1">
      <c r="A156" s="426" t="s">
        <v>1954</v>
      </c>
      <c r="B156" s="426"/>
      <c r="C156" s="1517" t="s">
        <v>1955</v>
      </c>
      <c r="D156" s="436" t="s">
        <v>1956</v>
      </c>
      <c r="E156" s="436">
        <v>45588</v>
      </c>
      <c r="F156" s="437">
        <v>45590</v>
      </c>
      <c r="G156" s="1517" t="s">
        <v>2541</v>
      </c>
      <c r="H156" s="439" t="s">
        <v>1961</v>
      </c>
      <c r="I156" s="453">
        <v>45597</v>
      </c>
      <c r="J156" s="454">
        <f>I156+5</f>
        <v>45602</v>
      </c>
      <c r="K156" s="454">
        <f>I156+31</f>
        <v>45628</v>
      </c>
      <c r="L156" s="454">
        <f>I156+34</f>
        <v>45631</v>
      </c>
      <c r="M156" s="440">
        <f>I156+37</f>
        <v>45634</v>
      </c>
      <c r="N156" s="440">
        <f>I156+40</f>
        <v>45637</v>
      </c>
      <c r="O156" s="440">
        <f>I156+42</f>
        <v>45639</v>
      </c>
    </row>
    <row r="157" spans="1:15" s="14" customFormat="1" ht="20.25" hidden="1" customHeight="1" thickBot="1">
      <c r="A157" s="426"/>
      <c r="B157" s="426"/>
      <c r="C157" s="1018"/>
      <c r="D157" s="442"/>
      <c r="E157" s="442"/>
      <c r="F157" s="443"/>
      <c r="G157" s="444"/>
      <c r="H157" s="450"/>
      <c r="I157" s="455"/>
      <c r="J157" s="455"/>
      <c r="K157" s="455"/>
      <c r="L157" s="455"/>
      <c r="M157" s="442"/>
      <c r="N157" s="442"/>
      <c r="O157" s="442"/>
    </row>
    <row r="158" spans="1:15" s="14" customFormat="1" ht="20.25" hidden="1" customHeight="1" thickTop="1">
      <c r="A158" s="426" t="s">
        <v>1958</v>
      </c>
      <c r="B158" s="426"/>
      <c r="C158" s="1517" t="s">
        <v>1959</v>
      </c>
      <c r="D158" s="436" t="s">
        <v>1960</v>
      </c>
      <c r="E158" s="436">
        <v>45596</v>
      </c>
      <c r="F158" s="437">
        <v>45598</v>
      </c>
      <c r="G158" s="1517" t="s">
        <v>1750</v>
      </c>
      <c r="H158" s="439" t="s">
        <v>1964</v>
      </c>
      <c r="I158" s="453">
        <v>45604</v>
      </c>
      <c r="J158" s="454">
        <f>I158+5</f>
        <v>45609</v>
      </c>
      <c r="K158" s="454">
        <f>I158+31</f>
        <v>45635</v>
      </c>
      <c r="L158" s="454">
        <f>I158+34</f>
        <v>45638</v>
      </c>
      <c r="M158" s="440">
        <f>I158+37</f>
        <v>45641</v>
      </c>
      <c r="N158" s="440">
        <f>I158+40</f>
        <v>45644</v>
      </c>
      <c r="O158" s="440">
        <f>I158+42</f>
        <v>45646</v>
      </c>
    </row>
    <row r="159" spans="1:15" s="14" customFormat="1" ht="20.25" hidden="1" customHeight="1" thickBot="1">
      <c r="A159" s="426"/>
      <c r="B159" s="426"/>
      <c r="C159" s="1018"/>
      <c r="D159" s="442"/>
      <c r="E159" s="442"/>
      <c r="F159" s="443"/>
      <c r="G159" s="444"/>
      <c r="H159" s="450"/>
      <c r="I159" s="455"/>
      <c r="J159" s="455"/>
      <c r="K159" s="455"/>
      <c r="L159" s="455"/>
      <c r="M159" s="442"/>
      <c r="N159" s="442"/>
      <c r="O159" s="442"/>
    </row>
    <row r="160" spans="1:15" s="14" customFormat="1" ht="20.25" hidden="1" customHeight="1" thickTop="1">
      <c r="A160" s="426"/>
      <c r="B160" s="426"/>
      <c r="C160" s="18"/>
      <c r="D160" s="440"/>
      <c r="E160" s="440"/>
      <c r="F160" s="888"/>
      <c r="G160" s="458"/>
      <c r="H160" s="923"/>
      <c r="I160" s="454"/>
      <c r="J160" s="454"/>
      <c r="K160" s="454"/>
      <c r="L160" s="454"/>
      <c r="M160" s="440"/>
      <c r="N160" s="440"/>
      <c r="O160" s="440"/>
    </row>
    <row r="161" spans="1:17" s="14" customFormat="1" ht="20.25" hidden="1" customHeight="1">
      <c r="A161" s="426"/>
      <c r="B161" s="426"/>
      <c r="C161" s="18"/>
      <c r="D161" s="440"/>
      <c r="E161" s="440"/>
      <c r="F161" s="888"/>
      <c r="G161" s="458"/>
      <c r="H161" s="923"/>
      <c r="I161" s="454"/>
      <c r="J161" s="454"/>
      <c r="K161" s="454"/>
      <c r="L161" s="454"/>
      <c r="M161" s="440"/>
      <c r="N161" s="440"/>
      <c r="O161" s="440"/>
    </row>
    <row r="162" spans="1:17" s="14" customFormat="1" ht="30" hidden="1">
      <c r="A162" s="426"/>
      <c r="B162" s="426"/>
      <c r="C162" s="427" t="s">
        <v>97</v>
      </c>
      <c r="D162" s="440"/>
      <c r="E162" s="429" t="s">
        <v>98</v>
      </c>
      <c r="F162" s="96" t="s">
        <v>99</v>
      </c>
      <c r="G162" s="417" t="s">
        <v>100</v>
      </c>
      <c r="H162" s="417" t="s">
        <v>101</v>
      </c>
      <c r="I162" s="86" t="s">
        <v>102</v>
      </c>
      <c r="J162" s="86" t="s">
        <v>103</v>
      </c>
      <c r="K162" s="148" t="s">
        <v>1626</v>
      </c>
      <c r="L162" s="148" t="s">
        <v>104</v>
      </c>
      <c r="M162" s="148" t="s">
        <v>1082</v>
      </c>
      <c r="N162" s="431" t="s">
        <v>140</v>
      </c>
      <c r="O162" s="490" t="s">
        <v>2513</v>
      </c>
      <c r="P162" s="490" t="s">
        <v>847</v>
      </c>
      <c r="Q162" s="1974" t="s">
        <v>2064</v>
      </c>
    </row>
    <row r="163" spans="1:17" s="14" customFormat="1" ht="20.25" hidden="1" customHeight="1" thickBot="1">
      <c r="A163" s="348" t="s">
        <v>1712</v>
      </c>
      <c r="B163" s="2267"/>
      <c r="C163" s="852" t="s">
        <v>1713</v>
      </c>
      <c r="D163" s="492" t="s">
        <v>108</v>
      </c>
      <c r="E163" s="15"/>
      <c r="F163" s="418" t="s">
        <v>109</v>
      </c>
      <c r="G163" s="239"/>
      <c r="H163" s="239"/>
      <c r="I163" s="418"/>
      <c r="J163" s="418" t="s">
        <v>2514</v>
      </c>
      <c r="K163" s="418" t="s">
        <v>2542</v>
      </c>
      <c r="L163" s="418" t="s">
        <v>2169</v>
      </c>
      <c r="M163" s="418" t="s">
        <v>2515</v>
      </c>
      <c r="N163" s="418" t="s">
        <v>2516</v>
      </c>
      <c r="O163" s="418" t="s">
        <v>2409</v>
      </c>
      <c r="P163" s="418" t="s">
        <v>2410</v>
      </c>
    </row>
    <row r="164" spans="1:17" s="14" customFormat="1" ht="20.25" hidden="1" customHeight="1" thickTop="1">
      <c r="A164" s="426" t="s">
        <v>1962</v>
      </c>
      <c r="B164" s="426"/>
      <c r="C164" s="1517" t="s">
        <v>1941</v>
      </c>
      <c r="D164" s="3043" t="s">
        <v>1963</v>
      </c>
      <c r="E164" s="436">
        <v>45605</v>
      </c>
      <c r="F164" s="437">
        <v>45607</v>
      </c>
      <c r="G164" s="1517" t="s">
        <v>2517</v>
      </c>
      <c r="H164" s="439" t="s">
        <v>1966</v>
      </c>
      <c r="I164" s="453">
        <v>45611</v>
      </c>
      <c r="J164" s="454">
        <f>I164+5</f>
        <v>45616</v>
      </c>
      <c r="K164" s="454">
        <f>I164+28</f>
        <v>45639</v>
      </c>
      <c r="L164" s="454">
        <f>I164+31</f>
        <v>45642</v>
      </c>
      <c r="M164" s="454">
        <f>I164+34</f>
        <v>45645</v>
      </c>
      <c r="N164" s="440">
        <f>I164+37</f>
        <v>45648</v>
      </c>
      <c r="O164" s="440">
        <f>I164+40</f>
        <v>45651</v>
      </c>
      <c r="P164" s="440">
        <f>I164+42</f>
        <v>45653</v>
      </c>
    </row>
    <row r="165" spans="1:17" s="14" customFormat="1" ht="20.25" hidden="1" customHeight="1" thickBot="1">
      <c r="A165" s="426"/>
      <c r="B165" s="426"/>
      <c r="C165" s="1018"/>
      <c r="D165" s="442"/>
      <c r="E165" s="442"/>
      <c r="F165" s="443"/>
      <c r="G165" s="444"/>
      <c r="H165" s="450"/>
      <c r="I165" s="455"/>
      <c r="J165" s="455"/>
      <c r="K165" s="455"/>
      <c r="L165" s="455"/>
      <c r="M165" s="455"/>
      <c r="N165" s="442"/>
      <c r="O165" s="442"/>
      <c r="P165" s="442"/>
    </row>
    <row r="166" spans="1:17" s="14" customFormat="1" ht="20.25" hidden="1" customHeight="1" thickTop="1">
      <c r="A166" s="426"/>
      <c r="B166" s="426"/>
      <c r="C166" s="1517" t="s">
        <v>1901</v>
      </c>
      <c r="D166" s="436" t="s">
        <v>1965</v>
      </c>
      <c r="E166" s="436">
        <v>45612</v>
      </c>
      <c r="F166" s="437">
        <v>45614</v>
      </c>
      <c r="G166" s="1517" t="s">
        <v>342</v>
      </c>
      <c r="H166" s="439" t="s">
        <v>1970</v>
      </c>
      <c r="I166" s="453">
        <v>45618</v>
      </c>
      <c r="J166" s="454">
        <f>I166+5</f>
        <v>45623</v>
      </c>
      <c r="K166" s="454">
        <f>I166+28</f>
        <v>45646</v>
      </c>
      <c r="L166" s="454">
        <f>I166+31</f>
        <v>45649</v>
      </c>
      <c r="M166" s="454">
        <f>I166+34</f>
        <v>45652</v>
      </c>
      <c r="N166" s="440">
        <f>I166+37</f>
        <v>45655</v>
      </c>
      <c r="O166" s="440">
        <f>I166+40</f>
        <v>45658</v>
      </c>
      <c r="P166" s="440">
        <f>I166+42</f>
        <v>45660</v>
      </c>
    </row>
    <row r="167" spans="1:17" s="14" customFormat="1" ht="20.25" hidden="1" customHeight="1" thickBot="1">
      <c r="A167" s="426"/>
      <c r="B167" s="426"/>
      <c r="C167" s="1018"/>
      <c r="D167" s="442"/>
      <c r="E167" s="442"/>
      <c r="F167" s="443"/>
      <c r="G167" s="444"/>
      <c r="H167" s="450"/>
      <c r="I167" s="455"/>
      <c r="J167" s="455"/>
      <c r="K167" s="455"/>
      <c r="L167" s="455"/>
      <c r="M167" s="455"/>
      <c r="N167" s="442"/>
      <c r="O167" s="442"/>
      <c r="P167" s="442"/>
    </row>
    <row r="168" spans="1:17" s="14" customFormat="1" ht="20.25" hidden="1" customHeight="1" thickTop="1">
      <c r="A168" s="426" t="s">
        <v>1967</v>
      </c>
      <c r="B168" s="426"/>
      <c r="C168" s="1517" t="s">
        <v>1968</v>
      </c>
      <c r="D168" s="3043" t="s">
        <v>1969</v>
      </c>
      <c r="E168" s="436">
        <v>45621</v>
      </c>
      <c r="F168" s="437">
        <v>45623</v>
      </c>
      <c r="G168" s="1517" t="s">
        <v>2543</v>
      </c>
      <c r="H168" s="439" t="s">
        <v>1973</v>
      </c>
      <c r="I168" s="453">
        <v>45625</v>
      </c>
      <c r="J168" s="454">
        <f>I168+5</f>
        <v>45630</v>
      </c>
      <c r="K168" s="454">
        <f>I168+28</f>
        <v>45653</v>
      </c>
      <c r="L168" s="454">
        <f>I168+31</f>
        <v>45656</v>
      </c>
      <c r="M168" s="454">
        <f>I168+34</f>
        <v>45659</v>
      </c>
      <c r="N168" s="440">
        <f>I168+37</f>
        <v>45662</v>
      </c>
      <c r="O168" s="440">
        <f>I168+40</f>
        <v>45665</v>
      </c>
      <c r="P168" s="440">
        <f>I168+42</f>
        <v>45667</v>
      </c>
    </row>
    <row r="169" spans="1:17" s="14" customFormat="1" ht="20.25" hidden="1" customHeight="1" thickBot="1">
      <c r="A169" s="426"/>
      <c r="B169" s="426"/>
      <c r="C169" s="1018"/>
      <c r="D169" s="442"/>
      <c r="E169" s="442"/>
      <c r="F169" s="443"/>
      <c r="G169" s="444"/>
      <c r="H169" s="450"/>
      <c r="I169" s="455"/>
      <c r="J169" s="455"/>
      <c r="K169" s="455"/>
      <c r="L169" s="455"/>
      <c r="M169" s="455"/>
      <c r="N169" s="442"/>
      <c r="O169" s="442"/>
      <c r="P169" s="442"/>
    </row>
    <row r="170" spans="1:17" s="14" customFormat="1" ht="20.25" hidden="1" customHeight="1" thickTop="1">
      <c r="A170" s="426"/>
      <c r="B170" s="426"/>
      <c r="C170" s="1517" t="s">
        <v>1971</v>
      </c>
      <c r="D170" s="436" t="s">
        <v>1972</v>
      </c>
      <c r="E170" s="436">
        <v>45625</v>
      </c>
      <c r="F170" s="437">
        <v>45627</v>
      </c>
      <c r="G170" s="1517" t="s">
        <v>253</v>
      </c>
      <c r="H170" s="439" t="s">
        <v>1976</v>
      </c>
      <c r="I170" s="453">
        <v>45632</v>
      </c>
      <c r="J170" s="454">
        <f>I170+5</f>
        <v>45637</v>
      </c>
      <c r="K170" s="454">
        <f>I170+28</f>
        <v>45660</v>
      </c>
      <c r="L170" s="454">
        <f>I170+31</f>
        <v>45663</v>
      </c>
      <c r="M170" s="454">
        <f>I170+34</f>
        <v>45666</v>
      </c>
      <c r="N170" s="440">
        <f>I170+37</f>
        <v>45669</v>
      </c>
      <c r="O170" s="440">
        <f>I170+40</f>
        <v>45672</v>
      </c>
      <c r="P170" s="440">
        <f>I170+42</f>
        <v>45674</v>
      </c>
    </row>
    <row r="171" spans="1:17" s="14" customFormat="1" ht="20.25" hidden="1" customHeight="1" thickBot="1">
      <c r="A171" s="426"/>
      <c r="B171" s="426"/>
      <c r="C171" s="1018"/>
      <c r="D171" s="442"/>
      <c r="E171" s="442"/>
      <c r="F171" s="443"/>
      <c r="G171" s="444"/>
      <c r="H171" s="450"/>
      <c r="I171" s="455"/>
      <c r="J171" s="455"/>
      <c r="K171" s="455"/>
      <c r="L171" s="455"/>
      <c r="M171" s="455"/>
      <c r="N171" s="442"/>
      <c r="O171" s="442"/>
      <c r="P171" s="442"/>
    </row>
    <row r="172" spans="1:17" s="14" customFormat="1" ht="20.25" hidden="1" customHeight="1" thickTop="1">
      <c r="A172" s="426"/>
      <c r="B172" s="426"/>
      <c r="C172" s="1517" t="s">
        <v>1974</v>
      </c>
      <c r="D172" s="436" t="s">
        <v>1975</v>
      </c>
      <c r="E172" s="436">
        <v>45640</v>
      </c>
      <c r="F172" s="437">
        <v>45642</v>
      </c>
      <c r="G172" s="1517" t="s">
        <v>384</v>
      </c>
      <c r="H172" s="439" t="s">
        <v>1979</v>
      </c>
      <c r="I172" s="453">
        <v>45639</v>
      </c>
      <c r="J172" s="454">
        <f>I172+5</f>
        <v>45644</v>
      </c>
      <c r="K172" s="454">
        <f>I172+28</f>
        <v>45667</v>
      </c>
      <c r="L172" s="454">
        <f>I172+31</f>
        <v>45670</v>
      </c>
      <c r="M172" s="454">
        <f>I172+34</f>
        <v>45673</v>
      </c>
      <c r="N172" s="440">
        <f>I172+37</f>
        <v>45676</v>
      </c>
      <c r="O172" s="440">
        <f>I172+40</f>
        <v>45679</v>
      </c>
      <c r="P172" s="440">
        <f>I172+42</f>
        <v>45681</v>
      </c>
    </row>
    <row r="173" spans="1:17" s="14" customFormat="1" ht="20.25" hidden="1" customHeight="1" thickBot="1">
      <c r="A173" s="426"/>
      <c r="B173" s="426"/>
      <c r="C173" s="1018"/>
      <c r="D173" s="442"/>
      <c r="E173" s="442"/>
      <c r="F173" s="443"/>
      <c r="G173" s="444"/>
      <c r="H173" s="450"/>
      <c r="I173" s="455"/>
      <c r="J173" s="455"/>
      <c r="K173" s="455"/>
      <c r="L173" s="455"/>
      <c r="M173" s="455"/>
      <c r="N173" s="442"/>
      <c r="O173" s="442"/>
      <c r="P173" s="442"/>
    </row>
    <row r="174" spans="1:17" s="14" customFormat="1" ht="20.25" hidden="1" customHeight="1" thickTop="1">
      <c r="A174" s="426"/>
      <c r="B174" s="426"/>
      <c r="C174" s="1517" t="s">
        <v>1977</v>
      </c>
      <c r="D174" s="436" t="s">
        <v>1978</v>
      </c>
      <c r="E174" s="436">
        <v>45647</v>
      </c>
      <c r="F174" s="437">
        <v>45649</v>
      </c>
      <c r="G174" s="1517" t="s">
        <v>2537</v>
      </c>
      <c r="H174" s="439" t="s">
        <v>1981</v>
      </c>
      <c r="I174" s="453">
        <v>45646</v>
      </c>
      <c r="J174" s="454">
        <f>I174+5</f>
        <v>45651</v>
      </c>
      <c r="K174" s="454">
        <f>I174+28</f>
        <v>45674</v>
      </c>
      <c r="L174" s="454">
        <f>I174+31</f>
        <v>45677</v>
      </c>
      <c r="M174" s="454">
        <f>I174+34</f>
        <v>45680</v>
      </c>
      <c r="N174" s="440">
        <f>I174+37</f>
        <v>45683</v>
      </c>
      <c r="O174" s="440">
        <f>I174+40</f>
        <v>45686</v>
      </c>
      <c r="P174" s="440">
        <f>I174+42</f>
        <v>45688</v>
      </c>
    </row>
    <row r="175" spans="1:17" s="14" customFormat="1" ht="20.25" hidden="1" customHeight="1" thickBot="1">
      <c r="A175" s="426"/>
      <c r="B175" s="426"/>
      <c r="C175" s="1018"/>
      <c r="D175" s="442"/>
      <c r="E175" s="442"/>
      <c r="F175" s="443"/>
      <c r="G175" s="444"/>
      <c r="H175" s="450"/>
      <c r="I175" s="455"/>
      <c r="J175" s="455"/>
      <c r="K175" s="455"/>
      <c r="L175" s="455"/>
      <c r="M175" s="455"/>
      <c r="N175" s="442"/>
      <c r="O175" s="442"/>
      <c r="P175" s="442"/>
    </row>
    <row r="176" spans="1:17" s="14" customFormat="1" ht="20.25" hidden="1" customHeight="1" thickTop="1">
      <c r="A176" s="426"/>
      <c r="B176" s="426"/>
      <c r="C176" s="1517" t="s">
        <v>1867</v>
      </c>
      <c r="D176" s="436" t="s">
        <v>1980</v>
      </c>
      <c r="E176" s="436">
        <v>45649</v>
      </c>
      <c r="F176" s="437">
        <v>45651</v>
      </c>
      <c r="G176" s="1517" t="s">
        <v>2534</v>
      </c>
      <c r="H176" s="439" t="s">
        <v>1983</v>
      </c>
      <c r="I176" s="453">
        <v>45654</v>
      </c>
      <c r="J176" s="454">
        <f>I176+5</f>
        <v>45659</v>
      </c>
      <c r="K176" s="454">
        <f>I176+28</f>
        <v>45682</v>
      </c>
      <c r="L176" s="454">
        <f>I176+31</f>
        <v>45685</v>
      </c>
      <c r="M176" s="454">
        <f>I176+34</f>
        <v>45688</v>
      </c>
      <c r="N176" s="440">
        <f>I176+37</f>
        <v>45691</v>
      </c>
      <c r="O176" s="440">
        <f>I176+40</f>
        <v>45694</v>
      </c>
      <c r="P176" s="440">
        <f>I176+42</f>
        <v>45696</v>
      </c>
    </row>
    <row r="177" spans="1:16" s="14" customFormat="1" ht="20.25" hidden="1" customHeight="1" thickBot="1">
      <c r="A177" s="426"/>
      <c r="B177" s="426"/>
      <c r="C177" s="1018"/>
      <c r="D177" s="442"/>
      <c r="E177" s="442"/>
      <c r="F177" s="443"/>
      <c r="G177" s="444"/>
      <c r="H177" s="450"/>
      <c r="I177" s="455"/>
      <c r="J177" s="455"/>
      <c r="K177" s="455"/>
      <c r="L177" s="455"/>
      <c r="M177" s="455"/>
      <c r="N177" s="442"/>
      <c r="O177" s="442"/>
      <c r="P177" s="442"/>
    </row>
    <row r="178" spans="1:16" s="14" customFormat="1" ht="20.25" hidden="1" customHeight="1" thickTop="1">
      <c r="A178" s="426"/>
      <c r="B178" s="426"/>
      <c r="C178" s="1517" t="s">
        <v>1901</v>
      </c>
      <c r="D178" s="436" t="s">
        <v>1982</v>
      </c>
      <c r="E178" s="436">
        <v>45653</v>
      </c>
      <c r="F178" s="437">
        <v>45655</v>
      </c>
      <c r="G178" s="1517" t="s">
        <v>2525</v>
      </c>
      <c r="H178" s="439" t="s">
        <v>1985</v>
      </c>
      <c r="I178" s="453">
        <v>45660</v>
      </c>
      <c r="J178" s="454">
        <f>I178+5</f>
        <v>45665</v>
      </c>
      <c r="K178" s="454">
        <f>I178+28</f>
        <v>45688</v>
      </c>
      <c r="L178" s="454">
        <f>I178+31</f>
        <v>45691</v>
      </c>
      <c r="M178" s="454">
        <f>I178+34</f>
        <v>45694</v>
      </c>
      <c r="N178" s="440">
        <f>I178+37</f>
        <v>45697</v>
      </c>
      <c r="O178" s="440">
        <f>I178+40</f>
        <v>45700</v>
      </c>
      <c r="P178" s="440">
        <f>I178+42</f>
        <v>45702</v>
      </c>
    </row>
    <row r="179" spans="1:16" s="14" customFormat="1" ht="20.25" hidden="1" customHeight="1" thickBot="1">
      <c r="A179" s="426"/>
      <c r="B179" s="426"/>
      <c r="C179" s="1018"/>
      <c r="D179" s="442"/>
      <c r="E179" s="442"/>
      <c r="F179" s="443"/>
      <c r="G179" s="444"/>
      <c r="H179" s="450"/>
      <c r="I179" s="455"/>
      <c r="J179" s="455"/>
      <c r="K179" s="455"/>
      <c r="L179" s="455"/>
      <c r="M179" s="455"/>
      <c r="N179" s="442"/>
      <c r="O179" s="442"/>
      <c r="P179" s="442"/>
    </row>
    <row r="180" spans="1:16" s="14" customFormat="1" ht="20.25" hidden="1" customHeight="1" thickTop="1">
      <c r="A180" s="426" t="s">
        <v>1971</v>
      </c>
      <c r="B180" s="426"/>
      <c r="C180" s="2007" t="s">
        <v>2060</v>
      </c>
      <c r="D180" s="436" t="s">
        <v>1984</v>
      </c>
      <c r="E180" s="436">
        <v>45294</v>
      </c>
      <c r="F180" s="437">
        <v>45662</v>
      </c>
      <c r="G180" s="1517" t="s">
        <v>2526</v>
      </c>
      <c r="H180" s="439" t="s">
        <v>1987</v>
      </c>
      <c r="I180" s="453">
        <v>45667</v>
      </c>
      <c r="J180" s="454">
        <f>I180+5</f>
        <v>45672</v>
      </c>
      <c r="K180" s="454">
        <f>I180+28</f>
        <v>45695</v>
      </c>
      <c r="L180" s="454">
        <f>I180+31</f>
        <v>45698</v>
      </c>
      <c r="M180" s="454">
        <f>I180+34</f>
        <v>45701</v>
      </c>
      <c r="N180" s="440">
        <f>I180+37</f>
        <v>45704</v>
      </c>
      <c r="O180" s="440">
        <f>I180+40</f>
        <v>45707</v>
      </c>
      <c r="P180" s="440">
        <f>I180+42</f>
        <v>45709</v>
      </c>
    </row>
    <row r="181" spans="1:16" s="14" customFormat="1" ht="20.25" hidden="1" customHeight="1" thickBot="1">
      <c r="A181" s="426"/>
      <c r="B181" s="426"/>
      <c r="C181" s="1018"/>
      <c r="D181" s="442"/>
      <c r="E181" s="442"/>
      <c r="F181" s="443"/>
      <c r="G181" s="444"/>
      <c r="H181" s="450"/>
      <c r="I181" s="455"/>
      <c r="J181" s="455"/>
      <c r="K181" s="455"/>
      <c r="L181" s="455"/>
      <c r="M181" s="455"/>
      <c r="N181" s="442"/>
      <c r="O181" s="442"/>
      <c r="P181" s="442"/>
    </row>
    <row r="182" spans="1:16" s="14" customFormat="1" ht="20.25" hidden="1" customHeight="1" thickTop="1">
      <c r="A182" s="426" t="s">
        <v>1869</v>
      </c>
      <c r="B182" s="426"/>
      <c r="C182" s="1517" t="s">
        <v>1968</v>
      </c>
      <c r="D182" s="436" t="s">
        <v>1986</v>
      </c>
      <c r="E182" s="436">
        <v>45669</v>
      </c>
      <c r="F182" s="437">
        <v>45671</v>
      </c>
      <c r="G182" s="1517" t="s">
        <v>2538</v>
      </c>
      <c r="H182" s="439" t="s">
        <v>1989</v>
      </c>
      <c r="I182" s="453">
        <v>45674</v>
      </c>
      <c r="J182" s="454">
        <f>I182+5</f>
        <v>45679</v>
      </c>
      <c r="K182" s="454">
        <f>I182+28</f>
        <v>45702</v>
      </c>
      <c r="L182" s="454">
        <f>I182+31</f>
        <v>45705</v>
      </c>
      <c r="M182" s="454">
        <f>I182+34</f>
        <v>45708</v>
      </c>
      <c r="N182" s="440">
        <f>I182+37</f>
        <v>45711</v>
      </c>
      <c r="O182" s="440">
        <f>I182+40</f>
        <v>45714</v>
      </c>
      <c r="P182" s="440">
        <f>I182+42</f>
        <v>45716</v>
      </c>
    </row>
    <row r="183" spans="1:16" s="14" customFormat="1" ht="20.25" hidden="1" customHeight="1" thickBot="1">
      <c r="A183" s="426"/>
      <c r="B183" s="426"/>
      <c r="C183" s="1018"/>
      <c r="D183" s="442"/>
      <c r="E183" s="442"/>
      <c r="F183" s="443"/>
      <c r="G183" s="444"/>
      <c r="H183" s="450"/>
      <c r="I183" s="455"/>
      <c r="J183" s="455"/>
      <c r="K183" s="455"/>
      <c r="L183" s="455"/>
      <c r="M183" s="455"/>
      <c r="N183" s="442"/>
      <c r="O183" s="442"/>
      <c r="P183" s="442"/>
    </row>
    <row r="184" spans="1:16" s="14" customFormat="1" ht="20.25" hidden="1" customHeight="1" thickTop="1">
      <c r="A184" s="426" t="s">
        <v>1974</v>
      </c>
      <c r="B184" s="426"/>
      <c r="C184" s="1517" t="s">
        <v>1805</v>
      </c>
      <c r="D184" s="436" t="s">
        <v>1988</v>
      </c>
      <c r="E184" s="436">
        <v>45673</v>
      </c>
      <c r="F184" s="437">
        <v>45676</v>
      </c>
      <c r="G184" s="1517" t="s">
        <v>2527</v>
      </c>
      <c r="H184" s="439" t="s">
        <v>1993</v>
      </c>
      <c r="I184" s="453">
        <v>45681</v>
      </c>
      <c r="J184" s="454">
        <f>I184+5</f>
        <v>45686</v>
      </c>
      <c r="K184" s="454">
        <f>I184+28</f>
        <v>45709</v>
      </c>
      <c r="L184" s="454">
        <f>I184+31</f>
        <v>45712</v>
      </c>
      <c r="M184" s="454">
        <f>I184+34</f>
        <v>45715</v>
      </c>
      <c r="N184" s="440">
        <f>I184+37</f>
        <v>45718</v>
      </c>
      <c r="O184" s="440">
        <f>I184+40</f>
        <v>45721</v>
      </c>
      <c r="P184" s="440">
        <f>I184+42</f>
        <v>45723</v>
      </c>
    </row>
    <row r="185" spans="1:16" s="14" customFormat="1" ht="20.25" hidden="1" customHeight="1" thickBot="1">
      <c r="A185" s="1018" t="s">
        <v>1974</v>
      </c>
      <c r="B185" s="4003"/>
      <c r="C185" s="1018" t="s">
        <v>1990</v>
      </c>
      <c r="D185" s="442" t="s">
        <v>1991</v>
      </c>
      <c r="E185" s="442">
        <v>45678</v>
      </c>
      <c r="F185" s="443">
        <v>45681</v>
      </c>
      <c r="G185" s="444"/>
      <c r="H185" s="450"/>
      <c r="I185" s="455"/>
      <c r="J185" s="455"/>
      <c r="K185" s="455"/>
      <c r="L185" s="455"/>
      <c r="M185" s="455"/>
      <c r="N185" s="442"/>
      <c r="O185" s="442"/>
      <c r="P185" s="442"/>
    </row>
    <row r="186" spans="1:16" s="14" customFormat="1" ht="20.25" hidden="1" customHeight="1" thickTop="1">
      <c r="A186" s="426" t="s">
        <v>1977</v>
      </c>
      <c r="B186" s="426"/>
      <c r="C186" s="3102" t="s">
        <v>1974</v>
      </c>
      <c r="D186" s="1093" t="s">
        <v>1992</v>
      </c>
      <c r="E186" s="1093">
        <v>45680</v>
      </c>
      <c r="F186" s="1094">
        <v>45683</v>
      </c>
      <c r="G186" s="1517" t="s">
        <v>2531</v>
      </c>
      <c r="H186" s="439" t="s">
        <v>1997</v>
      </c>
      <c r="I186" s="453">
        <v>45688</v>
      </c>
      <c r="J186" s="454">
        <f>I186+5</f>
        <v>45693</v>
      </c>
      <c r="K186" s="454">
        <f>I186+28</f>
        <v>45716</v>
      </c>
      <c r="L186" s="454">
        <f>I186+31</f>
        <v>45719</v>
      </c>
      <c r="M186" s="454">
        <f>I186+34</f>
        <v>45722</v>
      </c>
      <c r="N186" s="440">
        <f>I186+37</f>
        <v>45725</v>
      </c>
      <c r="O186" s="440">
        <f>I186+40</f>
        <v>45728</v>
      </c>
      <c r="P186" s="440">
        <f>I186+42</f>
        <v>45730</v>
      </c>
    </row>
    <row r="187" spans="1:16" s="14" customFormat="1" ht="20.25" hidden="1" customHeight="1" thickBot="1">
      <c r="A187" s="426" t="s">
        <v>1867</v>
      </c>
      <c r="B187" s="426"/>
      <c r="C187" s="1018" t="s">
        <v>1994</v>
      </c>
      <c r="D187" s="442" t="s">
        <v>1995</v>
      </c>
      <c r="E187" s="442">
        <v>45682</v>
      </c>
      <c r="F187" s="443">
        <v>45684</v>
      </c>
      <c r="G187" s="444"/>
      <c r="H187" s="450"/>
      <c r="I187" s="455"/>
      <c r="J187" s="455"/>
      <c r="K187" s="455"/>
      <c r="L187" s="455"/>
      <c r="M187" s="455"/>
      <c r="N187" s="442"/>
      <c r="O187" s="442"/>
      <c r="P187" s="442"/>
    </row>
    <row r="188" spans="1:16" s="14" customFormat="1" ht="20.25" hidden="1" customHeight="1" thickTop="1">
      <c r="A188" s="426"/>
      <c r="B188" s="426"/>
      <c r="C188" s="3102" t="s">
        <v>1867</v>
      </c>
      <c r="D188" s="1093" t="s">
        <v>1996</v>
      </c>
      <c r="E188" s="1093">
        <v>45687</v>
      </c>
      <c r="F188" s="1094">
        <v>45690</v>
      </c>
      <c r="G188" s="1517" t="s">
        <v>520</v>
      </c>
      <c r="H188" s="439" t="s">
        <v>2000</v>
      </c>
      <c r="I188" s="453">
        <v>45695</v>
      </c>
      <c r="J188" s="454">
        <f>I188+5</f>
        <v>45700</v>
      </c>
      <c r="K188" s="454">
        <f>I188+28</f>
        <v>45723</v>
      </c>
      <c r="L188" s="454">
        <f>I188+31</f>
        <v>45726</v>
      </c>
      <c r="M188" s="454">
        <f>I188+34</f>
        <v>45729</v>
      </c>
      <c r="N188" s="440">
        <f>I188+37</f>
        <v>45732</v>
      </c>
      <c r="O188" s="440">
        <f>I188+40</f>
        <v>45735</v>
      </c>
      <c r="P188" s="440">
        <f>I188+42</f>
        <v>45737</v>
      </c>
    </row>
    <row r="189" spans="1:16" s="14" customFormat="1" ht="20.25" hidden="1" customHeight="1" thickBot="1">
      <c r="A189" s="426" t="s">
        <v>1901</v>
      </c>
      <c r="B189" s="426"/>
      <c r="C189" s="1018" t="s">
        <v>1968</v>
      </c>
      <c r="D189" s="442" t="s">
        <v>1998</v>
      </c>
      <c r="E189" s="442">
        <v>45690</v>
      </c>
      <c r="F189" s="443">
        <v>45692</v>
      </c>
      <c r="G189" s="444"/>
      <c r="H189" s="450"/>
      <c r="I189" s="455"/>
      <c r="J189" s="455"/>
      <c r="K189" s="455"/>
      <c r="L189" s="455"/>
      <c r="M189" s="455"/>
      <c r="N189" s="442"/>
      <c r="O189" s="442"/>
      <c r="P189" s="442"/>
    </row>
    <row r="190" spans="1:16" s="14" customFormat="1" ht="20.25" hidden="1" customHeight="1" thickTop="1">
      <c r="A190" s="426" t="s">
        <v>1869</v>
      </c>
      <c r="B190" s="426"/>
      <c r="C190" s="1517" t="s">
        <v>1941</v>
      </c>
      <c r="D190" s="436" t="s">
        <v>1999</v>
      </c>
      <c r="E190" s="436">
        <v>45693</v>
      </c>
      <c r="F190" s="437">
        <v>45696</v>
      </c>
      <c r="G190" s="2007" t="s">
        <v>406</v>
      </c>
      <c r="H190" s="439" t="s">
        <v>2544</v>
      </c>
      <c r="I190" s="525">
        <v>45702</v>
      </c>
      <c r="J190" s="552">
        <f>I190+5</f>
        <v>45707</v>
      </c>
      <c r="K190" s="552">
        <f>I190+28</f>
        <v>45730</v>
      </c>
      <c r="L190" s="552">
        <f>I190+31</f>
        <v>45733</v>
      </c>
      <c r="M190" s="552">
        <f>I190+34</f>
        <v>45736</v>
      </c>
      <c r="N190" s="482">
        <f>I190+37</f>
        <v>45739</v>
      </c>
      <c r="O190" s="482">
        <f>I190+40</f>
        <v>45742</v>
      </c>
      <c r="P190" s="482">
        <f>I190+42</f>
        <v>45744</v>
      </c>
    </row>
    <row r="191" spans="1:16" s="14" customFormat="1" ht="20.25" hidden="1" customHeight="1" thickBot="1">
      <c r="A191" s="426"/>
      <c r="B191" s="426"/>
      <c r="C191" s="1018"/>
      <c r="D191" s="442"/>
      <c r="E191" s="442"/>
      <c r="F191" s="443"/>
      <c r="G191" s="444"/>
      <c r="H191" s="450"/>
      <c r="I191" s="455"/>
      <c r="J191" s="455"/>
      <c r="K191" s="455"/>
      <c r="L191" s="455"/>
      <c r="M191" s="455"/>
      <c r="N191" s="442"/>
      <c r="O191" s="442"/>
      <c r="P191" s="442"/>
    </row>
    <row r="192" spans="1:16" s="14" customFormat="1" ht="20.25" customHeight="1">
      <c r="A192" s="426"/>
      <c r="B192" s="426"/>
      <c r="C192" s="18"/>
      <c r="D192" s="428"/>
      <c r="E192" s="428"/>
      <c r="F192" s="428"/>
      <c r="G192" s="458"/>
      <c r="H192" s="19"/>
      <c r="I192" s="425"/>
      <c r="J192" s="425"/>
      <c r="K192" s="425"/>
      <c r="L192" s="425"/>
      <c r="M192" s="425"/>
      <c r="N192" s="428"/>
      <c r="O192" s="428"/>
      <c r="P192" s="428"/>
    </row>
    <row r="193" spans="1:16" s="14" customFormat="1" ht="20.25" customHeight="1">
      <c r="B193" s="734"/>
      <c r="C193" s="18" t="s">
        <v>2001</v>
      </c>
      <c r="D193" s="3458" t="s">
        <v>2545</v>
      </c>
      <c r="E193" s="428"/>
      <c r="F193" s="428"/>
      <c r="G193" s="458"/>
      <c r="H193" s="19"/>
      <c r="I193" s="425"/>
      <c r="J193" s="425"/>
      <c r="K193" s="425"/>
      <c r="L193" s="425"/>
      <c r="M193" s="425"/>
      <c r="N193" s="428"/>
      <c r="O193" s="428"/>
      <c r="P193" s="428"/>
    </row>
    <row r="194" spans="1:16" s="14" customFormat="1" ht="30.75" customHeight="1">
      <c r="B194" s="734" t="s">
        <v>1722</v>
      </c>
      <c r="C194" s="427" t="s">
        <v>714</v>
      </c>
      <c r="D194" s="428"/>
      <c r="E194" s="429" t="s">
        <v>98</v>
      </c>
      <c r="F194" s="432" t="s">
        <v>715</v>
      </c>
      <c r="G194" s="432" t="s">
        <v>105</v>
      </c>
      <c r="H194" s="432" t="s">
        <v>1082</v>
      </c>
      <c r="I194" s="432" t="s">
        <v>1599</v>
      </c>
      <c r="J194" s="1117" t="s">
        <v>2002</v>
      </c>
      <c r="K194" s="1117" t="s">
        <v>1721</v>
      </c>
    </row>
    <row r="195" spans="1:16" s="14" customFormat="1" ht="20.25" customHeight="1" thickBot="1">
      <c r="B195" s="734"/>
      <c r="C195" s="852" t="s">
        <v>2546</v>
      </c>
      <c r="D195" s="3107" t="s">
        <v>2004</v>
      </c>
      <c r="E195" s="15"/>
      <c r="F195" s="434" t="s">
        <v>2547</v>
      </c>
      <c r="G195" s="434" t="s">
        <v>2006</v>
      </c>
      <c r="H195" s="434" t="s">
        <v>2134</v>
      </c>
      <c r="I195" s="434" t="s">
        <v>2308</v>
      </c>
      <c r="J195" s="1120"/>
      <c r="K195" s="1120"/>
    </row>
    <row r="196" spans="1:16" s="14" customFormat="1" ht="30.75" hidden="1" customHeight="1" thickTop="1">
      <c r="B196" s="734">
        <v>8</v>
      </c>
      <c r="C196" s="1978" t="s">
        <v>406</v>
      </c>
      <c r="D196" s="440" t="s">
        <v>2548</v>
      </c>
      <c r="E196" s="440">
        <v>45341</v>
      </c>
      <c r="F196" s="3131"/>
      <c r="G196" s="3143" t="s">
        <v>2549</v>
      </c>
      <c r="H196" s="3143" t="s">
        <v>2549</v>
      </c>
      <c r="I196" s="482"/>
      <c r="J196" s="1120">
        <v>45341</v>
      </c>
      <c r="K196" s="1120">
        <v>45343</v>
      </c>
    </row>
    <row r="197" spans="1:16" s="14" customFormat="1" ht="38.25" hidden="1">
      <c r="B197" s="734">
        <v>9</v>
      </c>
      <c r="C197" s="1978" t="s">
        <v>406</v>
      </c>
      <c r="D197" s="2265" t="s">
        <v>2550</v>
      </c>
      <c r="E197" s="2265">
        <v>45714</v>
      </c>
      <c r="F197" s="2278"/>
      <c r="G197" s="2977" t="s">
        <v>2551</v>
      </c>
      <c r="H197" s="2977" t="s">
        <v>2552</v>
      </c>
      <c r="I197" s="2977" t="s">
        <v>2553</v>
      </c>
      <c r="J197" s="1120">
        <v>45348</v>
      </c>
      <c r="K197" s="1120">
        <v>45350</v>
      </c>
    </row>
    <row r="198" spans="1:16" s="14" customFormat="1" ht="20.25" hidden="1" customHeight="1">
      <c r="B198" s="734">
        <v>10</v>
      </c>
      <c r="C198" s="1705" t="s">
        <v>2554</v>
      </c>
      <c r="D198" s="826" t="s">
        <v>2555</v>
      </c>
      <c r="E198" s="826">
        <v>45722</v>
      </c>
      <c r="F198" s="826">
        <f t="shared" ref="F198:F201" si="133">E198+29</f>
        <v>45751</v>
      </c>
      <c r="G198" s="3130">
        <f t="shared" ref="G198:G201" si="134">E198+34</f>
        <v>45756</v>
      </c>
      <c r="H198" s="3130">
        <f t="shared" ref="H198:H201" si="135">E198+38</f>
        <v>45760</v>
      </c>
      <c r="I198" s="826">
        <f t="shared" ref="I198:I201" si="136">E198+42</f>
        <v>45764</v>
      </c>
      <c r="J198" s="1120">
        <v>45356</v>
      </c>
      <c r="K198" s="1120">
        <v>45723</v>
      </c>
    </row>
    <row r="199" spans="1:16" s="14" customFormat="1" ht="20.25" hidden="1" customHeight="1">
      <c r="B199" s="734">
        <v>11</v>
      </c>
      <c r="C199" s="1705" t="s">
        <v>2556</v>
      </c>
      <c r="D199" s="826" t="s">
        <v>123</v>
      </c>
      <c r="E199" s="826">
        <v>45739</v>
      </c>
      <c r="F199" s="826">
        <f t="shared" si="133"/>
        <v>45768</v>
      </c>
      <c r="G199" s="3130">
        <f t="shared" si="134"/>
        <v>45773</v>
      </c>
      <c r="H199" s="826">
        <f t="shared" si="135"/>
        <v>45777</v>
      </c>
      <c r="I199" s="826">
        <f t="shared" si="136"/>
        <v>45781</v>
      </c>
      <c r="J199" s="1120">
        <v>45363</v>
      </c>
      <c r="K199" s="1120">
        <v>45730</v>
      </c>
    </row>
    <row r="200" spans="1:16" s="14" customFormat="1" ht="38.25" hidden="1">
      <c r="A200" s="14" t="s">
        <v>2557</v>
      </c>
      <c r="B200" s="734">
        <v>12</v>
      </c>
      <c r="C200" s="1909" t="s">
        <v>406</v>
      </c>
      <c r="D200" s="826" t="s">
        <v>123</v>
      </c>
      <c r="E200" s="826">
        <v>45370</v>
      </c>
      <c r="F200" s="3130"/>
      <c r="G200" s="3394" t="s">
        <v>2558</v>
      </c>
      <c r="H200" s="3394" t="s">
        <v>2558</v>
      </c>
      <c r="I200" s="3394" t="s">
        <v>2559</v>
      </c>
      <c r="J200" s="1120">
        <v>45370</v>
      </c>
      <c r="K200" s="1120">
        <v>45737</v>
      </c>
    </row>
    <row r="201" spans="1:16" s="14" customFormat="1" ht="20.25" hidden="1" customHeight="1" thickTop="1">
      <c r="B201" s="734">
        <v>13</v>
      </c>
      <c r="C201" s="1705" t="s">
        <v>2560</v>
      </c>
      <c r="D201" s="826" t="s">
        <v>2561</v>
      </c>
      <c r="E201" s="826">
        <v>45749</v>
      </c>
      <c r="F201" s="826">
        <f t="shared" si="133"/>
        <v>45778</v>
      </c>
      <c r="G201" s="3130">
        <f t="shared" si="134"/>
        <v>45783</v>
      </c>
      <c r="H201" s="826">
        <f t="shared" si="135"/>
        <v>45787</v>
      </c>
      <c r="I201" s="826">
        <f t="shared" si="136"/>
        <v>45791</v>
      </c>
      <c r="J201" s="1120">
        <v>45377</v>
      </c>
      <c r="K201" s="1120">
        <v>45744</v>
      </c>
      <c r="M201" s="428"/>
      <c r="N201" s="428"/>
      <c r="O201" s="428"/>
    </row>
    <row r="202" spans="1:16" s="14" customFormat="1" ht="20.25" hidden="1" customHeight="1">
      <c r="B202" s="734">
        <v>14</v>
      </c>
      <c r="C202" s="1705" t="s">
        <v>2557</v>
      </c>
      <c r="D202" s="826" t="s">
        <v>2138</v>
      </c>
      <c r="E202" s="826">
        <v>45753</v>
      </c>
      <c r="F202" s="826">
        <f t="shared" ref="F202:F206" si="137">E202+29</f>
        <v>45782</v>
      </c>
      <c r="G202" s="3130">
        <f t="shared" ref="G202:G206" si="138">E202+34</f>
        <v>45787</v>
      </c>
      <c r="H202" s="826">
        <f t="shared" ref="H202:H206" si="139">E202+38</f>
        <v>45791</v>
      </c>
      <c r="I202" s="826">
        <f t="shared" ref="I202:I206" si="140">E202+42</f>
        <v>45795</v>
      </c>
      <c r="J202" s="1120">
        <v>45384</v>
      </c>
      <c r="K202" s="1120">
        <v>45751</v>
      </c>
      <c r="M202" s="428"/>
      <c r="N202" s="428"/>
      <c r="O202" s="428"/>
    </row>
    <row r="203" spans="1:16" s="14" customFormat="1" ht="20.25" hidden="1" customHeight="1">
      <c r="B203" s="734">
        <v>15</v>
      </c>
      <c r="C203" s="1517" t="s">
        <v>2562</v>
      </c>
      <c r="D203" s="826" t="s">
        <v>2140</v>
      </c>
      <c r="E203" s="826">
        <v>45763</v>
      </c>
      <c r="F203" s="826">
        <f t="shared" si="137"/>
        <v>45792</v>
      </c>
      <c r="G203" s="3130">
        <f t="shared" si="138"/>
        <v>45797</v>
      </c>
      <c r="H203" s="826">
        <f t="shared" si="139"/>
        <v>45801</v>
      </c>
      <c r="I203" s="826">
        <f t="shared" si="140"/>
        <v>45805</v>
      </c>
      <c r="J203" s="1120">
        <v>45391</v>
      </c>
      <c r="K203" s="1120">
        <v>45758</v>
      </c>
      <c r="M203" s="428"/>
      <c r="N203" s="428"/>
      <c r="O203" s="428"/>
    </row>
    <row r="204" spans="1:16" s="14" customFormat="1" ht="20.25" hidden="1" customHeight="1">
      <c r="B204" s="734">
        <v>16</v>
      </c>
      <c r="C204" s="1705" t="s">
        <v>2563</v>
      </c>
      <c r="D204" s="826" t="s">
        <v>118</v>
      </c>
      <c r="E204" s="826">
        <v>45766</v>
      </c>
      <c r="F204" s="826">
        <f t="shared" si="137"/>
        <v>45795</v>
      </c>
      <c r="G204" s="3130">
        <f t="shared" si="138"/>
        <v>45800</v>
      </c>
      <c r="H204" s="826">
        <f t="shared" si="139"/>
        <v>45804</v>
      </c>
      <c r="I204" s="826">
        <f t="shared" si="140"/>
        <v>45808</v>
      </c>
      <c r="J204" s="1120">
        <v>45398</v>
      </c>
      <c r="K204" s="1120">
        <v>45765</v>
      </c>
      <c r="M204" s="428"/>
      <c r="N204" s="428"/>
      <c r="O204" s="428"/>
    </row>
    <row r="205" spans="1:16" s="14" customFormat="1" ht="20.25" hidden="1" customHeight="1">
      <c r="B205" s="734">
        <v>17</v>
      </c>
      <c r="C205" s="1705" t="s">
        <v>2564</v>
      </c>
      <c r="D205" s="826" t="s">
        <v>123</v>
      </c>
      <c r="E205" s="826">
        <v>45776</v>
      </c>
      <c r="F205" s="826">
        <f t="shared" si="137"/>
        <v>45805</v>
      </c>
      <c r="G205" s="3130">
        <f t="shared" si="138"/>
        <v>45810</v>
      </c>
      <c r="H205" s="826">
        <f t="shared" si="139"/>
        <v>45814</v>
      </c>
      <c r="I205" s="826">
        <f t="shared" si="140"/>
        <v>45818</v>
      </c>
      <c r="J205" s="1120">
        <v>45405</v>
      </c>
      <c r="K205" s="1120">
        <v>45772</v>
      </c>
      <c r="M205" s="428"/>
      <c r="N205" s="428"/>
      <c r="O205" s="428"/>
    </row>
    <row r="206" spans="1:16" s="14" customFormat="1" ht="20.25" hidden="1" customHeight="1" thickTop="1">
      <c r="B206" s="734">
        <v>18</v>
      </c>
      <c r="C206" s="1540" t="s">
        <v>2565</v>
      </c>
      <c r="D206" s="826" t="s">
        <v>118</v>
      </c>
      <c r="E206" s="826">
        <v>45781</v>
      </c>
      <c r="F206" s="826">
        <f t="shared" si="137"/>
        <v>45810</v>
      </c>
      <c r="G206" s="3130">
        <f t="shared" si="138"/>
        <v>45815</v>
      </c>
      <c r="H206" s="826">
        <f t="shared" si="139"/>
        <v>45819</v>
      </c>
      <c r="I206" s="826">
        <f t="shared" si="140"/>
        <v>45823</v>
      </c>
      <c r="J206" s="1120">
        <v>45412</v>
      </c>
      <c r="K206" s="1120">
        <v>45779</v>
      </c>
      <c r="M206" s="428"/>
      <c r="N206" s="428"/>
      <c r="O206" s="428"/>
    </row>
    <row r="207" spans="1:16" s="14" customFormat="1" ht="20.25" hidden="1" customHeight="1">
      <c r="B207" s="734">
        <v>19</v>
      </c>
      <c r="C207" s="1531" t="s">
        <v>2566</v>
      </c>
      <c r="D207" s="826" t="s">
        <v>128</v>
      </c>
      <c r="E207" s="826">
        <v>45789</v>
      </c>
      <c r="F207" s="826">
        <f t="shared" ref="F207:F208" si="141">E207+29</f>
        <v>45818</v>
      </c>
      <c r="G207" s="3130">
        <f t="shared" ref="G207:G208" si="142">E207+34</f>
        <v>45823</v>
      </c>
      <c r="H207" s="826">
        <f t="shared" ref="H207:H208" si="143">E207+38</f>
        <v>45827</v>
      </c>
      <c r="I207" s="826">
        <f t="shared" ref="I207:I208" si="144">E207+42</f>
        <v>45831</v>
      </c>
      <c r="J207" s="1120">
        <v>45419</v>
      </c>
      <c r="K207" s="1120">
        <v>45786</v>
      </c>
      <c r="M207" s="428"/>
      <c r="N207" s="428"/>
      <c r="O207" s="428"/>
    </row>
    <row r="208" spans="1:16" s="14" customFormat="1" ht="20.25" hidden="1" customHeight="1">
      <c r="B208" s="734">
        <v>20</v>
      </c>
      <c r="C208" s="1540" t="s">
        <v>2567</v>
      </c>
      <c r="D208" s="826" t="s">
        <v>123</v>
      </c>
      <c r="E208" s="826">
        <v>45794</v>
      </c>
      <c r="F208" s="826">
        <f t="shared" si="141"/>
        <v>45823</v>
      </c>
      <c r="G208" s="3130">
        <f t="shared" si="142"/>
        <v>45828</v>
      </c>
      <c r="H208" s="826">
        <f t="shared" si="143"/>
        <v>45832</v>
      </c>
      <c r="I208" s="826">
        <f t="shared" si="144"/>
        <v>45836</v>
      </c>
      <c r="J208" s="1120">
        <v>45426</v>
      </c>
      <c r="K208" s="1120">
        <v>45793</v>
      </c>
      <c r="M208" s="428"/>
      <c r="N208" s="428"/>
      <c r="O208" s="428"/>
    </row>
    <row r="209" spans="1:15" s="14" customFormat="1" ht="20.25" hidden="1" customHeight="1">
      <c r="B209" s="734">
        <v>21</v>
      </c>
      <c r="C209" s="1812" t="s">
        <v>406</v>
      </c>
      <c r="D209" s="826" t="s">
        <v>123</v>
      </c>
      <c r="E209" s="826">
        <v>45433</v>
      </c>
      <c r="F209" s="3130"/>
      <c r="G209" s="3130"/>
      <c r="H209" s="3130"/>
      <c r="I209" s="3130"/>
      <c r="J209" s="1120">
        <v>45433</v>
      </c>
      <c r="K209" s="1120">
        <v>45800</v>
      </c>
      <c r="M209" s="428"/>
      <c r="N209" s="428"/>
      <c r="O209" s="428"/>
    </row>
    <row r="210" spans="1:15" s="14" customFormat="1" ht="20.25" hidden="1" customHeight="1">
      <c r="B210" s="734">
        <v>22</v>
      </c>
      <c r="C210" s="1531" t="s">
        <v>2568</v>
      </c>
      <c r="D210" s="3459" t="s">
        <v>123</v>
      </c>
      <c r="E210" s="826">
        <v>45811</v>
      </c>
      <c r="F210" s="826">
        <f t="shared" ref="F210:F215" si="145">E210+29</f>
        <v>45840</v>
      </c>
      <c r="G210" s="3130">
        <f t="shared" ref="G210:G215" si="146">E210+34</f>
        <v>45845</v>
      </c>
      <c r="H210" s="826">
        <f t="shared" ref="H210:H215" si="147">E210+38</f>
        <v>45849</v>
      </c>
      <c r="I210" s="826">
        <f t="shared" ref="I210:I215" si="148">E210+42</f>
        <v>45853</v>
      </c>
      <c r="J210" s="1120">
        <v>45440</v>
      </c>
      <c r="K210" s="1120">
        <v>45807</v>
      </c>
      <c r="M210" s="428"/>
      <c r="N210" s="428"/>
      <c r="O210" s="428"/>
    </row>
    <row r="211" spans="1:15" s="14" customFormat="1" ht="20.25" customHeight="1" thickTop="1">
      <c r="B211" s="734">
        <v>23</v>
      </c>
      <c r="C211" s="3998" t="s">
        <v>2569</v>
      </c>
      <c r="D211" s="3996" t="s">
        <v>2145</v>
      </c>
      <c r="E211" s="3996">
        <v>45814</v>
      </c>
      <c r="F211" s="3996">
        <f t="shared" si="145"/>
        <v>45843</v>
      </c>
      <c r="G211" s="3130">
        <f t="shared" si="146"/>
        <v>45848</v>
      </c>
      <c r="H211" s="3996">
        <f t="shared" si="147"/>
        <v>45852</v>
      </c>
      <c r="I211" s="3996">
        <f t="shared" si="148"/>
        <v>45856</v>
      </c>
      <c r="J211" s="1120">
        <v>45447</v>
      </c>
      <c r="K211" s="1120">
        <v>45814</v>
      </c>
      <c r="M211" s="428"/>
      <c r="N211" s="428"/>
      <c r="O211" s="428"/>
    </row>
    <row r="212" spans="1:15" s="14" customFormat="1" ht="20.25" customHeight="1">
      <c r="B212" s="4002" t="s">
        <v>8031</v>
      </c>
      <c r="C212" s="3998" t="s">
        <v>2570</v>
      </c>
      <c r="D212" s="3996" t="s">
        <v>2138</v>
      </c>
      <c r="E212" s="3996">
        <v>45825</v>
      </c>
      <c r="F212" s="3895" t="s">
        <v>393</v>
      </c>
      <c r="G212" s="3130">
        <f t="shared" si="146"/>
        <v>45859</v>
      </c>
      <c r="H212" s="3996">
        <f t="shared" si="147"/>
        <v>45863</v>
      </c>
      <c r="I212" s="3996">
        <f t="shared" si="148"/>
        <v>45867</v>
      </c>
      <c r="J212" s="1120">
        <v>45454</v>
      </c>
      <c r="K212" s="1120">
        <v>45821</v>
      </c>
      <c r="M212" s="428"/>
      <c r="N212" s="428"/>
      <c r="O212" s="428"/>
    </row>
    <row r="213" spans="1:15" s="14" customFormat="1" ht="20.25" customHeight="1">
      <c r="A213" s="3822" t="s">
        <v>2571</v>
      </c>
      <c r="B213" s="4002" t="s">
        <v>8032</v>
      </c>
      <c r="C213" s="3999" t="s">
        <v>406</v>
      </c>
      <c r="D213" s="3996" t="s">
        <v>152</v>
      </c>
      <c r="E213" s="3996">
        <v>45461</v>
      </c>
      <c r="F213" s="3130"/>
      <c r="G213" s="3130"/>
      <c r="H213" s="3130"/>
      <c r="I213" s="3130"/>
      <c r="J213" s="1120">
        <v>45461</v>
      </c>
      <c r="K213" s="1120">
        <v>45828</v>
      </c>
      <c r="M213" s="428"/>
      <c r="N213" s="428"/>
      <c r="O213" s="428"/>
    </row>
    <row r="214" spans="1:15" s="14" customFormat="1" ht="20.25" customHeight="1">
      <c r="B214" s="4002" t="s">
        <v>8033</v>
      </c>
      <c r="C214" s="3998" t="s">
        <v>2572</v>
      </c>
      <c r="D214" s="3996" t="s">
        <v>2138</v>
      </c>
      <c r="E214" s="3996">
        <v>45468</v>
      </c>
      <c r="F214" s="3996">
        <f t="shared" si="145"/>
        <v>45497</v>
      </c>
      <c r="G214" s="3130">
        <f t="shared" si="146"/>
        <v>45502</v>
      </c>
      <c r="H214" s="3996">
        <f t="shared" si="147"/>
        <v>45506</v>
      </c>
      <c r="I214" s="3996">
        <f t="shared" si="148"/>
        <v>45510</v>
      </c>
      <c r="J214" s="1120">
        <v>45468</v>
      </c>
      <c r="K214" s="1120">
        <v>45835</v>
      </c>
      <c r="M214" s="428"/>
      <c r="N214" s="428"/>
      <c r="O214" s="428"/>
    </row>
    <row r="215" spans="1:15" s="14" customFormat="1" ht="20.25" customHeight="1">
      <c r="B215" s="734">
        <v>27</v>
      </c>
      <c r="C215" s="1531" t="s">
        <v>2554</v>
      </c>
      <c r="D215" s="826" t="s">
        <v>2138</v>
      </c>
      <c r="E215" s="826">
        <v>45475</v>
      </c>
      <c r="F215" s="826">
        <f t="shared" si="145"/>
        <v>45504</v>
      </c>
      <c r="G215" s="3130">
        <f t="shared" si="146"/>
        <v>45509</v>
      </c>
      <c r="H215" s="826">
        <f t="shared" si="147"/>
        <v>45513</v>
      </c>
      <c r="I215" s="826">
        <f t="shared" si="148"/>
        <v>45517</v>
      </c>
      <c r="J215" s="1120">
        <v>45475</v>
      </c>
      <c r="K215" s="1120">
        <v>45842</v>
      </c>
      <c r="M215" s="428"/>
      <c r="N215" s="428"/>
      <c r="O215" s="428"/>
    </row>
    <row r="216" spans="1:15" s="14" customFormat="1" ht="20.25" customHeight="1">
      <c r="B216" s="734">
        <v>28</v>
      </c>
      <c r="C216" s="1812" t="s">
        <v>406</v>
      </c>
      <c r="D216" s="826" t="s">
        <v>2573</v>
      </c>
      <c r="E216" s="826">
        <v>45482</v>
      </c>
      <c r="F216" s="3130"/>
      <c r="G216" s="3130"/>
      <c r="H216" s="3130"/>
      <c r="I216" s="3130"/>
      <c r="J216" s="1120">
        <v>45482</v>
      </c>
      <c r="K216" s="1120">
        <v>45849</v>
      </c>
      <c r="M216" s="428"/>
      <c r="N216" s="428"/>
      <c r="O216" s="428"/>
    </row>
    <row r="217" spans="1:15" s="14" customFormat="1" ht="20.25" customHeight="1">
      <c r="B217" s="734">
        <v>29</v>
      </c>
      <c r="C217" s="1701" t="s">
        <v>2560</v>
      </c>
      <c r="D217" s="826" t="s">
        <v>8026</v>
      </c>
      <c r="E217" s="826">
        <v>45489</v>
      </c>
      <c r="F217" s="3895" t="s">
        <v>393</v>
      </c>
      <c r="G217" s="3130">
        <f t="shared" ref="G217:G220" si="149">E217+34</f>
        <v>45523</v>
      </c>
      <c r="H217" s="826">
        <f t="shared" ref="H217:H220" si="150">E217+38</f>
        <v>45527</v>
      </c>
      <c r="I217" s="826">
        <f t="shared" ref="I217:I220" si="151">E217+42</f>
        <v>45531</v>
      </c>
      <c r="J217" s="1120">
        <v>45489</v>
      </c>
      <c r="K217" s="1120">
        <v>45856</v>
      </c>
      <c r="M217" s="428"/>
      <c r="N217" s="428"/>
      <c r="O217" s="428"/>
    </row>
    <row r="218" spans="1:15" s="14" customFormat="1" ht="20.25" customHeight="1">
      <c r="B218" s="734">
        <v>30</v>
      </c>
      <c r="C218" s="1701" t="s">
        <v>2137</v>
      </c>
      <c r="D218" s="826" t="s">
        <v>2573</v>
      </c>
      <c r="E218" s="826">
        <v>45496</v>
      </c>
      <c r="F218" s="826">
        <f t="shared" ref="F218:F220" si="152">E218+29</f>
        <v>45525</v>
      </c>
      <c r="G218" s="3130">
        <f t="shared" si="149"/>
        <v>45530</v>
      </c>
      <c r="H218" s="826">
        <f t="shared" si="150"/>
        <v>45534</v>
      </c>
      <c r="I218" s="826">
        <f t="shared" si="151"/>
        <v>45538</v>
      </c>
      <c r="J218" s="1120">
        <v>45496</v>
      </c>
      <c r="K218" s="1120">
        <v>45863</v>
      </c>
      <c r="M218" s="428"/>
      <c r="N218" s="428"/>
      <c r="O218" s="428"/>
    </row>
    <row r="219" spans="1:15" s="14" customFormat="1" ht="20.25" customHeight="1">
      <c r="B219" s="734">
        <v>31</v>
      </c>
      <c r="C219" s="3997" t="s">
        <v>2147</v>
      </c>
      <c r="D219" s="3996" t="s">
        <v>2166</v>
      </c>
      <c r="E219" s="3996">
        <v>45503</v>
      </c>
      <c r="F219" s="3895" t="s">
        <v>393</v>
      </c>
      <c r="G219" s="3130">
        <f t="shared" si="149"/>
        <v>45537</v>
      </c>
      <c r="H219" s="3996">
        <f t="shared" si="150"/>
        <v>45541</v>
      </c>
      <c r="I219" s="3996">
        <f t="shared" si="151"/>
        <v>45545</v>
      </c>
      <c r="J219" s="1120">
        <v>45503</v>
      </c>
      <c r="K219" s="1120">
        <v>45870</v>
      </c>
      <c r="M219" s="428"/>
      <c r="N219" s="428"/>
      <c r="O219" s="428"/>
    </row>
    <row r="220" spans="1:15" s="14" customFormat="1" ht="20.25" customHeight="1">
      <c r="B220" s="734">
        <v>32</v>
      </c>
      <c r="C220" s="3997" t="s">
        <v>2562</v>
      </c>
      <c r="D220" s="3996" t="s">
        <v>2153</v>
      </c>
      <c r="E220" s="3996">
        <v>45510</v>
      </c>
      <c r="F220" s="3996">
        <f t="shared" si="152"/>
        <v>45539</v>
      </c>
      <c r="G220" s="3130">
        <f t="shared" si="149"/>
        <v>45544</v>
      </c>
      <c r="H220" s="3996">
        <f t="shared" si="150"/>
        <v>45548</v>
      </c>
      <c r="I220" s="3996">
        <f t="shared" si="151"/>
        <v>45552</v>
      </c>
      <c r="J220" s="1120">
        <v>45510</v>
      </c>
      <c r="K220" s="1120">
        <v>45877</v>
      </c>
      <c r="M220" s="428"/>
      <c r="N220" s="428"/>
      <c r="O220" s="428"/>
    </row>
    <row r="221" spans="1:15" s="14" customFormat="1" ht="20.25" customHeight="1">
      <c r="B221" s="734"/>
      <c r="C221" s="18"/>
      <c r="D221" s="428"/>
      <c r="E221" s="428"/>
      <c r="F221" s="428"/>
      <c r="G221" s="428"/>
      <c r="H221" s="457"/>
      <c r="I221" s="428"/>
      <c r="J221" s="428"/>
      <c r="K221" s="428"/>
      <c r="L221" s="428"/>
      <c r="M221" s="428"/>
      <c r="N221" s="428"/>
      <c r="O221" s="428"/>
    </row>
    <row r="222" spans="1:15" s="14" customFormat="1" ht="20.25" customHeight="1">
      <c r="B222" s="734"/>
      <c r="C222" s="18"/>
      <c r="D222" s="428"/>
      <c r="E222" s="428"/>
      <c r="F222" s="428"/>
      <c r="G222" s="428"/>
      <c r="H222" s="457"/>
      <c r="I222" s="428"/>
      <c r="J222" s="428"/>
      <c r="K222" s="428"/>
      <c r="L222" s="428"/>
      <c r="M222" s="428"/>
      <c r="N222" s="428"/>
      <c r="O222" s="428"/>
    </row>
    <row r="223" spans="1:15" s="14" customFormat="1" ht="20.25" customHeight="1">
      <c r="B223" s="734"/>
      <c r="C223" s="18"/>
      <c r="D223" s="428"/>
      <c r="E223" s="428"/>
      <c r="F223" s="428"/>
      <c r="G223" s="428"/>
      <c r="H223" s="457"/>
      <c r="I223" s="428"/>
      <c r="J223" s="428"/>
      <c r="K223" s="428"/>
      <c r="L223" s="428"/>
      <c r="M223" s="428"/>
      <c r="N223" s="428"/>
      <c r="O223" s="428"/>
    </row>
    <row r="224" spans="1:15" s="14" customFormat="1" ht="20.25" customHeight="1">
      <c r="B224" s="734"/>
      <c r="C224" s="50" t="s">
        <v>611</v>
      </c>
      <c r="D224" s="428"/>
      <c r="E224" s="428"/>
      <c r="F224" s="428"/>
      <c r="G224" s="428"/>
      <c r="H224" s="457"/>
      <c r="I224" s="428"/>
      <c r="J224" s="428"/>
      <c r="K224" s="428"/>
      <c r="L224" s="428"/>
      <c r="M224" s="428"/>
      <c r="N224" s="428"/>
      <c r="O224" s="428"/>
    </row>
    <row r="225" spans="2:15" s="14" customFormat="1" ht="20.25" customHeight="1">
      <c r="B225" s="734"/>
      <c r="C225" s="18"/>
      <c r="D225" s="428"/>
      <c r="E225" s="428"/>
      <c r="F225" s="428"/>
      <c r="G225" s="428"/>
      <c r="H225" s="457"/>
      <c r="I225" s="428"/>
      <c r="J225" s="428"/>
      <c r="K225" s="428"/>
      <c r="L225" s="428"/>
      <c r="M225" s="428"/>
      <c r="N225" s="428"/>
      <c r="O225" s="428"/>
    </row>
    <row r="226" spans="2:15" s="30" customFormat="1" ht="15">
      <c r="B226" s="1097"/>
      <c r="C226" s="23"/>
      <c r="D226"/>
      <c r="E226"/>
      <c r="F226" s="28"/>
      <c r="G226"/>
      <c r="H226"/>
      <c r="I226" s="20"/>
      <c r="J226"/>
      <c r="K226"/>
      <c r="L226" s="24"/>
      <c r="M226"/>
      <c r="N226" s="37"/>
      <c r="O226" s="29"/>
    </row>
    <row r="227" spans="2:15" s="29" customFormat="1" ht="15">
      <c r="B227" s="58"/>
      <c r="C227" s="26" t="s">
        <v>0</v>
      </c>
      <c r="D227" s="27"/>
      <c r="E227" s="1130" t="s">
        <v>2062</v>
      </c>
      <c r="F227" s="23"/>
      <c r="G227" s="23" t="s">
        <v>36</v>
      </c>
      <c r="H227" s="23"/>
      <c r="I227" s="27"/>
      <c r="J227" s="27"/>
      <c r="K227" s="23" t="s">
        <v>61</v>
      </c>
      <c r="L227" s="23" t="str">
        <f>'HOW TO-&gt;'!$B$134</f>
        <v>6011 2413</v>
      </c>
      <c r="M227" s="23"/>
      <c r="N227" s="37"/>
    </row>
    <row r="228" spans="2:15" s="29" customFormat="1" ht="15">
      <c r="B228" s="58"/>
      <c r="C228" s="31" t="s">
        <v>1</v>
      </c>
      <c r="D228" s="27"/>
      <c r="E228" s="249" t="s">
        <v>612</v>
      </c>
      <c r="F228" s="23"/>
      <c r="G228" s="27" t="s">
        <v>613</v>
      </c>
      <c r="H228" s="27"/>
      <c r="I228" s="249" t="s">
        <v>39</v>
      </c>
      <c r="J228" s="27"/>
      <c r="K228" s="27" t="s">
        <v>63</v>
      </c>
      <c r="L228" s="27"/>
      <c r="M228" s="250" t="s">
        <v>64</v>
      </c>
      <c r="N228" s="37"/>
    </row>
    <row r="229" spans="2:15" s="29" customFormat="1" ht="18">
      <c r="B229" s="58"/>
      <c r="C229" s="31"/>
      <c r="D229" s="27"/>
      <c r="E229" s="249"/>
      <c r="F229" s="5"/>
      <c r="G229" s="27"/>
      <c r="H229" s="27"/>
      <c r="I229" s="249"/>
      <c r="J229" s="27"/>
      <c r="K229" s="27" t="str">
        <f>'HOW TO-&gt;'!$A$136</f>
        <v>PERMIT</v>
      </c>
      <c r="L229" s="27"/>
      <c r="M229" s="3323" t="str">
        <f>'HOW TO-&gt;'!$C$136</f>
        <v>SG094-SinPermit@msc.com</v>
      </c>
      <c r="N229" s="37"/>
      <c r="O229" s="42"/>
    </row>
    <row r="230" spans="2:15" s="29" customFormat="1" ht="18">
      <c r="B230" s="58"/>
      <c r="C230" s="347" t="str">
        <f>'HOW TO-&gt;'!$A$105</f>
        <v>ZANT CHONG</v>
      </c>
      <c r="D230" s="347" t="str">
        <f>'HOW TO-&gt;'!$B$105</f>
        <v>6011 2429</v>
      </c>
      <c r="E230" s="4" t="str">
        <f>'HOW TO-&gt;'!$C$105</f>
        <v>zant.chong@msc.com</v>
      </c>
      <c r="F230" s="5"/>
      <c r="G230" s="347" t="str">
        <f>'HOW TO-&gt;'!$A$122</f>
        <v>ROBERT CHIA</v>
      </c>
      <c r="H230" s="347" t="str">
        <f>'HOW TO-&gt;'!$B$122</f>
        <v>6011 0564</v>
      </c>
      <c r="I230" s="4" t="str">
        <f>'HOW TO-&gt;'!$C$122</f>
        <v>robert.chia@msc.com</v>
      </c>
      <c r="J230" s="5"/>
      <c r="K230" s="347" t="str">
        <f>'HOW TO-&gt;'!$A$137</f>
        <v>RAYNAR ANG</v>
      </c>
      <c r="L230" s="347" t="str">
        <f>'HOW TO-&gt;'!$B$137</f>
        <v>6011 2358</v>
      </c>
      <c r="M230" s="4" t="str">
        <f>'HOW TO-&gt;'!$C$137</f>
        <v>raynar.ang@msc.com</v>
      </c>
      <c r="N230" s="37"/>
      <c r="O230" s="42"/>
    </row>
    <row r="231" spans="2:15" s="29" customFormat="1" ht="15">
      <c r="B231" s="58"/>
      <c r="C231" s="347" t="str">
        <f>'HOW TO-&gt;'!$A$106</f>
        <v>PHOEBE HUANG</v>
      </c>
      <c r="D231" s="347" t="str">
        <f>'HOW TO-&gt;'!$B$106</f>
        <v>6011 0562</v>
      </c>
      <c r="E231" s="4" t="str">
        <f>'HOW TO-&gt;'!$C$106</f>
        <v>phoebe.huang@msc.com</v>
      </c>
      <c r="F231" s="5"/>
      <c r="G231" s="347" t="str">
        <f>'HOW TO-&gt;'!$A$123</f>
        <v>S. Y. LIEW</v>
      </c>
      <c r="H231" s="347" t="str">
        <f>'HOW TO-&gt;'!$B$123</f>
        <v>6011 2348</v>
      </c>
      <c r="I231" s="4" t="str">
        <f>'HOW TO-&gt;'!$C$123</f>
        <v>seoyi.liew@msc.com</v>
      </c>
      <c r="J231" s="5"/>
      <c r="K231" s="347" t="str">
        <f>'HOW TO-&gt;'!$A$138</f>
        <v>KAI SIANG</v>
      </c>
      <c r="L231" s="347" t="str">
        <f>'HOW TO-&gt;'!$B$138</f>
        <v>6011 2356</v>
      </c>
      <c r="M231" s="4" t="str">
        <f>'HOW TO-&gt;'!$C$138</f>
        <v>kaisiang.lim@msc.com</v>
      </c>
      <c r="N231" s="37"/>
    </row>
    <row r="232" spans="2:15" s="29" customFormat="1" ht="15">
      <c r="B232" s="58"/>
      <c r="C232" s="347" t="str">
        <f>'HOW TO-&gt;'!$A$107</f>
        <v>SHERWIN LIM</v>
      </c>
      <c r="D232" s="347" t="str">
        <f>'HOW TO-&gt;'!$B$107</f>
        <v>6011 2395</v>
      </c>
      <c r="E232" s="4" t="str">
        <f>'HOW TO-&gt;'!$C$107</f>
        <v>sherwin.lim@msc.com</v>
      </c>
      <c r="F232" s="5"/>
      <c r="G232" s="347" t="str">
        <f>'HOW TO-&gt;'!$A$124</f>
        <v>SHARON KOH</v>
      </c>
      <c r="H232" s="347" t="str">
        <f>'HOW TO-&gt;'!$B$124</f>
        <v>6011 2349</v>
      </c>
      <c r="I232" s="4" t="str">
        <f>'HOW TO-&gt;'!$C$124</f>
        <v>sharon.koh@msc.com</v>
      </c>
      <c r="J232" s="5"/>
      <c r="K232" s="347" t="str">
        <f>'HOW TO-&gt;'!$A$139</f>
        <v>DEWI</v>
      </c>
      <c r="L232" s="347" t="str">
        <f>'HOW TO-&gt;'!$B$139</f>
        <v>6011 2354</v>
      </c>
      <c r="M232" s="4" t="str">
        <f>'HOW TO-&gt;'!$C$139</f>
        <v>dewi.ratnah@msc.com</v>
      </c>
      <c r="N232" s="37"/>
    </row>
    <row r="233" spans="2:15" s="29" customFormat="1" ht="14.25">
      <c r="B233" s="58"/>
      <c r="C233" s="347" t="str">
        <f>'HOW TO-&gt;'!$A$108</f>
        <v>NATALIE LEW</v>
      </c>
      <c r="D233" s="347" t="str">
        <f>'HOW TO-&gt;'!$B$108</f>
        <v>6011 2399</v>
      </c>
      <c r="E233" s="4" t="str">
        <f>'HOW TO-&gt;'!$C$108</f>
        <v>natalie.lew@msc.com</v>
      </c>
      <c r="F233" s="5"/>
      <c r="G233" s="347" t="str">
        <f>'HOW TO-&gt;'!$A$125</f>
        <v>ANGELIA LAU</v>
      </c>
      <c r="H233" s="347" t="str">
        <f>'HOW TO-&gt;'!$B$125</f>
        <v>6011 2346</v>
      </c>
      <c r="I233" s="4" t="str">
        <f>'HOW TO-&gt;'!$C$125</f>
        <v>angelia.lau@msc.com</v>
      </c>
      <c r="J233" s="5"/>
      <c r="K233" s="347" t="str">
        <f>'HOW TO-&gt;'!$A$140</f>
        <v>YU TING</v>
      </c>
      <c r="L233" s="347" t="str">
        <f>'HOW TO-&gt;'!$B$140</f>
        <v>6011 2359</v>
      </c>
      <c r="M233" s="4" t="str">
        <f>'HOW TO-&gt;'!$C$140</f>
        <v>yuting.luo@msc.com</v>
      </c>
    </row>
    <row r="234" spans="2:15" s="29" customFormat="1" ht="14.25">
      <c r="B234" s="58"/>
      <c r="C234" s="347">
        <f>'HOW TO-&gt;'!$A$109</f>
        <v>0</v>
      </c>
      <c r="D234" s="347" t="str">
        <f>'HOW TO-&gt;'!$B$109</f>
        <v>6011 2352</v>
      </c>
      <c r="E234" s="4">
        <f>'HOW TO-&gt;'!$C$109</f>
        <v>0</v>
      </c>
      <c r="F234" s="5"/>
      <c r="G234" s="347" t="str">
        <f>'HOW TO-&gt;'!$A$126</f>
        <v>NOOR AFNINDAH</v>
      </c>
      <c r="H234" s="347" t="str">
        <f>'HOW TO-&gt;'!$B$126</f>
        <v>6011 2347</v>
      </c>
      <c r="I234" s="4" t="str">
        <f>'HOW TO-&gt;'!$C$126</f>
        <v>noor.afnindah@msc.com</v>
      </c>
      <c r="J234" s="5"/>
      <c r="K234" s="347" t="str">
        <f>'HOW TO-&gt;'!$A$141</f>
        <v>-</v>
      </c>
      <c r="L234" s="347" t="str">
        <f>'HOW TO-&gt;'!$B$141</f>
        <v>6011 0567</v>
      </c>
      <c r="M234" s="4" t="str">
        <f>'HOW TO-&gt;'!$C$141</f>
        <v>-</v>
      </c>
    </row>
    <row r="235" spans="2:15" s="29" customFormat="1" ht="14.25">
      <c r="B235" s="58"/>
      <c r="C235" s="347" t="str">
        <f>'HOW TO-&gt;'!$A$110</f>
        <v>LIM AI PHEN</v>
      </c>
      <c r="D235" s="347" t="str">
        <f>'HOW TO-&gt;'!$B$110</f>
        <v>6011 9646</v>
      </c>
      <c r="E235" s="4" t="str">
        <f>'HOW TO-&gt;'!$C$110</f>
        <v>aiphen.lim@msc.com</v>
      </c>
      <c r="F235" s="5"/>
      <c r="G235" s="347" t="str">
        <f>'HOW TO-&gt;'!$A$127</f>
        <v>NG CHING WEI</v>
      </c>
      <c r="H235" s="347" t="str">
        <f>'HOW TO-&gt;'!$B$127</f>
        <v>6011 2404</v>
      </c>
      <c r="I235" s="4" t="str">
        <f>'HOW TO-&gt;'!$C$127</f>
        <v>chingwei.ng@msc.com</v>
      </c>
      <c r="J235" s="5"/>
      <c r="K235" s="347" t="str">
        <f>'HOW TO-&gt;'!$A$142</f>
        <v>SHAN SHAN</v>
      </c>
      <c r="L235" s="347" t="str">
        <f>'HOW TO-&gt;'!$B$142</f>
        <v>6011 2353</v>
      </c>
      <c r="M235" s="4" t="str">
        <f>'HOW TO-&gt;'!$C$142</f>
        <v>shanshan.chin@msc.com</v>
      </c>
    </row>
    <row r="236" spans="2:15" s="29" customFormat="1" ht="14.25">
      <c r="B236" s="58"/>
      <c r="C236" s="347" t="str">
        <f>'HOW TO-&gt;'!$A$111</f>
        <v>DARIUS ONG</v>
      </c>
      <c r="D236" s="347" t="str">
        <f>'HOW TO-&gt;'!$B$111</f>
        <v>6011 2396</v>
      </c>
      <c r="E236" s="4" t="str">
        <f>'HOW TO-&gt;'!$C$111</f>
        <v>darius.ong@msc.com</v>
      </c>
      <c r="F236" s="5"/>
      <c r="G236" s="347">
        <f>'HOW TO-&gt;'!$A$128</f>
        <v>0</v>
      </c>
      <c r="H236" s="347">
        <f>'HOW TO-&gt;'!$B$128</f>
        <v>0</v>
      </c>
      <c r="I236" s="4">
        <f>'HOW TO-&gt;'!$C$128</f>
        <v>0</v>
      </c>
      <c r="J236" s="5"/>
      <c r="K236" s="347" t="str">
        <f>'HOW TO-&gt;'!$A$143</f>
        <v>EUNICE</v>
      </c>
      <c r="L236" s="347" t="str">
        <f>'HOW TO-&gt;'!$B$143</f>
        <v>6011 2355</v>
      </c>
      <c r="M236" s="4" t="str">
        <f>'HOW TO-&gt;'!$C$143</f>
        <v>eunice.chan@msc.com</v>
      </c>
    </row>
    <row r="237" spans="2:15" s="29" customFormat="1" ht="14.25">
      <c r="B237" s="58"/>
      <c r="C237" s="347" t="str">
        <f>'HOW TO-&gt;'!$A$112</f>
        <v>LAWRENCE ANG (CROSS-TRADE)</v>
      </c>
      <c r="D237" s="347" t="str">
        <f>'HOW TO-&gt;'!$B$112</f>
        <v>6011 2400</v>
      </c>
      <c r="E237" s="4" t="str">
        <f>'HOW TO-&gt;'!$C$112</f>
        <v>lawrence.ang@msc.com</v>
      </c>
      <c r="F237" s="5"/>
      <c r="G237" s="347" t="str">
        <f>'HOW TO-&gt;'!$A$129</f>
        <v>.</v>
      </c>
      <c r="H237" s="347" t="str">
        <f>'HOW TO-&gt;'!$B$129</f>
        <v>.</v>
      </c>
      <c r="I237" s="4" t="str">
        <f>'HOW TO-&gt;'!$C$129</f>
        <v>.</v>
      </c>
      <c r="J237" s="5"/>
      <c r="K237" s="347" t="str">
        <f>'HOW TO-&gt;'!$A$144</f>
        <v>HAZEL</v>
      </c>
      <c r="L237" s="347" t="str">
        <f>'HOW TO-&gt;'!$B$144</f>
        <v>6011 2435</v>
      </c>
      <c r="M237" s="4" t="str">
        <f>'HOW TO-&gt;'!$C$144</f>
        <v>hazel.toh@msc.com</v>
      </c>
    </row>
    <row r="238" spans="2:15">
      <c r="C238" s="347" t="str">
        <f>'HOW TO-&gt;'!$A$113</f>
        <v>ASHTON YAN</v>
      </c>
      <c r="D238" s="347" t="str">
        <f>'HOW TO-&gt;'!$B$113</f>
        <v>6011 2398</v>
      </c>
      <c r="E238" s="4" t="str">
        <f>'HOW TO-&gt;'!$C$113</f>
        <v>ashton.yan@msc.com</v>
      </c>
      <c r="G238" s="347">
        <f>'HOW TO-&gt;'!$A$130</f>
        <v>0</v>
      </c>
      <c r="H238" s="347">
        <f>'HOW TO-&gt;'!$B$130</f>
        <v>0</v>
      </c>
      <c r="I238" s="4">
        <f>'HOW TO-&gt;'!$C$130</f>
        <v>0</v>
      </c>
      <c r="J238" s="5"/>
      <c r="K238" s="347">
        <f>'HOW TO-&gt;'!$A$145</f>
        <v>0</v>
      </c>
      <c r="L238" s="347">
        <f>'HOW TO-&gt;'!$B$145</f>
        <v>0</v>
      </c>
      <c r="M238" s="4">
        <f>'HOW TO-&gt;'!$C$145</f>
        <v>0</v>
      </c>
    </row>
    <row r="239" spans="2:15">
      <c r="C239" s="347" t="str">
        <f>'HOW TO-&gt;'!$A$114</f>
        <v>LUIS LIM</v>
      </c>
      <c r="D239" s="347" t="str">
        <f>'HOW TO-&gt;'!$B$114</f>
        <v>6011 7900</v>
      </c>
      <c r="E239" s="4" t="str">
        <f>'HOW TO-&gt;'!$C$114</f>
        <v>luis.lim@msc.com</v>
      </c>
      <c r="H239" s="11"/>
      <c r="I239" s="250"/>
      <c r="K239" s="347">
        <f>'HOW TO-&gt;'!$A$146</f>
        <v>0</v>
      </c>
      <c r="L239" s="347">
        <f>'HOW TO-&gt;'!$B$146</f>
        <v>0</v>
      </c>
      <c r="M239" s="4">
        <f>'HOW TO-&gt;'!$C$146</f>
        <v>0</v>
      </c>
    </row>
    <row r="240" spans="2:15">
      <c r="C240" s="347" t="str">
        <f>'HOW TO-&gt;'!$A$115</f>
        <v>CHARMAINE LIM</v>
      </c>
      <c r="D240" s="347" t="str">
        <f>'HOW TO-&gt;'!$B$115</f>
        <v>6011 0561</v>
      </c>
      <c r="E240" s="4" t="str">
        <f>'HOW TO-&gt;'!$C$115</f>
        <v>charmaine.lim@msc.com</v>
      </c>
      <c r="H240" s="11"/>
      <c r="I240" s="11"/>
      <c r="J240" s="250"/>
      <c r="K240" s="347"/>
      <c r="L240" s="347"/>
      <c r="M240" s="4"/>
    </row>
    <row r="241" spans="3:5">
      <c r="C241" s="347">
        <f>'HOW TO-&gt;'!$A$116</f>
        <v>0</v>
      </c>
      <c r="D241" s="347">
        <f>'HOW TO-&gt;'!$B$116</f>
        <v>0</v>
      </c>
      <c r="E241" s="4">
        <f>'HOW TO-&gt;'!$C$116</f>
        <v>0</v>
      </c>
    </row>
    <row r="242" spans="3:5">
      <c r="C242" s="347" t="str">
        <f>'HOW TO-&gt;'!$A$117</f>
        <v xml:space="preserve">MAIN LINE  </v>
      </c>
      <c r="D242" s="347" t="str">
        <f>'HOW TO-&gt;'!$B$117</f>
        <v>6011 2424</v>
      </c>
      <c r="E242" s="4">
        <f>'HOW TO-&gt;'!$C$117</f>
        <v>0</v>
      </c>
    </row>
    <row r="243" spans="3:5">
      <c r="C243" s="347">
        <f>'HOW TO-&gt;'!$A$118</f>
        <v>0</v>
      </c>
      <c r="D243" s="347">
        <f>'HOW TO-&gt;'!$B$118</f>
        <v>0</v>
      </c>
      <c r="E243" s="4">
        <f>'HOW TO-&gt;'!$C$118</f>
        <v>0</v>
      </c>
    </row>
  </sheetData>
  <customSheetViews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5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6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7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8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9"/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10"/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11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12"/>
      <headerFooter>
        <oddFooter>&amp;L&amp;1#&amp;"Calibri"&amp;10 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13"/>
      <headerFooter>
        <oddFooter>&amp;L&amp;1#&amp;"Calibri"&amp;10 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14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30" type="noConversion"/>
  <hyperlinks>
    <hyperlink ref="I228" display="custsvc@msca.com.sg" xr:uid="{D7727964-46F7-4001-A2B2-6F1DDBD04711}"/>
    <hyperlink ref="M228" display="sinexp@msca.com.sg" xr:uid="{DC5F00A1-C732-468C-A15D-6910069ED65E}"/>
    <hyperlink ref="E227" r:id="rId17" xr:uid="{25B4D32A-B1BB-4127-A55D-FC28CF886703}"/>
    <hyperlink ref="E228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O235"/>
  <sheetViews>
    <sheetView tabSelected="1" zoomScaleNormal="100" workbookViewId="0">
      <selection activeCell="J207" sqref="J207"/>
    </sheetView>
  </sheetViews>
  <sheetFormatPr defaultRowHeight="12.75"/>
  <cols>
    <col min="1" max="1" width="21.42578125" customWidth="1"/>
    <col min="2" max="2" width="9.7109375" style="34" bestFit="1" customWidth="1"/>
    <col min="3" max="3" width="26.85546875" customWidth="1"/>
    <col min="4" max="4" width="18" customWidth="1"/>
    <col min="5" max="6" width="20.42578125" customWidth="1"/>
    <col min="7" max="7" width="24.5703125" customWidth="1"/>
    <col min="8" max="9" width="18.5703125" customWidth="1"/>
    <col min="10" max="10" width="20.28515625" customWidth="1"/>
    <col min="11" max="11" width="18.5703125" customWidth="1"/>
    <col min="12" max="12" width="24" bestFit="1" customWidth="1"/>
    <col min="13" max="14" width="38.85546875" bestFit="1" customWidth="1"/>
    <col min="15" max="15" width="15.42578125" customWidth="1"/>
  </cols>
  <sheetData>
    <row r="2" spans="1:15" s="6" customFormat="1" ht="33">
      <c r="B2" s="346"/>
      <c r="C2" s="145" t="s">
        <v>1707</v>
      </c>
    </row>
    <row r="3" spans="1:15" ht="15.75">
      <c r="A3" s="509"/>
      <c r="B3" s="4004"/>
      <c r="C3" s="46"/>
      <c r="D3" s="46"/>
      <c r="E3" s="46" t="s">
        <v>749</v>
      </c>
      <c r="G3" s="46"/>
      <c r="H3" s="46"/>
      <c r="I3" s="46"/>
      <c r="J3" s="46"/>
    </row>
    <row r="4" spans="1:15" s="14" customFormat="1" ht="19.5">
      <c r="A4" s="734"/>
      <c r="B4" s="734"/>
      <c r="C4" s="802"/>
      <c r="D4" s="736"/>
      <c r="E4" s="736"/>
      <c r="F4" s="736"/>
      <c r="G4" s="735"/>
      <c r="H4" s="737"/>
      <c r="I4" s="736"/>
      <c r="J4" s="736"/>
    </row>
    <row r="5" spans="1:15" s="14" customFormat="1" ht="39" hidden="1">
      <c r="A5" s="426"/>
      <c r="B5" s="426"/>
      <c r="C5" s="427" t="s">
        <v>97</v>
      </c>
      <c r="D5" s="440"/>
      <c r="E5" s="738" t="s">
        <v>98</v>
      </c>
      <c r="F5" s="96" t="s">
        <v>102</v>
      </c>
      <c r="G5" s="417" t="s">
        <v>100</v>
      </c>
      <c r="H5" s="96" t="s">
        <v>101</v>
      </c>
      <c r="I5" s="96" t="s">
        <v>102</v>
      </c>
      <c r="J5" s="2272" t="s">
        <v>104</v>
      </c>
      <c r="K5" s="2272" t="s">
        <v>105</v>
      </c>
      <c r="L5" s="1120"/>
      <c r="M5" s="1974" t="s">
        <v>2064</v>
      </c>
      <c r="N5" s="1120"/>
      <c r="O5" s="1120"/>
    </row>
    <row r="6" spans="1:15" s="14" customFormat="1" ht="20.25" hidden="1" thickBot="1">
      <c r="A6" s="348" t="s">
        <v>1712</v>
      </c>
      <c r="B6" s="348"/>
      <c r="C6" s="852" t="s">
        <v>1713</v>
      </c>
      <c r="D6" s="492" t="s">
        <v>108</v>
      </c>
      <c r="E6" s="949" t="s">
        <v>2574</v>
      </c>
      <c r="F6" s="742" t="s">
        <v>109</v>
      </c>
      <c r="G6" s="239"/>
      <c r="H6" s="239"/>
      <c r="I6" s="742" t="s">
        <v>109</v>
      </c>
      <c r="J6" s="742" t="s">
        <v>2575</v>
      </c>
      <c r="K6" s="742" t="s">
        <v>2576</v>
      </c>
      <c r="M6" s="1120"/>
      <c r="N6" s="1120"/>
      <c r="O6" s="1120"/>
    </row>
    <row r="7" spans="1:15" s="14" customFormat="1" ht="20.25" hidden="1" thickTop="1">
      <c r="A7" s="426"/>
      <c r="B7" s="426"/>
      <c r="C7" s="1017" t="s">
        <v>1723</v>
      </c>
      <c r="D7" s="436" t="s">
        <v>1724</v>
      </c>
      <c r="E7" s="436">
        <v>45083</v>
      </c>
      <c r="F7" s="437">
        <v>45084</v>
      </c>
      <c r="G7" s="1017" t="s">
        <v>144</v>
      </c>
      <c r="H7" s="436" t="s">
        <v>2577</v>
      </c>
      <c r="I7" s="1231">
        <v>45085</v>
      </c>
      <c r="J7" s="1231">
        <f t="shared" ref="J7" si="0">I7+25</f>
        <v>45110</v>
      </c>
      <c r="K7" s="1231">
        <f t="shared" ref="K7" si="1">I7+33</f>
        <v>45118</v>
      </c>
    </row>
    <row r="8" spans="1:15" s="14" customFormat="1" ht="20.25" hidden="1" thickBot="1">
      <c r="A8" s="426"/>
      <c r="B8" s="426"/>
      <c r="C8" s="1018"/>
      <c r="D8" s="442"/>
      <c r="E8" s="442"/>
      <c r="F8" s="443"/>
      <c r="G8" s="1018"/>
      <c r="H8" s="442"/>
      <c r="I8" s="1232"/>
      <c r="J8" s="856" t="s">
        <v>695</v>
      </c>
      <c r="K8" s="856" t="s">
        <v>695</v>
      </c>
    </row>
    <row r="9" spans="1:15" s="14" customFormat="1" ht="20.25" hidden="1" thickTop="1">
      <c r="A9" s="426"/>
      <c r="B9" s="426"/>
      <c r="C9" s="1017" t="s">
        <v>453</v>
      </c>
      <c r="D9" s="436" t="s">
        <v>1727</v>
      </c>
      <c r="E9" s="436">
        <v>45089</v>
      </c>
      <c r="F9" s="437">
        <v>45090</v>
      </c>
      <c r="G9" s="1017" t="s">
        <v>2194</v>
      </c>
      <c r="H9" s="436" t="s">
        <v>2578</v>
      </c>
      <c r="I9" s="1231">
        <v>45093</v>
      </c>
      <c r="J9" s="1231">
        <f t="shared" ref="J9" si="2">I9+25</f>
        <v>45118</v>
      </c>
      <c r="K9" s="1231">
        <f t="shared" ref="K9" si="3">I9+33</f>
        <v>45126</v>
      </c>
    </row>
    <row r="10" spans="1:15" s="14" customFormat="1" ht="20.25" hidden="1" thickBot="1">
      <c r="A10" s="426"/>
      <c r="B10" s="426"/>
      <c r="C10" s="1018"/>
      <c r="D10" s="442"/>
      <c r="E10" s="442"/>
      <c r="F10" s="443"/>
      <c r="G10" s="1018"/>
      <c r="H10" s="442"/>
      <c r="I10" s="1232"/>
      <c r="J10" s="856" t="s">
        <v>695</v>
      </c>
      <c r="K10" s="856" t="s">
        <v>695</v>
      </c>
    </row>
    <row r="11" spans="1:15" s="14" customFormat="1" ht="21" hidden="1" thickTop="1" thickBot="1">
      <c r="A11" s="426"/>
      <c r="B11" s="426"/>
      <c r="C11" s="1017" t="s">
        <v>608</v>
      </c>
      <c r="D11" s="436" t="s">
        <v>1730</v>
      </c>
      <c r="E11" s="436">
        <v>45094</v>
      </c>
      <c r="F11" s="437">
        <v>45095</v>
      </c>
      <c r="G11" s="1017" t="s">
        <v>267</v>
      </c>
      <c r="H11" s="436" t="s">
        <v>2579</v>
      </c>
      <c r="I11" s="1231">
        <v>45099</v>
      </c>
      <c r="J11" s="1231">
        <f t="shared" ref="J11" si="4">I11+25</f>
        <v>45124</v>
      </c>
      <c r="K11" s="1231">
        <f t="shared" ref="K11" si="5">I11+33</f>
        <v>45132</v>
      </c>
    </row>
    <row r="12" spans="1:15" s="14" customFormat="1" ht="21" hidden="1" thickTop="1" thickBot="1">
      <c r="A12" s="426" t="s">
        <v>1733</v>
      </c>
      <c r="B12" s="426"/>
      <c r="C12" s="1017" t="s">
        <v>585</v>
      </c>
      <c r="D12" s="436" t="s">
        <v>1734</v>
      </c>
      <c r="E12" s="436">
        <v>45097</v>
      </c>
      <c r="F12" s="437">
        <v>45098</v>
      </c>
      <c r="G12" s="1018"/>
      <c r="H12" s="442"/>
      <c r="I12" s="1232"/>
      <c r="J12" s="856" t="s">
        <v>695</v>
      </c>
      <c r="K12" s="856" t="s">
        <v>695</v>
      </c>
    </row>
    <row r="13" spans="1:15" s="14" customFormat="1" ht="20.25" hidden="1" thickTop="1">
      <c r="A13" s="426"/>
      <c r="B13" s="426"/>
      <c r="C13" s="1017" t="s">
        <v>600</v>
      </c>
      <c r="D13" s="436" t="s">
        <v>1735</v>
      </c>
      <c r="E13" s="436">
        <v>45101</v>
      </c>
      <c r="F13" s="437">
        <v>45102</v>
      </c>
      <c r="G13" s="1017" t="s">
        <v>2120</v>
      </c>
      <c r="H13" s="436" t="s">
        <v>2580</v>
      </c>
      <c r="I13" s="1231">
        <v>45104</v>
      </c>
      <c r="J13" s="1231">
        <f t="shared" ref="J13" si="6">I13+25</f>
        <v>45129</v>
      </c>
      <c r="K13" s="1231">
        <f t="shared" ref="K13" si="7">I13+33</f>
        <v>45137</v>
      </c>
    </row>
    <row r="14" spans="1:15" s="14" customFormat="1" ht="20.25" hidden="1" thickBot="1">
      <c r="A14" s="426"/>
      <c r="B14" s="426"/>
      <c r="C14" s="1018"/>
      <c r="D14" s="442"/>
      <c r="E14" s="442"/>
      <c r="F14" s="443"/>
      <c r="G14" s="1018"/>
      <c r="H14" s="442"/>
      <c r="I14" s="1232"/>
      <c r="J14" s="856" t="s">
        <v>695</v>
      </c>
      <c r="K14" s="856" t="s">
        <v>695</v>
      </c>
    </row>
    <row r="15" spans="1:15" s="14" customFormat="1" ht="20.25" hidden="1" thickTop="1">
      <c r="A15" s="426"/>
      <c r="B15" s="426"/>
      <c r="C15" s="1017" t="s">
        <v>588</v>
      </c>
      <c r="D15" s="436" t="s">
        <v>1738</v>
      </c>
      <c r="E15" s="436">
        <v>45108</v>
      </c>
      <c r="F15" s="437">
        <v>45109</v>
      </c>
      <c r="G15" s="1017" t="s">
        <v>2393</v>
      </c>
      <c r="H15" s="436" t="s">
        <v>2581</v>
      </c>
      <c r="I15" s="1231">
        <v>45111</v>
      </c>
      <c r="J15" s="1231">
        <f t="shared" ref="J15" si="8">I15+25</f>
        <v>45136</v>
      </c>
      <c r="K15" s="1231">
        <f t="shared" ref="K15" si="9">I15+33</f>
        <v>45144</v>
      </c>
    </row>
    <row r="16" spans="1:15" s="14" customFormat="1" ht="20.25" hidden="1" thickBot="1">
      <c r="A16" s="426"/>
      <c r="B16" s="426"/>
      <c r="C16" s="1018"/>
      <c r="D16" s="442"/>
      <c r="E16" s="442"/>
      <c r="F16" s="443"/>
      <c r="G16" s="1018"/>
      <c r="H16" s="442"/>
      <c r="I16" s="1232"/>
      <c r="J16" s="856" t="s">
        <v>695</v>
      </c>
      <c r="K16" s="856" t="s">
        <v>695</v>
      </c>
    </row>
    <row r="17" spans="1:13" s="14" customFormat="1" ht="20.25" hidden="1" thickTop="1">
      <c r="A17" s="426"/>
      <c r="B17" s="426"/>
      <c r="C17" s="1017" t="s">
        <v>1741</v>
      </c>
      <c r="D17" s="436" t="s">
        <v>1742</v>
      </c>
      <c r="E17" s="436">
        <v>45115</v>
      </c>
      <c r="F17" s="437">
        <v>45116</v>
      </c>
      <c r="G17" s="1017" t="s">
        <v>2013</v>
      </c>
      <c r="H17" s="436" t="s">
        <v>2582</v>
      </c>
      <c r="I17" s="1231">
        <v>45118</v>
      </c>
      <c r="J17" s="1231">
        <f>I17+25</f>
        <v>45143</v>
      </c>
      <c r="K17" s="1231">
        <f>I17+33</f>
        <v>45151</v>
      </c>
    </row>
    <row r="18" spans="1:13" s="14" customFormat="1" ht="20.25" hidden="1" thickBot="1">
      <c r="A18" s="426"/>
      <c r="B18" s="426"/>
      <c r="C18" s="1018"/>
      <c r="D18" s="442"/>
      <c r="E18" s="442"/>
      <c r="F18" s="443"/>
      <c r="G18" s="1018"/>
      <c r="H18" s="442"/>
      <c r="I18" s="1232"/>
      <c r="J18" s="856" t="s">
        <v>695</v>
      </c>
      <c r="K18" s="856" t="s">
        <v>695</v>
      </c>
    </row>
    <row r="19" spans="1:13" s="14" customFormat="1" ht="20.25" hidden="1" thickTop="1">
      <c r="A19" s="426" t="s">
        <v>1744</v>
      </c>
      <c r="B19" s="426"/>
      <c r="C19" s="1017" t="s">
        <v>1745</v>
      </c>
      <c r="D19" s="436" t="s">
        <v>1746</v>
      </c>
      <c r="E19" s="436">
        <v>45126</v>
      </c>
      <c r="F19" s="437">
        <v>45127</v>
      </c>
      <c r="G19" s="1126" t="s">
        <v>406</v>
      </c>
      <c r="H19" s="436" t="s">
        <v>2583</v>
      </c>
      <c r="I19" s="1231">
        <v>45125</v>
      </c>
      <c r="J19" s="1665" t="s">
        <v>2584</v>
      </c>
      <c r="K19" s="1665" t="s">
        <v>2585</v>
      </c>
      <c r="L19"/>
    </row>
    <row r="20" spans="1:13" ht="20.25" hidden="1" thickBot="1">
      <c r="L20" s="736"/>
    </row>
    <row r="21" spans="1:13" s="14" customFormat="1" ht="20.25" hidden="1" thickTop="1">
      <c r="A21" s="426" t="s">
        <v>608</v>
      </c>
      <c r="B21" s="426"/>
      <c r="C21" s="1017" t="s">
        <v>1741</v>
      </c>
      <c r="D21" s="436" t="s">
        <v>1749</v>
      </c>
      <c r="E21" s="436">
        <v>45128</v>
      </c>
      <c r="F21" s="437">
        <v>45129</v>
      </c>
      <c r="G21" s="1017" t="s">
        <v>414</v>
      </c>
      <c r="H21" s="436" t="s">
        <v>2586</v>
      </c>
      <c r="I21" s="1231">
        <v>45132</v>
      </c>
      <c r="J21" s="1231">
        <f>I21+25</f>
        <v>45157</v>
      </c>
      <c r="K21" s="1231">
        <f>I21+33</f>
        <v>45165</v>
      </c>
      <c r="L21" s="736"/>
      <c r="M21" s="736"/>
    </row>
    <row r="22" spans="1:13" s="14" customFormat="1" ht="20.25" hidden="1" thickBot="1">
      <c r="A22" s="426"/>
      <c r="B22" s="426"/>
      <c r="C22" s="1018"/>
      <c r="D22" s="442"/>
      <c r="E22" s="442"/>
      <c r="F22" s="443"/>
      <c r="G22" s="1018"/>
      <c r="H22" s="442"/>
      <c r="I22" s="1232"/>
      <c r="J22" s="856" t="s">
        <v>695</v>
      </c>
      <c r="K22" s="856" t="s">
        <v>695</v>
      </c>
      <c r="L22" s="736"/>
      <c r="M22" s="736"/>
    </row>
    <row r="23" spans="1:13" s="14" customFormat="1" ht="20.25" hidden="1" thickTop="1">
      <c r="A23" s="426"/>
      <c r="B23" s="426"/>
      <c r="C23" s="1017"/>
      <c r="D23" s="436"/>
      <c r="E23" s="436"/>
      <c r="F23" s="437"/>
      <c r="G23" s="1017" t="s">
        <v>2587</v>
      </c>
      <c r="H23" s="436" t="s">
        <v>2588</v>
      </c>
      <c r="I23" s="1231">
        <v>45139</v>
      </c>
      <c r="J23" s="1231">
        <f>I23+25</f>
        <v>45164</v>
      </c>
      <c r="K23" s="1231">
        <f>I23+33</f>
        <v>45172</v>
      </c>
      <c r="L23" s="736"/>
      <c r="M23" s="736"/>
    </row>
    <row r="24" spans="1:13" s="14" customFormat="1" ht="20.25" hidden="1" thickBot="1">
      <c r="A24" s="426"/>
      <c r="B24" s="426"/>
      <c r="C24" s="1018"/>
      <c r="D24" s="442"/>
      <c r="E24" s="442"/>
      <c r="F24" s="443"/>
      <c r="G24" s="1018"/>
      <c r="H24" s="442"/>
      <c r="I24" s="1232"/>
      <c r="J24" s="856" t="s">
        <v>695</v>
      </c>
      <c r="K24" s="856" t="s">
        <v>695</v>
      </c>
      <c r="L24" s="736"/>
      <c r="M24" s="736"/>
    </row>
    <row r="25" spans="1:13" s="14" customFormat="1" ht="20.25" hidden="1" thickTop="1">
      <c r="A25" s="426" t="s">
        <v>1754</v>
      </c>
      <c r="B25" s="426"/>
      <c r="C25" s="1017" t="s">
        <v>1755</v>
      </c>
      <c r="D25" s="436" t="s">
        <v>1756</v>
      </c>
      <c r="E25" s="436">
        <v>45138</v>
      </c>
      <c r="F25" s="437">
        <v>45140</v>
      </c>
      <c r="G25" s="1126" t="s">
        <v>406</v>
      </c>
      <c r="H25" s="436" t="s">
        <v>2589</v>
      </c>
      <c r="I25" s="1231">
        <v>45146</v>
      </c>
      <c r="J25" s="1665" t="s">
        <v>2584</v>
      </c>
      <c r="K25" s="1665" t="s">
        <v>2585</v>
      </c>
      <c r="L25" s="736"/>
      <c r="M25" s="736"/>
    </row>
    <row r="26" spans="1:13" s="14" customFormat="1" ht="20.25" hidden="1" thickBot="1">
      <c r="A26" s="426"/>
      <c r="B26" s="426"/>
      <c r="C26" s="1018"/>
      <c r="D26" s="442"/>
      <c r="E26" s="442"/>
      <c r="F26" s="443"/>
      <c r="G26" s="1018"/>
      <c r="H26" s="442"/>
      <c r="I26" s="1232"/>
      <c r="J26" s="856"/>
      <c r="K26" s="856"/>
      <c r="L26" s="736"/>
      <c r="M26" s="736"/>
    </row>
    <row r="27" spans="1:13" s="14" customFormat="1" ht="21" hidden="1" thickTop="1" thickBot="1">
      <c r="A27" s="426" t="s">
        <v>600</v>
      </c>
      <c r="B27" s="426"/>
      <c r="C27" s="1018" t="s">
        <v>588</v>
      </c>
      <c r="D27" s="442" t="s">
        <v>1759</v>
      </c>
      <c r="E27" s="442">
        <v>45145</v>
      </c>
      <c r="F27" s="443">
        <v>45148</v>
      </c>
      <c r="G27" s="1017" t="s">
        <v>2312</v>
      </c>
      <c r="H27" s="436" t="s">
        <v>2590</v>
      </c>
      <c r="I27" s="1231">
        <v>45153</v>
      </c>
      <c r="J27" s="1231">
        <f>I27+25</f>
        <v>45178</v>
      </c>
      <c r="K27" s="1231">
        <f>I27+33</f>
        <v>45186</v>
      </c>
      <c r="L27" s="736"/>
      <c r="M27" s="736"/>
    </row>
    <row r="28" spans="1:13" s="14" customFormat="1" ht="21" hidden="1" thickTop="1" thickBot="1">
      <c r="A28" s="426"/>
      <c r="B28" s="426"/>
      <c r="C28" s="1018"/>
      <c r="D28" s="442"/>
      <c r="E28" s="442"/>
      <c r="F28" s="443"/>
      <c r="G28" s="1018"/>
      <c r="H28" s="442"/>
      <c r="I28" s="1232"/>
      <c r="J28" s="856" t="s">
        <v>695</v>
      </c>
      <c r="K28" s="856" t="s">
        <v>695</v>
      </c>
      <c r="L28" s="736"/>
      <c r="M28" s="736"/>
    </row>
    <row r="29" spans="1:13" s="14" customFormat="1" ht="20.25" hidden="1" thickTop="1">
      <c r="A29" s="426" t="s">
        <v>1762</v>
      </c>
      <c r="B29" s="426"/>
      <c r="C29" s="1017" t="s">
        <v>1763</v>
      </c>
      <c r="D29" s="436" t="s">
        <v>1764</v>
      </c>
      <c r="E29" s="436">
        <v>45153</v>
      </c>
      <c r="F29" s="437">
        <v>45155</v>
      </c>
      <c r="G29" s="1017" t="s">
        <v>2438</v>
      </c>
      <c r="H29" s="436" t="s">
        <v>2591</v>
      </c>
      <c r="I29" s="1231">
        <v>45160</v>
      </c>
      <c r="J29" s="1231">
        <f>I29+25</f>
        <v>45185</v>
      </c>
      <c r="K29" s="1231">
        <f>I29+33</f>
        <v>45193</v>
      </c>
      <c r="L29" s="736"/>
      <c r="M29" s="736"/>
    </row>
    <row r="30" spans="1:13" s="14" customFormat="1" ht="20.25" hidden="1" thickBot="1">
      <c r="A30" s="426"/>
      <c r="B30" s="426"/>
      <c r="C30" s="1018"/>
      <c r="D30" s="442"/>
      <c r="E30" s="442"/>
      <c r="F30" s="443"/>
      <c r="G30" s="1018"/>
      <c r="H30" s="442"/>
      <c r="I30" s="1232"/>
      <c r="J30" s="856" t="s">
        <v>695</v>
      </c>
      <c r="K30" s="856" t="s">
        <v>695</v>
      </c>
      <c r="L30" s="736"/>
      <c r="M30" s="736"/>
    </row>
    <row r="31" spans="1:13" s="14" customFormat="1" ht="20.25" hidden="1" thickTop="1">
      <c r="A31" s="426" t="s">
        <v>2522</v>
      </c>
      <c r="B31" s="426"/>
      <c r="C31" s="1017" t="s">
        <v>1768</v>
      </c>
      <c r="D31" s="436" t="s">
        <v>1769</v>
      </c>
      <c r="E31" s="436">
        <v>45160</v>
      </c>
      <c r="F31" s="437">
        <v>45161</v>
      </c>
      <c r="G31" s="1017" t="s">
        <v>144</v>
      </c>
      <c r="H31" s="436" t="s">
        <v>2592</v>
      </c>
      <c r="I31" s="1231">
        <v>45167</v>
      </c>
      <c r="J31" s="1231">
        <f>I31+25</f>
        <v>45192</v>
      </c>
      <c r="K31" s="1231">
        <f>I31+33</f>
        <v>45200</v>
      </c>
      <c r="L31" s="736"/>
      <c r="M31" s="736"/>
    </row>
    <row r="32" spans="1:13" s="14" customFormat="1" ht="20.25" hidden="1" thickBot="1">
      <c r="A32" s="426"/>
      <c r="B32" s="426"/>
      <c r="C32" s="1018"/>
      <c r="D32" s="442"/>
      <c r="E32" s="442"/>
      <c r="F32" s="443"/>
      <c r="G32" s="1018"/>
      <c r="H32" s="442"/>
      <c r="I32" s="1232"/>
      <c r="J32" s="856" t="s">
        <v>695</v>
      </c>
      <c r="K32" s="856" t="s">
        <v>695</v>
      </c>
      <c r="L32" s="736"/>
      <c r="M32" s="736"/>
    </row>
    <row r="33" spans="1:13" s="14" customFormat="1" ht="21" hidden="1" thickTop="1" thickBot="1">
      <c r="A33" s="426" t="s">
        <v>1772</v>
      </c>
      <c r="B33" s="426"/>
      <c r="C33" s="1017" t="s">
        <v>1741</v>
      </c>
      <c r="D33" s="436" t="s">
        <v>1773</v>
      </c>
      <c r="E33" s="442">
        <v>45166</v>
      </c>
      <c r="F33" s="437">
        <v>45168</v>
      </c>
      <c r="G33" s="1017" t="s">
        <v>2593</v>
      </c>
      <c r="H33" s="436" t="s">
        <v>2594</v>
      </c>
      <c r="I33" s="1231">
        <v>45174</v>
      </c>
      <c r="J33" s="1231">
        <f>I33+25</f>
        <v>45199</v>
      </c>
      <c r="K33" s="1231">
        <f>I33+33</f>
        <v>45207</v>
      </c>
      <c r="L33" s="736"/>
      <c r="M33" s="736"/>
    </row>
    <row r="34" spans="1:13" s="14" customFormat="1" ht="21" hidden="1" thickTop="1" thickBot="1">
      <c r="A34" s="426"/>
      <c r="B34" s="426"/>
      <c r="C34" s="1018"/>
      <c r="D34" s="442"/>
      <c r="E34" s="442"/>
      <c r="F34" s="443"/>
      <c r="G34" s="1018"/>
      <c r="H34" s="442"/>
      <c r="I34" s="1232"/>
      <c r="J34" s="856" t="s">
        <v>695</v>
      </c>
      <c r="K34" s="856" t="s">
        <v>695</v>
      </c>
      <c r="L34" s="736"/>
      <c r="M34" s="736"/>
    </row>
    <row r="35" spans="1:13" s="14" customFormat="1" ht="20.25" hidden="1" thickTop="1">
      <c r="A35" s="426"/>
      <c r="B35" s="426"/>
      <c r="C35" s="1017" t="s">
        <v>1745</v>
      </c>
      <c r="D35" s="436" t="s">
        <v>1776</v>
      </c>
      <c r="E35" s="436">
        <v>45173</v>
      </c>
      <c r="F35" s="437">
        <v>45175</v>
      </c>
      <c r="G35" s="1017" t="s">
        <v>267</v>
      </c>
      <c r="H35" s="436" t="s">
        <v>2595</v>
      </c>
      <c r="I35" s="1231">
        <v>45181</v>
      </c>
      <c r="J35" s="1231">
        <f>I35+25</f>
        <v>45206</v>
      </c>
      <c r="K35" s="1231">
        <f>I35+33</f>
        <v>45214</v>
      </c>
      <c r="L35" s="736"/>
      <c r="M35" s="736"/>
    </row>
    <row r="36" spans="1:13" s="14" customFormat="1" ht="20.25" hidden="1" thickBot="1">
      <c r="A36" s="426"/>
      <c r="B36" s="426"/>
      <c r="C36" s="1018"/>
      <c r="D36" s="442"/>
      <c r="E36" s="442"/>
      <c r="F36" s="443"/>
      <c r="G36" s="1018"/>
      <c r="H36" s="442"/>
      <c r="I36" s="1232"/>
      <c r="J36" s="856" t="s">
        <v>695</v>
      </c>
      <c r="K36" s="856" t="s">
        <v>695</v>
      </c>
      <c r="L36" s="736"/>
      <c r="M36" s="736"/>
    </row>
    <row r="37" spans="1:13" s="14" customFormat="1" ht="20.25" hidden="1" thickTop="1">
      <c r="A37" s="426"/>
      <c r="B37" s="426"/>
      <c r="C37" s="1017" t="s">
        <v>608</v>
      </c>
      <c r="D37" s="436" t="s">
        <v>1778</v>
      </c>
      <c r="E37" s="436">
        <v>45179</v>
      </c>
      <c r="F37" s="437">
        <v>45181</v>
      </c>
      <c r="G37" s="1017" t="s">
        <v>2120</v>
      </c>
      <c r="H37" s="436" t="s">
        <v>2596</v>
      </c>
      <c r="I37" s="1231">
        <v>45188</v>
      </c>
      <c r="J37" s="1231">
        <f>I37+25</f>
        <v>45213</v>
      </c>
      <c r="K37" s="1231">
        <f>I37+33</f>
        <v>45221</v>
      </c>
      <c r="L37" s="736"/>
      <c r="M37" s="736"/>
    </row>
    <row r="38" spans="1:13" s="14" customFormat="1" ht="20.25" hidden="1" thickBot="1">
      <c r="A38" s="426"/>
      <c r="B38" s="426"/>
      <c r="C38" s="1018"/>
      <c r="D38" s="442"/>
      <c r="E38" s="442"/>
      <c r="F38" s="443"/>
      <c r="G38" s="1018"/>
      <c r="H38" s="442"/>
      <c r="I38" s="1232"/>
      <c r="J38" s="856" t="s">
        <v>695</v>
      </c>
      <c r="K38" s="856" t="s">
        <v>695</v>
      </c>
      <c r="L38" s="736"/>
      <c r="M38" s="736"/>
    </row>
    <row r="39" spans="1:13" s="14" customFormat="1" ht="20.25" hidden="1" thickTop="1">
      <c r="A39" s="426" t="s">
        <v>1779</v>
      </c>
      <c r="B39" s="426"/>
      <c r="C39" s="1517" t="s">
        <v>1780</v>
      </c>
      <c r="D39" s="436" t="s">
        <v>1781</v>
      </c>
      <c r="E39" s="436">
        <v>45186</v>
      </c>
      <c r="F39" s="437">
        <v>45187</v>
      </c>
      <c r="G39" s="684" t="s">
        <v>2060</v>
      </c>
      <c r="H39" s="436" t="s">
        <v>2597</v>
      </c>
      <c r="I39" s="1231">
        <v>45195</v>
      </c>
      <c r="J39" s="1231">
        <f>I39+25</f>
        <v>45220</v>
      </c>
      <c r="K39" s="1231">
        <f>I39+33</f>
        <v>45228</v>
      </c>
      <c r="L39" s="736"/>
      <c r="M39" s="736"/>
    </row>
    <row r="40" spans="1:13" s="14" customFormat="1" ht="20.25" hidden="1" thickBot="1">
      <c r="A40" s="426"/>
      <c r="B40" s="426"/>
      <c r="C40" s="1018"/>
      <c r="D40" s="442"/>
      <c r="E40" s="442"/>
      <c r="F40" s="443"/>
      <c r="G40" s="1018"/>
      <c r="H40" s="442"/>
      <c r="I40" s="1232"/>
      <c r="J40" s="856" t="s">
        <v>695</v>
      </c>
      <c r="K40" s="856" t="s">
        <v>695</v>
      </c>
      <c r="L40" s="736" t="s">
        <v>529</v>
      </c>
      <c r="M40" s="736"/>
    </row>
    <row r="41" spans="1:13" s="14" customFormat="1" ht="20.25" hidden="1" thickTop="1">
      <c r="A41" s="426" t="s">
        <v>1783</v>
      </c>
      <c r="B41" s="426"/>
      <c r="C41" s="1017" t="s">
        <v>1784</v>
      </c>
      <c r="D41" s="436" t="s">
        <v>1785</v>
      </c>
      <c r="E41" s="436">
        <v>45196</v>
      </c>
      <c r="F41" s="437">
        <v>45197</v>
      </c>
      <c r="G41" s="1517" t="s">
        <v>2231</v>
      </c>
      <c r="H41" s="436" t="s">
        <v>2598</v>
      </c>
      <c r="I41" s="1231">
        <v>45202</v>
      </c>
      <c r="J41" s="1231">
        <f>I41+25</f>
        <v>45227</v>
      </c>
      <c r="K41" s="1231">
        <f>I41+33</f>
        <v>45235</v>
      </c>
      <c r="L41" s="736">
        <v>45224</v>
      </c>
      <c r="M41" s="736" t="s">
        <v>529</v>
      </c>
    </row>
    <row r="42" spans="1:13" s="14" customFormat="1" ht="20.25" hidden="1" thickBot="1">
      <c r="A42" s="426"/>
      <c r="B42" s="426"/>
      <c r="C42" s="1018"/>
      <c r="D42" s="442"/>
      <c r="E42" s="442"/>
      <c r="F42" s="443"/>
      <c r="G42" s="1018"/>
      <c r="H42" s="442"/>
      <c r="I42" s="1232"/>
      <c r="J42" s="856" t="s">
        <v>695</v>
      </c>
      <c r="K42" s="856" t="s">
        <v>695</v>
      </c>
      <c r="L42" s="736"/>
      <c r="M42" s="736">
        <v>45224</v>
      </c>
    </row>
    <row r="43" spans="1:13" s="14" customFormat="1" ht="20.25" hidden="1" thickTop="1">
      <c r="A43" s="426"/>
      <c r="B43" s="426"/>
      <c r="C43" s="1017" t="s">
        <v>1787</v>
      </c>
      <c r="D43" s="436" t="s">
        <v>1788</v>
      </c>
      <c r="E43" s="436">
        <v>45200</v>
      </c>
      <c r="F43" s="437">
        <v>45200</v>
      </c>
      <c r="G43" s="523" t="s">
        <v>2200</v>
      </c>
      <c r="H43" s="436" t="s">
        <v>2599</v>
      </c>
      <c r="I43" s="1231">
        <v>45209</v>
      </c>
      <c r="J43" s="1684" t="s">
        <v>2600</v>
      </c>
      <c r="K43" s="1684" t="s">
        <v>2206</v>
      </c>
      <c r="L43" s="736"/>
      <c r="M43" s="736"/>
    </row>
    <row r="44" spans="1:13" s="14" customFormat="1" ht="20.25" hidden="1" thickBot="1">
      <c r="A44" s="426"/>
      <c r="B44" s="426"/>
      <c r="C44" s="1018"/>
      <c r="D44" s="442"/>
      <c r="E44" s="442"/>
      <c r="F44" s="443"/>
      <c r="G44" s="1686" t="s">
        <v>2601</v>
      </c>
      <c r="H44" s="442"/>
      <c r="I44" s="1232"/>
      <c r="J44" s="1685"/>
      <c r="K44" s="1685"/>
      <c r="L44" s="736"/>
      <c r="M44" s="736"/>
    </row>
    <row r="45" spans="1:13" s="14" customFormat="1" ht="20.25" hidden="1" thickTop="1">
      <c r="A45" s="426"/>
      <c r="B45" s="426"/>
      <c r="C45" s="1531" t="s">
        <v>1745</v>
      </c>
      <c r="D45" s="436" t="s">
        <v>1790</v>
      </c>
      <c r="E45" s="436">
        <v>45206</v>
      </c>
      <c r="F45" s="437">
        <v>45207</v>
      </c>
      <c r="G45" s="1017" t="s">
        <v>414</v>
      </c>
      <c r="H45" s="436" t="s">
        <v>2602</v>
      </c>
      <c r="I45" s="1231">
        <v>45216</v>
      </c>
      <c r="J45" s="1231">
        <f>I45+25</f>
        <v>45241</v>
      </c>
      <c r="K45" s="1231">
        <f>I45+33</f>
        <v>45249</v>
      </c>
      <c r="L45" s="736"/>
      <c r="M45" s="736"/>
    </row>
    <row r="46" spans="1:13" s="14" customFormat="1" ht="20.25" hidden="1" thickBot="1">
      <c r="A46" s="426"/>
      <c r="B46" s="426"/>
      <c r="C46" s="1018"/>
      <c r="D46" s="442"/>
      <c r="E46" s="442"/>
      <c r="F46" s="443"/>
      <c r="G46" s="1018"/>
      <c r="H46" s="442"/>
      <c r="I46" s="1232"/>
      <c r="J46" s="856" t="s">
        <v>695</v>
      </c>
      <c r="K46" s="856" t="s">
        <v>695</v>
      </c>
      <c r="L46" s="736"/>
      <c r="M46" s="736"/>
    </row>
    <row r="47" spans="1:13" s="14" customFormat="1" ht="20.25" hidden="1" thickTop="1">
      <c r="A47" s="426" t="s">
        <v>1792</v>
      </c>
      <c r="B47" s="426"/>
      <c r="C47" s="1017" t="s">
        <v>1793</v>
      </c>
      <c r="D47" s="436" t="s">
        <v>1794</v>
      </c>
      <c r="E47" s="436">
        <v>45215</v>
      </c>
      <c r="F47" s="437">
        <v>45217</v>
      </c>
      <c r="G47" s="523" t="s">
        <v>2200</v>
      </c>
      <c r="H47" s="436" t="s">
        <v>2603</v>
      </c>
      <c r="I47" s="1231">
        <v>45223</v>
      </c>
      <c r="J47" s="1684" t="s">
        <v>2604</v>
      </c>
      <c r="K47" s="1684" t="s">
        <v>2210</v>
      </c>
      <c r="L47" s="736"/>
      <c r="M47" s="736"/>
    </row>
    <row r="48" spans="1:13" s="14" customFormat="1" ht="20.25" hidden="1" thickBot="1">
      <c r="A48" s="426"/>
      <c r="B48" s="426"/>
      <c r="C48" s="1018"/>
      <c r="D48" s="442"/>
      <c r="E48" s="442"/>
      <c r="F48" s="443"/>
      <c r="G48" s="1686" t="s">
        <v>2214</v>
      </c>
      <c r="H48" s="442"/>
      <c r="I48" s="1232"/>
      <c r="J48" s="1685"/>
      <c r="K48" s="1685"/>
      <c r="L48" s="736"/>
      <c r="M48" s="736"/>
    </row>
    <row r="49" spans="1:13" s="14" customFormat="1" ht="20.25" hidden="1" thickTop="1">
      <c r="A49" s="426" t="s">
        <v>1796</v>
      </c>
      <c r="B49" s="426"/>
      <c r="C49" s="1017" t="s">
        <v>1797</v>
      </c>
      <c r="D49" s="436" t="s">
        <v>1798</v>
      </c>
      <c r="E49" s="436">
        <v>45221</v>
      </c>
      <c r="F49" s="437">
        <v>45222</v>
      </c>
      <c r="G49" s="1531" t="s">
        <v>2233</v>
      </c>
      <c r="H49" s="436" t="s">
        <v>2605</v>
      </c>
      <c r="I49" s="1231">
        <v>45230</v>
      </c>
      <c r="J49" s="1231">
        <f>I49+25</f>
        <v>45255</v>
      </c>
      <c r="K49" s="1231">
        <f>I49+33</f>
        <v>45263</v>
      </c>
      <c r="L49" s="736"/>
      <c r="M49" s="736"/>
    </row>
    <row r="50" spans="1:13" s="14" customFormat="1" ht="20.25" hidden="1" thickBot="1">
      <c r="A50" s="426"/>
      <c r="B50" s="426"/>
      <c r="C50" s="1018"/>
      <c r="D50" s="442"/>
      <c r="E50" s="442"/>
      <c r="F50" s="443"/>
      <c r="G50" s="1018"/>
      <c r="H50" s="442"/>
      <c r="I50" s="1232"/>
      <c r="J50" s="856" t="s">
        <v>695</v>
      </c>
      <c r="K50" s="856" t="s">
        <v>695</v>
      </c>
      <c r="L50" s="736"/>
      <c r="M50" s="736"/>
    </row>
    <row r="51" spans="1:13" s="14" customFormat="1" ht="20.25" hidden="1" thickTop="1">
      <c r="A51" s="426" t="s">
        <v>588</v>
      </c>
      <c r="B51" s="426"/>
      <c r="C51" s="1017" t="s">
        <v>248</v>
      </c>
      <c r="D51" s="436" t="s">
        <v>1800</v>
      </c>
      <c r="E51" s="436">
        <v>45228</v>
      </c>
      <c r="F51" s="437">
        <v>45228</v>
      </c>
      <c r="G51" s="523" t="s">
        <v>2200</v>
      </c>
      <c r="H51" s="436" t="s">
        <v>2606</v>
      </c>
      <c r="I51" s="1231">
        <v>45237</v>
      </c>
      <c r="J51" s="1684" t="s">
        <v>2607</v>
      </c>
      <c r="K51" s="1684" t="s">
        <v>2607</v>
      </c>
      <c r="L51"/>
      <c r="M51" s="736"/>
    </row>
    <row r="52" spans="1:13" ht="20.25" hidden="1" thickBot="1">
      <c r="L52" s="736"/>
    </row>
    <row r="53" spans="1:13" s="14" customFormat="1" ht="20.25" hidden="1" thickTop="1">
      <c r="A53" s="426"/>
      <c r="B53" s="426"/>
      <c r="C53" s="1017" t="s">
        <v>1787</v>
      </c>
      <c r="D53" s="436" t="s">
        <v>1802</v>
      </c>
      <c r="E53" s="436">
        <v>45234</v>
      </c>
      <c r="F53" s="437">
        <v>45237</v>
      </c>
      <c r="G53" s="1531" t="s">
        <v>2186</v>
      </c>
      <c r="H53" s="436" t="s">
        <v>2608</v>
      </c>
      <c r="I53" s="1231">
        <v>45244</v>
      </c>
      <c r="J53" s="1231">
        <f t="shared" ref="J53" si="10">I53+25</f>
        <v>45269</v>
      </c>
      <c r="K53" s="1231">
        <f t="shared" ref="K53" si="11">I53+33</f>
        <v>45277</v>
      </c>
      <c r="L53" s="736"/>
      <c r="M53" s="736"/>
    </row>
    <row r="54" spans="1:13" s="14" customFormat="1" ht="20.25" hidden="1" thickBot="1">
      <c r="A54" s="426"/>
      <c r="B54" s="426"/>
      <c r="C54" s="1018"/>
      <c r="D54" s="442"/>
      <c r="E54" s="442"/>
      <c r="F54" s="443"/>
      <c r="G54" s="1018"/>
      <c r="H54" s="442"/>
      <c r="I54" s="1232"/>
      <c r="J54" s="856" t="s">
        <v>695</v>
      </c>
      <c r="K54" s="856" t="s">
        <v>695</v>
      </c>
      <c r="L54" s="736"/>
      <c r="M54" s="736"/>
    </row>
    <row r="55" spans="1:13" s="14" customFormat="1" ht="20.25" hidden="1" thickTop="1">
      <c r="A55" s="426" t="s">
        <v>1745</v>
      </c>
      <c r="B55" s="426"/>
      <c r="C55" s="1017" t="s">
        <v>1805</v>
      </c>
      <c r="D55" s="436" t="s">
        <v>1806</v>
      </c>
      <c r="E55" s="436">
        <v>45244</v>
      </c>
      <c r="F55" s="437">
        <v>45246</v>
      </c>
      <c r="G55" s="523" t="s">
        <v>2200</v>
      </c>
      <c r="H55" s="436" t="s">
        <v>2609</v>
      </c>
      <c r="I55" s="1231">
        <v>45251</v>
      </c>
      <c r="J55" s="1684" t="s">
        <v>2610</v>
      </c>
      <c r="K55" s="1684" t="s">
        <v>2610</v>
      </c>
      <c r="L55" s="736"/>
      <c r="M55" s="736"/>
    </row>
    <row r="56" spans="1:13" s="14" customFormat="1" ht="20.25" hidden="1" thickBot="1">
      <c r="A56" s="426"/>
      <c r="B56" s="426"/>
      <c r="C56" s="1018"/>
      <c r="D56" s="442"/>
      <c r="E56" s="442"/>
      <c r="F56" s="443"/>
      <c r="G56" s="1018"/>
      <c r="H56" s="442"/>
      <c r="I56" s="1232"/>
      <c r="J56" s="1685"/>
      <c r="K56" s="1685"/>
      <c r="L56" s="736"/>
      <c r="M56" s="736"/>
    </row>
    <row r="57" spans="1:13" s="14" customFormat="1" ht="20.25" hidden="1" thickTop="1">
      <c r="A57" s="426" t="s">
        <v>608</v>
      </c>
      <c r="B57" s="426"/>
      <c r="C57" s="1531" t="s">
        <v>1808</v>
      </c>
      <c r="D57" s="436" t="s">
        <v>1809</v>
      </c>
      <c r="E57" s="436">
        <v>45253</v>
      </c>
      <c r="F57" s="437">
        <v>45253</v>
      </c>
      <c r="G57" s="1531" t="s">
        <v>2188</v>
      </c>
      <c r="H57" s="436" t="s">
        <v>2611</v>
      </c>
      <c r="I57" s="1231">
        <v>45258</v>
      </c>
      <c r="J57" s="1231">
        <f t="shared" ref="J57" si="12">I57+25</f>
        <v>45283</v>
      </c>
      <c r="K57" s="1231">
        <f t="shared" ref="K57" si="13">I57+33</f>
        <v>45291</v>
      </c>
      <c r="L57" s="736"/>
      <c r="M57" s="736"/>
    </row>
    <row r="58" spans="1:13" s="14" customFormat="1" ht="20.25" hidden="1" thickBot="1">
      <c r="A58" s="426"/>
      <c r="B58" s="426"/>
      <c r="C58" s="1018"/>
      <c r="D58" s="442"/>
      <c r="E58" s="442"/>
      <c r="F58" s="443"/>
      <c r="G58" s="1018"/>
      <c r="H58" s="442"/>
      <c r="I58" s="1232"/>
      <c r="J58" s="856" t="s">
        <v>695</v>
      </c>
      <c r="K58" s="856" t="s">
        <v>695</v>
      </c>
      <c r="L58" s="27" t="s">
        <v>2612</v>
      </c>
      <c r="M58" s="736"/>
    </row>
    <row r="59" spans="1:13" s="14" customFormat="1" ht="20.25" hidden="1" thickTop="1">
      <c r="A59" s="426" t="s">
        <v>1811</v>
      </c>
      <c r="B59" s="426"/>
      <c r="C59" s="1517" t="s">
        <v>1793</v>
      </c>
      <c r="D59" s="436" t="s">
        <v>1812</v>
      </c>
      <c r="E59" s="436">
        <v>45257</v>
      </c>
      <c r="F59" s="437">
        <v>45258</v>
      </c>
      <c r="G59" s="1531" t="s">
        <v>2194</v>
      </c>
      <c r="H59" s="436" t="s">
        <v>2613</v>
      </c>
      <c r="I59" s="1231">
        <v>45265</v>
      </c>
      <c r="J59" s="1231">
        <f t="shared" ref="J59" si="14">I59+25</f>
        <v>45290</v>
      </c>
      <c r="K59" s="1231">
        <f t="shared" ref="K59" si="15">I59+33</f>
        <v>45298</v>
      </c>
      <c r="L59" s="27" t="s">
        <v>2217</v>
      </c>
      <c r="M59" s="27" t="s">
        <v>2612</v>
      </c>
    </row>
    <row r="60" spans="1:13" s="14" customFormat="1" ht="20.25" hidden="1" thickBot="1">
      <c r="A60" s="426"/>
      <c r="B60" s="426"/>
      <c r="C60" s="1018"/>
      <c r="D60" s="442"/>
      <c r="E60" s="442"/>
      <c r="F60" s="443"/>
      <c r="G60" s="1018"/>
      <c r="H60" s="442"/>
      <c r="I60" s="1232"/>
      <c r="J60" s="856" t="s">
        <v>695</v>
      </c>
      <c r="K60" s="856" t="s">
        <v>695</v>
      </c>
      <c r="L60" s="736"/>
      <c r="M60" s="27" t="s">
        <v>2217</v>
      </c>
    </row>
    <row r="61" spans="1:13" s="14" customFormat="1" ht="20.25" hidden="1" thickTop="1">
      <c r="A61" s="426" t="s">
        <v>1813</v>
      </c>
      <c r="B61" s="426"/>
      <c r="C61" s="1531" t="s">
        <v>608</v>
      </c>
      <c r="D61" s="436" t="s">
        <v>1814</v>
      </c>
      <c r="E61" s="436">
        <v>45267</v>
      </c>
      <c r="F61" s="437">
        <v>45268</v>
      </c>
      <c r="G61" s="523" t="s">
        <v>2200</v>
      </c>
      <c r="H61" s="436" t="s">
        <v>2614</v>
      </c>
      <c r="I61" s="1231">
        <v>45272</v>
      </c>
      <c r="J61" s="1684" t="s">
        <v>2615</v>
      </c>
      <c r="K61" s="1684" t="s">
        <v>2615</v>
      </c>
      <c r="L61" s="736"/>
      <c r="M61" s="736"/>
    </row>
    <row r="62" spans="1:13" s="14" customFormat="1" ht="20.25" hidden="1" thickBot="1">
      <c r="A62" s="426"/>
      <c r="B62" s="426"/>
      <c r="C62" s="1018"/>
      <c r="D62" s="442"/>
      <c r="E62" s="442"/>
      <c r="F62" s="443"/>
      <c r="G62" s="1018"/>
      <c r="H62" s="442"/>
      <c r="I62" s="1232"/>
      <c r="J62" s="1685"/>
      <c r="K62" s="1685"/>
      <c r="L62" s="27" t="s">
        <v>2612</v>
      </c>
      <c r="M62" s="736"/>
    </row>
    <row r="63" spans="1:13" s="14" customFormat="1" ht="20.25" hidden="1" thickTop="1">
      <c r="A63" s="426" t="s">
        <v>1817</v>
      </c>
      <c r="B63" s="426"/>
      <c r="C63" s="1017" t="s">
        <v>1818</v>
      </c>
      <c r="D63" s="436" t="s">
        <v>1819</v>
      </c>
      <c r="E63" s="436">
        <v>45277</v>
      </c>
      <c r="F63" s="437">
        <v>45279</v>
      </c>
      <c r="G63" s="1531" t="s">
        <v>2174</v>
      </c>
      <c r="H63" s="436" t="s">
        <v>2616</v>
      </c>
      <c r="I63" s="1231">
        <v>45280</v>
      </c>
      <c r="J63" s="1231">
        <f>I63+25</f>
        <v>45305</v>
      </c>
      <c r="K63" s="1231">
        <f>I63+33</f>
        <v>45313</v>
      </c>
      <c r="L63" s="27" t="s">
        <v>2217</v>
      </c>
      <c r="M63" s="27" t="s">
        <v>2612</v>
      </c>
    </row>
    <row r="64" spans="1:13" s="14" customFormat="1" ht="20.25" hidden="1" thickBot="1">
      <c r="A64" s="426"/>
      <c r="B64" s="426"/>
      <c r="C64" s="1018"/>
      <c r="D64" s="442"/>
      <c r="E64" s="442"/>
      <c r="F64" s="443"/>
      <c r="G64" s="1018"/>
      <c r="H64" s="442"/>
      <c r="I64" s="1232"/>
      <c r="J64" s="856" t="s">
        <v>695</v>
      </c>
      <c r="K64" s="856" t="s">
        <v>695</v>
      </c>
      <c r="L64" s="736"/>
      <c r="M64" s="27" t="s">
        <v>2217</v>
      </c>
    </row>
    <row r="65" spans="1:13" s="14" customFormat="1" ht="20.25" hidden="1" thickTop="1">
      <c r="A65" s="426" t="s">
        <v>1745</v>
      </c>
      <c r="B65" s="426"/>
      <c r="C65" s="1517" t="s">
        <v>1821</v>
      </c>
      <c r="D65" s="436" t="s">
        <v>1822</v>
      </c>
      <c r="E65" s="436">
        <v>45280</v>
      </c>
      <c r="F65" s="437">
        <v>45281</v>
      </c>
      <c r="G65" s="1531" t="s">
        <v>144</v>
      </c>
      <c r="H65" s="436" t="s">
        <v>2617</v>
      </c>
      <c r="I65" s="1231">
        <v>45286</v>
      </c>
      <c r="J65" s="1231">
        <f>I65+25</f>
        <v>45311</v>
      </c>
      <c r="K65" s="1231">
        <f>I65+33</f>
        <v>45319</v>
      </c>
      <c r="L65" s="736"/>
      <c r="M65" s="736"/>
    </row>
    <row r="66" spans="1:13" s="14" customFormat="1" ht="20.25" hidden="1" thickBot="1">
      <c r="A66" s="426"/>
      <c r="B66" s="426"/>
      <c r="C66" s="1018"/>
      <c r="D66" s="442"/>
      <c r="E66" s="442"/>
      <c r="F66" s="443"/>
      <c r="G66" s="1018"/>
      <c r="H66" s="442"/>
      <c r="I66" s="1232"/>
      <c r="J66" s="856" t="s">
        <v>695</v>
      </c>
      <c r="K66" s="856" t="s">
        <v>695</v>
      </c>
      <c r="L66" s="736"/>
      <c r="M66" s="736"/>
    </row>
    <row r="67" spans="1:13" s="14" customFormat="1" ht="20.25" hidden="1" thickTop="1">
      <c r="A67" s="426"/>
      <c r="B67" s="426"/>
      <c r="C67" s="1531" t="s">
        <v>1808</v>
      </c>
      <c r="D67" s="436" t="s">
        <v>1823</v>
      </c>
      <c r="E67" s="436">
        <v>45286</v>
      </c>
      <c r="F67" s="437">
        <v>45287</v>
      </c>
      <c r="G67" s="1531" t="s">
        <v>2176</v>
      </c>
      <c r="H67" s="436" t="s">
        <v>2618</v>
      </c>
      <c r="I67" s="1231">
        <v>45293</v>
      </c>
      <c r="J67" s="1231">
        <f>I67+25</f>
        <v>45318</v>
      </c>
      <c r="K67" s="1231">
        <f>I67+33</f>
        <v>45326</v>
      </c>
      <c r="L67" s="736"/>
      <c r="M67" s="736"/>
    </row>
    <row r="68" spans="1:13" s="14" customFormat="1" ht="20.25" hidden="1" thickBot="1">
      <c r="A68" s="426"/>
      <c r="B68" s="426"/>
      <c r="C68" s="1018"/>
      <c r="D68" s="442"/>
      <c r="E68" s="442"/>
      <c r="F68" s="443"/>
      <c r="G68" s="1018"/>
      <c r="H68" s="442"/>
      <c r="I68" s="1232"/>
      <c r="J68" s="856" t="s">
        <v>695</v>
      </c>
      <c r="K68" s="856" t="s">
        <v>695</v>
      </c>
      <c r="L68" s="736"/>
      <c r="M68" s="736"/>
    </row>
    <row r="69" spans="1:13" s="14" customFormat="1" ht="20.25" hidden="1" thickTop="1">
      <c r="A69" s="426" t="s">
        <v>1826</v>
      </c>
      <c r="B69" s="426"/>
      <c r="C69" s="1531" t="s">
        <v>1805</v>
      </c>
      <c r="D69" s="436" t="s">
        <v>1827</v>
      </c>
      <c r="E69" s="436">
        <v>44928</v>
      </c>
      <c r="F69" s="437">
        <v>44929</v>
      </c>
      <c r="G69" s="1531" t="s">
        <v>2619</v>
      </c>
      <c r="H69" s="436" t="s">
        <v>2620</v>
      </c>
      <c r="I69" s="1231">
        <v>45300</v>
      </c>
      <c r="J69" s="1231">
        <f>I69+25</f>
        <v>45325</v>
      </c>
      <c r="K69" s="1231">
        <f>I69+33</f>
        <v>45333</v>
      </c>
      <c r="L69" s="736"/>
      <c r="M69" s="736"/>
    </row>
    <row r="70" spans="1:13" s="14" customFormat="1" ht="20.25" hidden="1" thickBot="1">
      <c r="A70" s="426"/>
      <c r="B70" s="426"/>
      <c r="C70" s="1018"/>
      <c r="D70" s="442"/>
      <c r="E70" s="442"/>
      <c r="F70" s="443"/>
      <c r="G70" s="1018"/>
      <c r="H70" s="442"/>
      <c r="I70" s="1232"/>
      <c r="J70" s="856" t="s">
        <v>695</v>
      </c>
      <c r="K70" s="856" t="s">
        <v>695</v>
      </c>
      <c r="L70" s="736"/>
      <c r="M70" s="736"/>
    </row>
    <row r="71" spans="1:13" s="14" customFormat="1" ht="20.25" hidden="1" thickTop="1">
      <c r="A71" s="426" t="s">
        <v>608</v>
      </c>
      <c r="B71" s="426"/>
      <c r="C71" s="1531" t="s">
        <v>1793</v>
      </c>
      <c r="D71" s="436" t="s">
        <v>1829</v>
      </c>
      <c r="E71" s="436">
        <v>45300</v>
      </c>
      <c r="F71" s="437">
        <v>45302</v>
      </c>
      <c r="G71" s="1531" t="s">
        <v>2312</v>
      </c>
      <c r="H71" s="436" t="s">
        <v>2621</v>
      </c>
      <c r="I71" s="1231">
        <v>45307</v>
      </c>
      <c r="J71" s="1231">
        <f t="shared" ref="J71" si="16">I71+25</f>
        <v>45332</v>
      </c>
      <c r="K71" s="1231">
        <f t="shared" ref="K71" si="17">I71+33</f>
        <v>45340</v>
      </c>
      <c r="L71" s="736"/>
      <c r="M71" s="736"/>
    </row>
    <row r="72" spans="1:13" s="14" customFormat="1" ht="20.25" hidden="1" thickBot="1">
      <c r="A72" s="426"/>
      <c r="B72" s="426"/>
      <c r="C72" s="1018"/>
      <c r="D72" s="442"/>
      <c r="E72" s="442"/>
      <c r="F72" s="443"/>
      <c r="G72" s="1018"/>
      <c r="H72" s="442"/>
      <c r="I72" s="1232"/>
      <c r="J72" s="856" t="s">
        <v>695</v>
      </c>
      <c r="K72" s="856" t="s">
        <v>695</v>
      </c>
      <c r="L72" s="736"/>
      <c r="M72" s="736"/>
    </row>
    <row r="73" spans="1:13" s="14" customFormat="1" ht="20.25" hidden="1" thickTop="1">
      <c r="A73" s="426" t="s">
        <v>1831</v>
      </c>
      <c r="B73" s="426"/>
      <c r="C73" s="1531" t="s">
        <v>1832</v>
      </c>
      <c r="D73" s="436" t="s">
        <v>1833</v>
      </c>
      <c r="E73" s="436">
        <v>45311</v>
      </c>
      <c r="F73" s="437">
        <v>45313</v>
      </c>
      <c r="G73" s="1531" t="s">
        <v>414</v>
      </c>
      <c r="H73" s="436" t="s">
        <v>2622</v>
      </c>
      <c r="I73" s="1231">
        <v>45314</v>
      </c>
      <c r="J73" s="1231">
        <f t="shared" ref="J73" si="18">I73+25</f>
        <v>45339</v>
      </c>
      <c r="K73" s="1231">
        <f t="shared" ref="K73" si="19">I73+33</f>
        <v>45347</v>
      </c>
      <c r="L73" s="736"/>
      <c r="M73" s="736"/>
    </row>
    <row r="74" spans="1:13" s="14" customFormat="1" ht="20.25" hidden="1" thickBot="1">
      <c r="A74" s="426"/>
      <c r="B74" s="426"/>
      <c r="C74" s="1018"/>
      <c r="D74" s="442"/>
      <c r="E74" s="442"/>
      <c r="F74" s="443"/>
      <c r="G74" s="1018"/>
      <c r="H74" s="442"/>
      <c r="I74" s="1232"/>
      <c r="J74" s="856" t="s">
        <v>695</v>
      </c>
      <c r="K74" s="856" t="s">
        <v>695</v>
      </c>
      <c r="L74" s="736"/>
      <c r="M74" s="736"/>
    </row>
    <row r="75" spans="1:13" s="14" customFormat="1" ht="20.25" hidden="1" thickTop="1">
      <c r="A75" s="426"/>
      <c r="B75" s="426"/>
      <c r="C75" s="1531" t="s">
        <v>1821</v>
      </c>
      <c r="D75" s="436" t="s">
        <v>1835</v>
      </c>
      <c r="E75" s="436">
        <v>45319</v>
      </c>
      <c r="F75" s="437">
        <v>45322</v>
      </c>
      <c r="G75" s="1531" t="s">
        <v>2623</v>
      </c>
      <c r="H75" s="436" t="s">
        <v>2624</v>
      </c>
      <c r="I75" s="1231">
        <v>45321</v>
      </c>
      <c r="J75" s="1231">
        <f t="shared" ref="J75" si="20">I75+25</f>
        <v>45346</v>
      </c>
      <c r="K75" s="1231">
        <f t="shared" ref="K75" si="21">I75+33</f>
        <v>45354</v>
      </c>
      <c r="L75" s="736"/>
      <c r="M75" s="736"/>
    </row>
    <row r="76" spans="1:13" s="14" customFormat="1" ht="20.25" hidden="1" thickBot="1">
      <c r="A76" s="426"/>
      <c r="B76" s="426"/>
      <c r="C76" s="1018"/>
      <c r="D76" s="442"/>
      <c r="E76" s="442"/>
      <c r="F76" s="443"/>
      <c r="G76" s="1018"/>
      <c r="H76" s="442"/>
      <c r="I76" s="1232"/>
      <c r="J76" s="856" t="s">
        <v>695</v>
      </c>
      <c r="K76" s="856" t="s">
        <v>695</v>
      </c>
      <c r="L76" s="736"/>
      <c r="M76" s="736"/>
    </row>
    <row r="77" spans="1:13" s="14" customFormat="1" ht="20.25" hidden="1" thickTop="1">
      <c r="A77" s="426"/>
      <c r="B77" s="426"/>
      <c r="C77" s="1531" t="s">
        <v>1808</v>
      </c>
      <c r="D77" s="436" t="s">
        <v>1837</v>
      </c>
      <c r="E77" s="436">
        <v>45323</v>
      </c>
      <c r="F77" s="437">
        <v>45325</v>
      </c>
      <c r="G77" s="1531" t="s">
        <v>2482</v>
      </c>
      <c r="H77" s="436" t="s">
        <v>2625</v>
      </c>
      <c r="I77" s="1231">
        <v>45328</v>
      </c>
      <c r="J77" s="1231">
        <f t="shared" ref="J77" si="22">I77+25</f>
        <v>45353</v>
      </c>
      <c r="K77" s="1231">
        <f t="shared" ref="K77" si="23">I77+33</f>
        <v>45361</v>
      </c>
      <c r="L77" s="736"/>
      <c r="M77" s="736"/>
    </row>
    <row r="78" spans="1:13" s="14" customFormat="1" ht="20.25" hidden="1" thickBot="1">
      <c r="A78" s="426"/>
      <c r="B78" s="426"/>
      <c r="C78" s="1018"/>
      <c r="D78" s="442"/>
      <c r="E78" s="442"/>
      <c r="F78" s="443"/>
      <c r="G78" s="1018"/>
      <c r="H78" s="442"/>
      <c r="I78" s="1232"/>
      <c r="J78" s="856" t="s">
        <v>695</v>
      </c>
      <c r="K78" s="856" t="s">
        <v>695</v>
      </c>
      <c r="L78" s="736"/>
      <c r="M78" s="736"/>
    </row>
    <row r="79" spans="1:13" s="14" customFormat="1" ht="20.25" hidden="1" thickTop="1">
      <c r="A79" s="426"/>
      <c r="B79" s="426"/>
      <c r="C79" s="1531" t="s">
        <v>1745</v>
      </c>
      <c r="D79" s="436" t="s">
        <v>1839</v>
      </c>
      <c r="E79" s="436">
        <v>45331</v>
      </c>
      <c r="F79" s="437">
        <v>45333</v>
      </c>
      <c r="G79" s="1517" t="s">
        <v>2398</v>
      </c>
      <c r="H79" s="436" t="s">
        <v>2626</v>
      </c>
      <c r="I79" s="1231">
        <v>45335</v>
      </c>
      <c r="J79" s="1231">
        <f t="shared" ref="J79" si="24">I79+25</f>
        <v>45360</v>
      </c>
      <c r="K79" s="1231">
        <f t="shared" ref="K79" si="25">I79+33</f>
        <v>45368</v>
      </c>
      <c r="L79" s="736"/>
      <c r="M79" s="736"/>
    </row>
    <row r="80" spans="1:13" s="14" customFormat="1" ht="20.25" hidden="1" thickBot="1">
      <c r="A80" s="426"/>
      <c r="B80" s="426"/>
      <c r="C80" s="1018"/>
      <c r="D80" s="442"/>
      <c r="E80" s="442"/>
      <c r="F80" s="443"/>
      <c r="G80" s="1018"/>
      <c r="H80" s="442"/>
      <c r="I80" s="1232"/>
      <c r="J80" s="856" t="s">
        <v>695</v>
      </c>
      <c r="K80" s="856" t="s">
        <v>695</v>
      </c>
      <c r="L80" s="736"/>
      <c r="M80" s="736"/>
    </row>
    <row r="81" spans="1:13" s="14" customFormat="1" ht="20.25" hidden="1" thickTop="1">
      <c r="A81" s="426" t="s">
        <v>608</v>
      </c>
      <c r="B81" s="426"/>
      <c r="C81" s="1531" t="s">
        <v>1805</v>
      </c>
      <c r="D81" s="436" t="s">
        <v>1841</v>
      </c>
      <c r="E81" s="436">
        <v>45334</v>
      </c>
      <c r="F81" s="437">
        <v>45336</v>
      </c>
      <c r="G81" s="1815" t="s">
        <v>406</v>
      </c>
      <c r="H81" s="436" t="s">
        <v>2627</v>
      </c>
      <c r="I81" s="1231">
        <v>45342</v>
      </c>
      <c r="J81" s="1233"/>
      <c r="K81" s="1233"/>
      <c r="L81" s="736"/>
      <c r="M81" s="736"/>
    </row>
    <row r="82" spans="1:13" s="14" customFormat="1" ht="20.25" hidden="1" thickBot="1">
      <c r="A82" s="426"/>
      <c r="B82" s="426"/>
      <c r="C82" s="1018"/>
      <c r="D82" s="442"/>
      <c r="E82" s="442"/>
      <c r="F82" s="443"/>
      <c r="G82" s="1018"/>
      <c r="H82" s="442"/>
      <c r="I82" s="1232"/>
      <c r="J82" s="894"/>
      <c r="K82" s="894"/>
      <c r="L82" s="736"/>
      <c r="M82" s="736"/>
    </row>
    <row r="83" spans="1:13" s="14" customFormat="1" ht="20.25" hidden="1" thickTop="1">
      <c r="A83" s="426"/>
      <c r="B83" s="426"/>
      <c r="C83" s="1531"/>
      <c r="D83" s="436"/>
      <c r="E83" s="436"/>
      <c r="F83" s="437"/>
      <c r="G83" s="1815" t="s">
        <v>406</v>
      </c>
      <c r="H83" s="436" t="s">
        <v>2628</v>
      </c>
      <c r="I83" s="1231">
        <v>45349</v>
      </c>
      <c r="J83" s="1233"/>
      <c r="K83" s="1233"/>
      <c r="L83"/>
      <c r="M83" s="736"/>
    </row>
    <row r="84" spans="1:13" ht="20.25" hidden="1" thickBot="1">
      <c r="L84" s="14"/>
    </row>
    <row r="85" spans="1:13" s="14" customFormat="1" ht="20.25" hidden="1" thickTop="1">
      <c r="A85" s="426" t="s">
        <v>1846</v>
      </c>
      <c r="B85" s="426"/>
      <c r="C85" s="1531" t="s">
        <v>1793</v>
      </c>
      <c r="D85" s="436" t="s">
        <v>1847</v>
      </c>
      <c r="E85" s="436">
        <v>45348</v>
      </c>
      <c r="F85" s="437">
        <v>45350</v>
      </c>
      <c r="G85" s="1815" t="s">
        <v>406</v>
      </c>
      <c r="H85" s="436" t="s">
        <v>2629</v>
      </c>
      <c r="I85" s="1231">
        <v>45356</v>
      </c>
      <c r="J85" s="1233"/>
      <c r="K85" s="1233"/>
    </row>
    <row r="86" spans="1:13" s="14" customFormat="1" ht="20.25" hidden="1" thickBot="1">
      <c r="A86" s="426"/>
      <c r="B86" s="426"/>
      <c r="C86" s="1018" t="s">
        <v>1821</v>
      </c>
      <c r="D86" s="442" t="s">
        <v>1850</v>
      </c>
      <c r="E86" s="442">
        <v>45351</v>
      </c>
      <c r="F86" s="443">
        <v>45353</v>
      </c>
      <c r="G86" s="1018"/>
      <c r="H86" s="442"/>
      <c r="I86" s="1232"/>
      <c r="J86" s="894"/>
      <c r="K86" s="894"/>
    </row>
    <row r="87" spans="1:13" s="14" customFormat="1" ht="20.25" hidden="1" thickTop="1">
      <c r="A87" s="426"/>
      <c r="B87" s="426"/>
      <c r="C87" s="1517" t="s">
        <v>1808</v>
      </c>
      <c r="D87" s="436" t="s">
        <v>1851</v>
      </c>
      <c r="E87" s="436">
        <v>45359</v>
      </c>
      <c r="F87" s="437">
        <v>45361</v>
      </c>
      <c r="G87" s="1815" t="s">
        <v>406</v>
      </c>
      <c r="H87" s="436" t="s">
        <v>2630</v>
      </c>
      <c r="I87" s="1231">
        <v>45363</v>
      </c>
      <c r="J87" s="1233"/>
      <c r="K87" s="1233"/>
    </row>
    <row r="88" spans="1:13" s="14" customFormat="1" ht="20.25" hidden="1" thickBot="1">
      <c r="A88" s="426"/>
      <c r="B88" s="426"/>
      <c r="C88" s="1018"/>
      <c r="D88" s="442"/>
      <c r="E88" s="442"/>
      <c r="F88" s="443"/>
      <c r="G88" s="1018"/>
      <c r="H88" s="442"/>
      <c r="I88" s="1232"/>
      <c r="J88" s="894"/>
      <c r="K88" s="894"/>
    </row>
    <row r="89" spans="1:13" s="14" customFormat="1" ht="20.25" hidden="1" thickTop="1">
      <c r="A89" s="426" t="s">
        <v>1853</v>
      </c>
      <c r="B89" s="426"/>
      <c r="C89" s="1517" t="s">
        <v>1784</v>
      </c>
      <c r="D89" s="436" t="s">
        <v>1854</v>
      </c>
      <c r="E89" s="436">
        <v>45364</v>
      </c>
      <c r="F89" s="437">
        <v>45366</v>
      </c>
      <c r="G89" s="1517" t="s">
        <v>2631</v>
      </c>
      <c r="H89" s="436" t="s">
        <v>2632</v>
      </c>
      <c r="I89" s="1231">
        <v>45370</v>
      </c>
      <c r="J89" s="1231">
        <f>I89+32</f>
        <v>45402</v>
      </c>
      <c r="K89" s="1231">
        <f>I89+37</f>
        <v>45407</v>
      </c>
    </row>
    <row r="90" spans="1:13" s="14" customFormat="1" ht="20.25" hidden="1" thickBot="1">
      <c r="A90" s="426"/>
      <c r="B90" s="426"/>
      <c r="C90" s="1018"/>
      <c r="D90" s="442"/>
      <c r="E90" s="442"/>
      <c r="F90" s="443"/>
      <c r="G90" s="1018"/>
      <c r="H90" s="442"/>
      <c r="I90" s="1232"/>
      <c r="J90" s="856" t="s">
        <v>695</v>
      </c>
      <c r="K90" s="856" t="s">
        <v>695</v>
      </c>
    </row>
    <row r="91" spans="1:13" s="14" customFormat="1" ht="20.25" hidden="1" thickTop="1">
      <c r="A91" s="426" t="s">
        <v>1856</v>
      </c>
      <c r="B91" s="426"/>
      <c r="C91" s="1517" t="s">
        <v>1832</v>
      </c>
      <c r="D91" s="436" t="s">
        <v>1857</v>
      </c>
      <c r="E91" s="436">
        <v>45373</v>
      </c>
      <c r="F91" s="437">
        <v>45375</v>
      </c>
      <c r="G91" s="1517" t="s">
        <v>2013</v>
      </c>
      <c r="H91" s="436" t="s">
        <v>2633</v>
      </c>
      <c r="I91" s="1231">
        <v>45377</v>
      </c>
      <c r="J91" s="1231">
        <f>I91+32</f>
        <v>45409</v>
      </c>
      <c r="K91" s="1231">
        <f>I91+37</f>
        <v>45414</v>
      </c>
    </row>
    <row r="92" spans="1:13" s="14" customFormat="1" ht="20.25" hidden="1" thickBot="1">
      <c r="A92" s="426"/>
      <c r="B92" s="426"/>
      <c r="C92" s="1018"/>
      <c r="D92" s="442"/>
      <c r="E92" s="442"/>
      <c r="F92" s="443"/>
      <c r="G92" s="1018"/>
      <c r="H92" s="442"/>
      <c r="I92" s="1232"/>
      <c r="J92" s="856" t="s">
        <v>695</v>
      </c>
      <c r="K92" s="856" t="s">
        <v>695</v>
      </c>
    </row>
    <row r="93" spans="1:13" s="14" customFormat="1" ht="20.25" hidden="1" thickTop="1">
      <c r="A93" s="426"/>
      <c r="B93" s="426"/>
      <c r="C93" s="1517" t="s">
        <v>1846</v>
      </c>
      <c r="D93" s="436" t="s">
        <v>1859</v>
      </c>
      <c r="E93" s="436">
        <v>45383</v>
      </c>
      <c r="F93" s="437">
        <v>45385</v>
      </c>
      <c r="G93" s="1517" t="s">
        <v>144</v>
      </c>
      <c r="H93" s="436" t="s">
        <v>2634</v>
      </c>
      <c r="I93" s="1231">
        <v>45389</v>
      </c>
      <c r="J93" s="1231">
        <f>I93+32</f>
        <v>45421</v>
      </c>
      <c r="K93" s="1231">
        <f>I93+37</f>
        <v>45426</v>
      </c>
    </row>
    <row r="94" spans="1:13" s="14" customFormat="1" ht="20.25" hidden="1" thickBot="1">
      <c r="A94" s="426"/>
      <c r="B94" s="426"/>
      <c r="C94" s="1018"/>
      <c r="D94" s="442"/>
      <c r="E94" s="442"/>
      <c r="F94" s="443"/>
      <c r="G94" s="1018"/>
      <c r="H94" s="442"/>
      <c r="I94" s="1232"/>
      <c r="J94" s="856" t="s">
        <v>695</v>
      </c>
      <c r="K94" s="856" t="s">
        <v>695</v>
      </c>
    </row>
    <row r="95" spans="1:13" s="14" customFormat="1" ht="20.25" hidden="1" thickTop="1">
      <c r="A95" s="426"/>
      <c r="B95" s="426"/>
      <c r="C95" s="1517" t="s">
        <v>1821</v>
      </c>
      <c r="D95" s="436" t="s">
        <v>1862</v>
      </c>
      <c r="E95" s="436">
        <v>45390</v>
      </c>
      <c r="F95" s="437">
        <v>45393</v>
      </c>
      <c r="G95" s="1517" t="s">
        <v>527</v>
      </c>
      <c r="H95" s="436" t="s">
        <v>2635</v>
      </c>
      <c r="I95" s="1231">
        <v>45395</v>
      </c>
      <c r="J95" s="1231">
        <f>I95+32</f>
        <v>45427</v>
      </c>
      <c r="K95" s="1231">
        <f>I95+37</f>
        <v>45432</v>
      </c>
    </row>
    <row r="96" spans="1:13" s="14" customFormat="1" ht="20.25" hidden="1" thickBot="1">
      <c r="A96" s="426"/>
      <c r="B96" s="426"/>
      <c r="C96" s="1018"/>
      <c r="D96" s="442"/>
      <c r="E96" s="442"/>
      <c r="F96" s="443"/>
      <c r="G96" s="1018"/>
      <c r="H96" s="442"/>
      <c r="I96" s="1232"/>
      <c r="J96" s="856" t="s">
        <v>695</v>
      </c>
      <c r="K96" s="856" t="s">
        <v>695</v>
      </c>
    </row>
    <row r="97" spans="1:11" s="14" customFormat="1" ht="21" hidden="1" thickTop="1" thickBot="1">
      <c r="A97" s="426"/>
      <c r="B97" s="426"/>
      <c r="C97" s="1517" t="s">
        <v>1808</v>
      </c>
      <c r="D97" s="436" t="s">
        <v>1866</v>
      </c>
      <c r="E97" s="442">
        <v>45399</v>
      </c>
      <c r="F97" s="443">
        <v>45401</v>
      </c>
      <c r="G97" s="1517" t="s">
        <v>2619</v>
      </c>
      <c r="H97" s="436" t="s">
        <v>2636</v>
      </c>
      <c r="I97" s="1231">
        <v>45405</v>
      </c>
      <c r="J97" s="1231">
        <f>I97+32</f>
        <v>45437</v>
      </c>
      <c r="K97" s="1231">
        <f>I97+37</f>
        <v>45442</v>
      </c>
    </row>
    <row r="98" spans="1:11" s="14" customFormat="1" ht="21" hidden="1" thickTop="1" thickBot="1">
      <c r="A98" s="426"/>
      <c r="B98" s="426"/>
      <c r="C98" s="1018"/>
      <c r="D98" s="442"/>
      <c r="E98" s="442"/>
      <c r="F98" s="443"/>
      <c r="G98" s="1018"/>
      <c r="H98" s="442"/>
      <c r="I98" s="1232"/>
      <c r="J98" s="856" t="s">
        <v>695</v>
      </c>
      <c r="K98" s="856" t="s">
        <v>695</v>
      </c>
    </row>
    <row r="99" spans="1:11" s="14" customFormat="1" ht="20.25" hidden="1" thickTop="1">
      <c r="A99" s="426" t="s">
        <v>1745</v>
      </c>
      <c r="B99" s="426"/>
      <c r="C99" s="2007" t="s">
        <v>406</v>
      </c>
      <c r="D99" s="436" t="s">
        <v>1864</v>
      </c>
      <c r="E99" s="436">
        <v>45396</v>
      </c>
      <c r="F99" s="1087"/>
      <c r="G99" s="1517" t="s">
        <v>2637</v>
      </c>
      <c r="H99" s="436" t="s">
        <v>2638</v>
      </c>
      <c r="I99" s="1231">
        <v>45405</v>
      </c>
      <c r="J99" s="1231">
        <f>I99+32</f>
        <v>45437</v>
      </c>
      <c r="K99" s="1231">
        <f>I99+37</f>
        <v>45442</v>
      </c>
    </row>
    <row r="100" spans="1:11" s="14" customFormat="1" ht="20.25" hidden="1" thickBot="1">
      <c r="A100" s="426"/>
      <c r="B100" s="426"/>
      <c r="C100" s="1018" t="s">
        <v>1867</v>
      </c>
      <c r="D100" s="442" t="s">
        <v>1868</v>
      </c>
      <c r="E100" s="442">
        <v>45400</v>
      </c>
      <c r="F100" s="443">
        <v>45402</v>
      </c>
      <c r="G100" s="1018"/>
      <c r="H100" s="442"/>
      <c r="I100" s="1232"/>
      <c r="J100" s="856" t="s">
        <v>695</v>
      </c>
      <c r="K100" s="856" t="s">
        <v>695</v>
      </c>
    </row>
    <row r="101" spans="1:11" s="14" customFormat="1" ht="20.25" hidden="1" thickTop="1">
      <c r="A101" s="426" t="s">
        <v>1869</v>
      </c>
      <c r="B101" s="426"/>
      <c r="C101" s="1761" t="s">
        <v>1745</v>
      </c>
      <c r="D101" s="732" t="s">
        <v>1870</v>
      </c>
      <c r="E101" s="732">
        <v>45411</v>
      </c>
      <c r="F101" s="2039" t="s">
        <v>393</v>
      </c>
      <c r="G101" s="1517" t="s">
        <v>2312</v>
      </c>
      <c r="H101" s="436" t="s">
        <v>2639</v>
      </c>
      <c r="I101" s="1231">
        <v>45412</v>
      </c>
      <c r="J101" s="1231">
        <f>I101+32</f>
        <v>45444</v>
      </c>
      <c r="K101" s="1231">
        <f>I101+37</f>
        <v>45449</v>
      </c>
    </row>
    <row r="102" spans="1:11" s="14" customFormat="1" ht="20.25" hidden="1" thickBot="1">
      <c r="A102" s="426"/>
      <c r="B102" s="426"/>
      <c r="C102" s="1018"/>
      <c r="D102" s="442"/>
      <c r="E102" s="442"/>
      <c r="F102" s="443"/>
      <c r="G102" s="1018"/>
      <c r="H102" s="442"/>
      <c r="I102" s="1232"/>
      <c r="J102" s="856" t="s">
        <v>695</v>
      </c>
      <c r="K102" s="856" t="s">
        <v>695</v>
      </c>
    </row>
    <row r="103" spans="1:11" s="14" customFormat="1" ht="20.25" hidden="1" thickTop="1">
      <c r="A103" s="426"/>
      <c r="B103" s="426"/>
      <c r="C103" s="1761"/>
      <c r="D103" s="732"/>
      <c r="E103" s="732"/>
      <c r="F103" s="2039"/>
      <c r="G103" s="1978" t="s">
        <v>406</v>
      </c>
      <c r="H103" s="436" t="s">
        <v>2640</v>
      </c>
      <c r="I103" s="1231">
        <v>45419</v>
      </c>
      <c r="J103" s="1233"/>
      <c r="K103" s="1233"/>
    </row>
    <row r="104" spans="1:11" s="14" customFormat="1" ht="20.25" hidden="1" thickBot="1">
      <c r="A104" s="426"/>
      <c r="B104" s="426"/>
      <c r="C104" s="1018"/>
      <c r="D104" s="442"/>
      <c r="E104" s="442"/>
      <c r="F104" s="443"/>
      <c r="G104" s="1018"/>
      <c r="H104" s="442"/>
      <c r="I104" s="1232"/>
      <c r="J104" s="894"/>
      <c r="K104" s="894"/>
    </row>
    <row r="105" spans="1:11" s="14" customFormat="1" ht="20.25" hidden="1" thickTop="1">
      <c r="A105" s="426" t="s">
        <v>1846</v>
      </c>
      <c r="B105" s="426"/>
      <c r="C105" s="1761" t="s">
        <v>1869</v>
      </c>
      <c r="D105" s="440" t="s">
        <v>1872</v>
      </c>
      <c r="E105" s="440">
        <v>45421</v>
      </c>
      <c r="F105" s="2039" t="s">
        <v>393</v>
      </c>
      <c r="G105" s="1517" t="s">
        <v>2623</v>
      </c>
      <c r="H105" s="436" t="s">
        <v>2641</v>
      </c>
      <c r="I105" s="1231">
        <v>45430</v>
      </c>
      <c r="J105" s="1231">
        <f>I105+32</f>
        <v>45462</v>
      </c>
      <c r="K105" s="1231">
        <f>I105+37</f>
        <v>45467</v>
      </c>
    </row>
    <row r="106" spans="1:11" s="14" customFormat="1" ht="20.25" hidden="1" thickBot="1">
      <c r="A106" s="426"/>
      <c r="B106" s="426"/>
      <c r="C106" s="1018"/>
      <c r="D106" s="442"/>
      <c r="E106" s="275"/>
      <c r="F106" s="2104"/>
      <c r="G106" s="2109"/>
      <c r="H106" s="442"/>
      <c r="I106" s="2103"/>
      <c r="J106" s="2103"/>
      <c r="K106" s="2103"/>
    </row>
    <row r="107" spans="1:11" s="14" customFormat="1" ht="20.25" hidden="1" thickTop="1">
      <c r="A107" s="426"/>
      <c r="B107" s="426"/>
      <c r="C107" s="1249" t="s">
        <v>1846</v>
      </c>
      <c r="D107" s="732" t="s">
        <v>1878</v>
      </c>
      <c r="E107" s="732">
        <v>45427</v>
      </c>
      <c r="F107" s="2093">
        <v>45432</v>
      </c>
      <c r="G107" s="1761" t="s">
        <v>2482</v>
      </c>
      <c r="H107" s="440" t="s">
        <v>2642</v>
      </c>
      <c r="I107" s="1231">
        <v>45442</v>
      </c>
      <c r="J107" s="1231">
        <f>I107+32</f>
        <v>45474</v>
      </c>
      <c r="K107" s="1231">
        <f>I107+37</f>
        <v>45479</v>
      </c>
    </row>
    <row r="108" spans="1:11" s="14" customFormat="1" ht="19.5" hidden="1">
      <c r="A108" s="426"/>
      <c r="B108" s="426"/>
      <c r="C108" s="2108" t="s">
        <v>1875</v>
      </c>
      <c r="D108" s="275" t="s">
        <v>1876</v>
      </c>
      <c r="E108" s="2099">
        <v>45426</v>
      </c>
      <c r="F108" s="2100">
        <v>45429</v>
      </c>
      <c r="G108" s="1987"/>
      <c r="H108" s="440"/>
      <c r="I108" s="1231"/>
      <c r="J108" s="1231"/>
      <c r="K108" s="1231"/>
    </row>
    <row r="109" spans="1:11" s="14" customFormat="1" ht="19.5" hidden="1">
      <c r="A109" s="426" t="s">
        <v>1879</v>
      </c>
      <c r="B109" s="426"/>
      <c r="C109" s="1761" t="s">
        <v>1880</v>
      </c>
      <c r="D109" s="275" t="s">
        <v>1881</v>
      </c>
      <c r="E109" s="275">
        <v>45430</v>
      </c>
      <c r="F109" s="2094">
        <v>45433</v>
      </c>
      <c r="G109" s="1987"/>
      <c r="H109" s="440"/>
      <c r="I109" s="1231"/>
      <c r="J109" s="1231"/>
      <c r="K109" s="1231"/>
    </row>
    <row r="110" spans="1:11" s="14" customFormat="1" ht="20.25" hidden="1" thickBot="1">
      <c r="A110" s="426" t="s">
        <v>1808</v>
      </c>
      <c r="B110" s="426"/>
      <c r="C110" s="2102" t="s">
        <v>1821</v>
      </c>
      <c r="D110" s="440" t="s">
        <v>1882</v>
      </c>
      <c r="E110" s="440">
        <v>45429</v>
      </c>
      <c r="F110" s="2088" t="s">
        <v>393</v>
      </c>
      <c r="G110" s="1018"/>
      <c r="H110" s="442"/>
      <c r="I110" s="1232"/>
      <c r="J110" s="856" t="s">
        <v>695</v>
      </c>
      <c r="K110" s="856" t="s">
        <v>695</v>
      </c>
    </row>
    <row r="111" spans="1:11" s="14" customFormat="1" ht="20.25" hidden="1" thickTop="1">
      <c r="A111" s="426" t="s">
        <v>1808</v>
      </c>
      <c r="B111" s="426"/>
      <c r="C111" s="1761" t="s">
        <v>1793</v>
      </c>
      <c r="D111" s="436" t="s">
        <v>1883</v>
      </c>
      <c r="E111" s="436">
        <v>45446</v>
      </c>
      <c r="F111" s="437">
        <v>45447</v>
      </c>
      <c r="G111" s="1517" t="s">
        <v>2472</v>
      </c>
      <c r="H111" s="436" t="s">
        <v>2643</v>
      </c>
      <c r="I111" s="1231">
        <v>45445</v>
      </c>
      <c r="J111" s="1231">
        <f>I111+32</f>
        <v>45477</v>
      </c>
      <c r="K111" s="1231">
        <f>I111+37</f>
        <v>45482</v>
      </c>
    </row>
    <row r="112" spans="1:11" s="14" customFormat="1" ht="20.25" hidden="1" thickBot="1">
      <c r="A112" s="426"/>
      <c r="B112" s="426"/>
      <c r="C112" s="1018"/>
      <c r="D112" s="442"/>
      <c r="E112" s="442"/>
      <c r="F112" s="443"/>
      <c r="G112" s="1018"/>
      <c r="H112" s="442"/>
      <c r="I112" s="1232"/>
      <c r="J112" s="856" t="s">
        <v>695</v>
      </c>
      <c r="K112" s="856" t="s">
        <v>695</v>
      </c>
    </row>
    <row r="113" spans="1:13" s="14" customFormat="1" ht="20.25" hidden="1" thickTop="1">
      <c r="A113" s="426"/>
      <c r="B113" s="426"/>
      <c r="C113" s="1761" t="s">
        <v>1808</v>
      </c>
      <c r="D113" s="436" t="s">
        <v>1885</v>
      </c>
      <c r="E113" s="436">
        <v>45442</v>
      </c>
      <c r="F113" s="437">
        <v>45445</v>
      </c>
      <c r="G113" s="1517" t="s">
        <v>2601</v>
      </c>
      <c r="H113" s="436" t="s">
        <v>2644</v>
      </c>
      <c r="I113" s="1231">
        <v>45447</v>
      </c>
      <c r="J113" s="1231">
        <f>I113+32</f>
        <v>45479</v>
      </c>
      <c r="K113" s="1231">
        <f>I113+37</f>
        <v>45484</v>
      </c>
    </row>
    <row r="114" spans="1:13" s="14" customFormat="1" ht="20.25" hidden="1" thickBot="1">
      <c r="A114" s="426"/>
      <c r="B114" s="426"/>
      <c r="C114" s="1018" t="s">
        <v>1745</v>
      </c>
      <c r="D114" s="442" t="s">
        <v>1888</v>
      </c>
      <c r="E114" s="442">
        <v>45442</v>
      </c>
      <c r="F114" s="1198" t="s">
        <v>393</v>
      </c>
      <c r="G114" s="1018"/>
      <c r="H114" s="442"/>
      <c r="I114" s="1232"/>
      <c r="J114" s="856" t="s">
        <v>695</v>
      </c>
      <c r="K114" s="856" t="s">
        <v>695</v>
      </c>
    </row>
    <row r="115" spans="1:13" s="14" customFormat="1" ht="20.25" hidden="1" thickTop="1">
      <c r="A115" s="426"/>
      <c r="B115" s="426"/>
      <c r="C115" s="2150" t="s">
        <v>1889</v>
      </c>
      <c r="D115" s="2112" t="s">
        <v>1888</v>
      </c>
      <c r="E115" s="691" t="s">
        <v>393</v>
      </c>
      <c r="F115" s="437" t="s">
        <v>79</v>
      </c>
      <c r="G115" s="1517" t="s">
        <v>2328</v>
      </c>
      <c r="H115" s="436" t="s">
        <v>2645</v>
      </c>
      <c r="I115" s="1231">
        <v>45454</v>
      </c>
      <c r="J115" s="1231">
        <f t="shared" ref="J115" si="26">I115+32</f>
        <v>45486</v>
      </c>
      <c r="K115" s="1231">
        <f t="shared" ref="K115" si="27">I115+37</f>
        <v>45491</v>
      </c>
    </row>
    <row r="116" spans="1:13" s="14" customFormat="1" ht="20.25" hidden="1" thickBot="1">
      <c r="A116" s="426"/>
      <c r="B116" s="426"/>
      <c r="C116" s="1018"/>
      <c r="D116" s="442"/>
      <c r="E116" s="442"/>
      <c r="F116" s="443"/>
      <c r="G116" s="1018"/>
      <c r="H116" s="442"/>
      <c r="I116" s="1232"/>
      <c r="J116" s="856" t="s">
        <v>695</v>
      </c>
      <c r="K116" s="856" t="s">
        <v>695</v>
      </c>
    </row>
    <row r="117" spans="1:13" s="14" customFormat="1" ht="20.25" hidden="1" thickTop="1">
      <c r="A117" s="426"/>
      <c r="B117" s="426"/>
      <c r="C117" s="1517" t="s">
        <v>1869</v>
      </c>
      <c r="D117" s="436" t="s">
        <v>1891</v>
      </c>
      <c r="E117" s="436">
        <v>45464</v>
      </c>
      <c r="F117" s="437">
        <v>45466</v>
      </c>
      <c r="G117" s="1517" t="s">
        <v>2646</v>
      </c>
      <c r="H117" s="436" t="s">
        <v>2647</v>
      </c>
      <c r="I117" s="1231">
        <v>45461</v>
      </c>
      <c r="J117" s="1231">
        <f t="shared" ref="J117" si="28">I117+32</f>
        <v>45493</v>
      </c>
      <c r="K117" s="1231">
        <f t="shared" ref="K117" si="29">I117+37</f>
        <v>45498</v>
      </c>
      <c r="L117" s="736"/>
    </row>
    <row r="118" spans="1:13" s="14" customFormat="1" ht="20.25" hidden="1" thickBot="1">
      <c r="A118" s="426" t="s">
        <v>1846</v>
      </c>
      <c r="B118" s="426"/>
      <c r="C118" s="685" t="s">
        <v>1893</v>
      </c>
      <c r="D118" s="2151" t="s">
        <v>1894</v>
      </c>
      <c r="E118" s="442">
        <v>45457</v>
      </c>
      <c r="F118" s="443">
        <v>45460</v>
      </c>
      <c r="G118" s="1018"/>
      <c r="H118" s="442"/>
      <c r="I118" s="1232"/>
      <c r="J118" s="856" t="s">
        <v>695</v>
      </c>
      <c r="K118" s="856" t="s">
        <v>695</v>
      </c>
      <c r="L118" s="736"/>
      <c r="M118" s="736"/>
    </row>
    <row r="119" spans="1:13" s="14" customFormat="1" ht="20.25" hidden="1" thickTop="1">
      <c r="A119" s="426"/>
      <c r="B119" s="426"/>
      <c r="C119" s="1517"/>
      <c r="D119" s="436"/>
      <c r="E119" s="436"/>
      <c r="F119" s="437"/>
      <c r="G119" s="1517" t="s">
        <v>2631</v>
      </c>
      <c r="H119" s="436" t="s">
        <v>2648</v>
      </c>
      <c r="I119" s="1231">
        <v>45472</v>
      </c>
      <c r="J119" s="1231">
        <f t="shared" ref="J119" si="30">I119+32</f>
        <v>45504</v>
      </c>
      <c r="K119" s="1231">
        <f t="shared" ref="K119" si="31">I119+37</f>
        <v>45509</v>
      </c>
      <c r="L119" s="736"/>
      <c r="M119" s="736"/>
    </row>
    <row r="120" spans="1:13" s="14" customFormat="1" ht="20.25" hidden="1" thickBot="1">
      <c r="A120" s="426"/>
      <c r="B120" s="426"/>
      <c r="C120" s="1018"/>
      <c r="D120" s="442"/>
      <c r="E120" s="442"/>
      <c r="F120" s="443"/>
      <c r="G120" s="1018"/>
      <c r="H120" s="442"/>
      <c r="I120" s="1232"/>
      <c r="J120" s="856" t="s">
        <v>695</v>
      </c>
      <c r="K120" s="856" t="s">
        <v>695</v>
      </c>
      <c r="L120" s="736"/>
      <c r="M120" s="736"/>
    </row>
    <row r="121" spans="1:13" s="14" customFormat="1" ht="20.25" hidden="1" thickTop="1">
      <c r="A121" s="426" t="s">
        <v>1821</v>
      </c>
      <c r="B121" s="426"/>
      <c r="C121" s="1517" t="s">
        <v>1846</v>
      </c>
      <c r="D121" s="436" t="s">
        <v>1897</v>
      </c>
      <c r="E121" s="436">
        <v>45470</v>
      </c>
      <c r="F121" s="437">
        <v>45472</v>
      </c>
      <c r="G121" s="1517" t="s">
        <v>2324</v>
      </c>
      <c r="H121" s="436" t="s">
        <v>2649</v>
      </c>
      <c r="I121" s="1231">
        <v>45475</v>
      </c>
      <c r="J121" s="1231">
        <f t="shared" ref="J121" si="32">I121+32</f>
        <v>45507</v>
      </c>
      <c r="K121" s="1231">
        <f t="shared" ref="K121" si="33">I121+37</f>
        <v>45512</v>
      </c>
      <c r="L121" s="736"/>
      <c r="M121" s="736"/>
    </row>
    <row r="122" spans="1:13" s="14" customFormat="1" ht="20.25" hidden="1" thickBot="1">
      <c r="A122" s="426"/>
      <c r="B122" s="426"/>
      <c r="C122" s="1018" t="s">
        <v>1832</v>
      </c>
      <c r="D122" s="442" t="s">
        <v>1899</v>
      </c>
      <c r="E122" s="442">
        <v>45471</v>
      </c>
      <c r="F122" s="443">
        <v>45473</v>
      </c>
      <c r="G122" s="1018"/>
      <c r="H122" s="442"/>
      <c r="I122" s="1232"/>
      <c r="J122" s="856" t="s">
        <v>695</v>
      </c>
      <c r="K122" s="856" t="s">
        <v>695</v>
      </c>
      <c r="L122" s="736"/>
      <c r="M122" s="736"/>
    </row>
    <row r="123" spans="1:13" s="14" customFormat="1" ht="21" hidden="1" thickTop="1" thickBot="1">
      <c r="A123" s="426" t="s">
        <v>1900</v>
      </c>
      <c r="B123" s="426"/>
      <c r="C123" s="1517" t="s">
        <v>1901</v>
      </c>
      <c r="D123" s="436" t="s">
        <v>1902</v>
      </c>
      <c r="E123" s="436">
        <v>45478</v>
      </c>
      <c r="F123" s="437">
        <v>45481</v>
      </c>
      <c r="G123" s="1517" t="s">
        <v>144</v>
      </c>
      <c r="H123" s="436" t="s">
        <v>2650</v>
      </c>
      <c r="I123" s="1231">
        <v>45486</v>
      </c>
      <c r="J123" s="1231">
        <f t="shared" ref="J123" si="34">I123+32</f>
        <v>45518</v>
      </c>
      <c r="K123" s="1231">
        <f t="shared" ref="K123" si="35">I123+37</f>
        <v>45523</v>
      </c>
      <c r="L123" s="736"/>
      <c r="M123" s="736"/>
    </row>
    <row r="124" spans="1:13" s="14" customFormat="1" ht="21" hidden="1" thickTop="1" thickBot="1">
      <c r="A124" s="426" t="s">
        <v>1904</v>
      </c>
      <c r="B124" s="426"/>
      <c r="C124" s="1018" t="s">
        <v>1889</v>
      </c>
      <c r="D124" s="442" t="s">
        <v>1905</v>
      </c>
      <c r="E124" s="436">
        <v>45483</v>
      </c>
      <c r="F124" s="437">
        <v>45485</v>
      </c>
      <c r="G124" s="1018"/>
      <c r="H124" s="442"/>
      <c r="I124" s="1232"/>
      <c r="J124" s="856" t="s">
        <v>695</v>
      </c>
      <c r="K124" s="856" t="s">
        <v>695</v>
      </c>
      <c r="L124" s="736"/>
      <c r="M124" s="736"/>
    </row>
    <row r="125" spans="1:13" s="14" customFormat="1" ht="26.25" hidden="1" thickTop="1">
      <c r="A125" s="426"/>
      <c r="B125" s="426"/>
      <c r="C125" s="1517"/>
      <c r="D125" s="436"/>
      <c r="E125" s="436"/>
      <c r="F125" s="437"/>
      <c r="G125" s="1978" t="s">
        <v>406</v>
      </c>
      <c r="H125" s="436" t="s">
        <v>2651</v>
      </c>
      <c r="I125" s="1231">
        <v>45489</v>
      </c>
      <c r="J125" s="2211" t="s">
        <v>2652</v>
      </c>
      <c r="K125" s="1233"/>
      <c r="L125" s="736"/>
      <c r="M125" s="736"/>
    </row>
    <row r="126" spans="1:13" s="14" customFormat="1" ht="20.25" hidden="1" thickBot="1">
      <c r="A126" s="426"/>
      <c r="B126" s="426"/>
      <c r="C126" s="1018"/>
      <c r="D126" s="442"/>
      <c r="E126" s="442"/>
      <c r="F126" s="443"/>
      <c r="G126" s="1018"/>
      <c r="H126" s="442"/>
      <c r="I126" s="1232"/>
      <c r="J126" s="2212"/>
      <c r="K126" s="894"/>
      <c r="L126" s="736"/>
      <c r="M126" s="736"/>
    </row>
    <row r="127" spans="1:13" s="14" customFormat="1" ht="21" hidden="1" thickTop="1" thickBot="1">
      <c r="A127" s="426" t="s">
        <v>1745</v>
      </c>
      <c r="B127" s="426"/>
      <c r="C127" s="1517" t="s">
        <v>1808</v>
      </c>
      <c r="D127" s="436" t="s">
        <v>1907</v>
      </c>
      <c r="E127" s="442">
        <v>45486</v>
      </c>
      <c r="F127" s="443">
        <v>45488</v>
      </c>
      <c r="G127" s="1517" t="s">
        <v>527</v>
      </c>
      <c r="H127" s="436" t="s">
        <v>2653</v>
      </c>
      <c r="I127" s="1231">
        <v>45496</v>
      </c>
      <c r="J127" s="1231">
        <f t="shared" ref="J127" si="36">I127+32</f>
        <v>45528</v>
      </c>
      <c r="K127" s="1231">
        <f t="shared" ref="K127" si="37">I127+37</f>
        <v>45533</v>
      </c>
      <c r="L127" s="736"/>
      <c r="M127" s="736"/>
    </row>
    <row r="128" spans="1:13" s="14" customFormat="1" ht="21" hidden="1" thickTop="1" thickBot="1">
      <c r="A128" s="426"/>
      <c r="B128" s="426"/>
      <c r="C128" s="1018" t="s">
        <v>1869</v>
      </c>
      <c r="D128" s="442" t="s">
        <v>1908</v>
      </c>
      <c r="E128" s="436">
        <v>45489</v>
      </c>
      <c r="F128" s="437">
        <v>45491</v>
      </c>
      <c r="G128" s="1018"/>
      <c r="H128" s="442"/>
      <c r="I128" s="1232"/>
      <c r="J128" s="856" t="s">
        <v>695</v>
      </c>
      <c r="K128" s="856" t="s">
        <v>695</v>
      </c>
      <c r="L128" s="736"/>
      <c r="M128" s="736"/>
    </row>
    <row r="129" spans="1:13" s="14" customFormat="1" ht="20.25" hidden="1" thickTop="1">
      <c r="A129" s="426"/>
      <c r="B129" s="426"/>
      <c r="C129" s="1517" t="s">
        <v>1867</v>
      </c>
      <c r="D129" s="436" t="s">
        <v>1910</v>
      </c>
      <c r="E129" s="436">
        <v>45495</v>
      </c>
      <c r="F129" s="437">
        <v>45499</v>
      </c>
      <c r="G129" s="1517" t="s">
        <v>2353</v>
      </c>
      <c r="H129" s="436" t="s">
        <v>2654</v>
      </c>
      <c r="I129" s="1231">
        <v>45503</v>
      </c>
      <c r="J129" s="1231">
        <f t="shared" ref="J129" si="38">I129+32</f>
        <v>45535</v>
      </c>
      <c r="K129" s="1231">
        <f t="shared" ref="K129" si="39">I129+37</f>
        <v>45540</v>
      </c>
      <c r="L129" s="736"/>
      <c r="M129" s="736"/>
    </row>
    <row r="130" spans="1:13" s="14" customFormat="1" ht="20.25" hidden="1" thickBot="1">
      <c r="A130" s="426"/>
      <c r="B130" s="426"/>
      <c r="C130" s="1018"/>
      <c r="D130" s="442"/>
      <c r="E130" s="442"/>
      <c r="F130" s="443"/>
      <c r="G130" s="1018"/>
      <c r="H130" s="442"/>
      <c r="I130" s="1232"/>
      <c r="J130" s="856" t="s">
        <v>695</v>
      </c>
      <c r="K130" s="856" t="s">
        <v>695</v>
      </c>
      <c r="L130" s="736"/>
      <c r="M130" s="736"/>
    </row>
    <row r="131" spans="1:13" s="14" customFormat="1" ht="20.25" hidden="1" thickTop="1">
      <c r="A131" s="426" t="s">
        <v>1912</v>
      </c>
      <c r="B131" s="426"/>
      <c r="C131" s="1517" t="s">
        <v>1893</v>
      </c>
      <c r="D131" s="436" t="s">
        <v>1913</v>
      </c>
      <c r="E131" s="436">
        <v>45503</v>
      </c>
      <c r="F131" s="437">
        <v>45505</v>
      </c>
      <c r="G131" s="1517" t="s">
        <v>2655</v>
      </c>
      <c r="H131" s="436" t="s">
        <v>2656</v>
      </c>
      <c r="I131" s="1231">
        <v>45510</v>
      </c>
      <c r="J131" s="1231">
        <f t="shared" ref="J131" si="40">I131+32</f>
        <v>45542</v>
      </c>
      <c r="K131" s="1231">
        <f t="shared" ref="K131" si="41">I131+37</f>
        <v>45547</v>
      </c>
      <c r="L131" s="736"/>
      <c r="M131" s="736"/>
    </row>
    <row r="132" spans="1:13" s="14" customFormat="1" ht="20.25" hidden="1" thickBot="1">
      <c r="A132" s="426" t="s">
        <v>1915</v>
      </c>
      <c r="B132" s="426"/>
      <c r="C132" s="1018" t="s">
        <v>1916</v>
      </c>
      <c r="D132" s="442" t="s">
        <v>1917</v>
      </c>
      <c r="E132" s="442">
        <v>45502</v>
      </c>
      <c r="F132" s="443">
        <v>45504</v>
      </c>
      <c r="G132" s="1018"/>
      <c r="H132" s="442"/>
      <c r="I132" s="1232"/>
      <c r="J132" s="856" t="s">
        <v>695</v>
      </c>
      <c r="K132" s="856" t="s">
        <v>695</v>
      </c>
      <c r="L132" s="736"/>
      <c r="M132" s="736"/>
    </row>
    <row r="133" spans="1:13" s="14" customFormat="1" ht="20.25" hidden="1" thickTop="1">
      <c r="A133" s="426" t="s">
        <v>1918</v>
      </c>
      <c r="B133" s="426"/>
      <c r="C133" s="1517" t="s">
        <v>1893</v>
      </c>
      <c r="D133" s="436" t="s">
        <v>1919</v>
      </c>
      <c r="E133" s="436">
        <v>45512</v>
      </c>
      <c r="F133" s="437">
        <v>45514</v>
      </c>
      <c r="G133" s="1517" t="s">
        <v>2657</v>
      </c>
      <c r="H133" s="436" t="s">
        <v>2658</v>
      </c>
      <c r="I133" s="1231">
        <v>45517</v>
      </c>
      <c r="J133" s="1231">
        <f t="shared" ref="J133" si="42">I133+32</f>
        <v>45549</v>
      </c>
      <c r="K133" s="1231">
        <f t="shared" ref="K133" si="43">I133+37</f>
        <v>45554</v>
      </c>
      <c r="L133" s="736"/>
      <c r="M133" s="736"/>
    </row>
    <row r="134" spans="1:13" s="14" customFormat="1" ht="20.25" hidden="1" thickBot="1">
      <c r="A134" s="426"/>
      <c r="B134" s="426"/>
      <c r="C134" s="1018"/>
      <c r="D134" s="442"/>
      <c r="E134" s="442"/>
      <c r="F134" s="443"/>
      <c r="G134" s="1018"/>
      <c r="H134" s="442"/>
      <c r="I134" s="1232"/>
      <c r="J134" s="856" t="s">
        <v>695</v>
      </c>
      <c r="K134" s="856" t="s">
        <v>695</v>
      </c>
      <c r="L134" s="736"/>
      <c r="M134" s="736"/>
    </row>
    <row r="135" spans="1:13" s="14" customFormat="1" ht="20.25" hidden="1" thickTop="1">
      <c r="A135" s="426" t="s">
        <v>1889</v>
      </c>
      <c r="B135" s="426"/>
      <c r="C135" s="1517" t="s">
        <v>1921</v>
      </c>
      <c r="D135" s="436" t="s">
        <v>1922</v>
      </c>
      <c r="E135" s="436">
        <v>45518</v>
      </c>
      <c r="F135" s="437">
        <v>45520</v>
      </c>
      <c r="G135" s="1517" t="s">
        <v>185</v>
      </c>
      <c r="H135" s="436" t="s">
        <v>2659</v>
      </c>
      <c r="I135" s="1231">
        <v>45524</v>
      </c>
      <c r="J135" s="1231">
        <f t="shared" ref="J135" si="44">I135+32</f>
        <v>45556</v>
      </c>
      <c r="K135" s="1231">
        <f t="shared" ref="K135" si="45">I135+37</f>
        <v>45561</v>
      </c>
      <c r="L135" s="736"/>
      <c r="M135" s="736"/>
    </row>
    <row r="136" spans="1:13" s="14" customFormat="1" ht="20.25" hidden="1" thickBot="1">
      <c r="A136" s="426"/>
      <c r="B136" s="426"/>
      <c r="C136" s="1018"/>
      <c r="D136" s="442"/>
      <c r="E136" s="442"/>
      <c r="F136" s="443"/>
      <c r="G136" s="1018"/>
      <c r="H136" s="442"/>
      <c r="I136" s="1232"/>
      <c r="J136" s="856" t="s">
        <v>695</v>
      </c>
      <c r="K136" s="856" t="s">
        <v>695</v>
      </c>
      <c r="L136" s="736"/>
      <c r="M136" s="736"/>
    </row>
    <row r="137" spans="1:13" s="14" customFormat="1" ht="20.25" hidden="1" thickTop="1">
      <c r="A137" s="426"/>
      <c r="B137" s="426"/>
      <c r="C137" s="1517" t="s">
        <v>1889</v>
      </c>
      <c r="D137" s="436" t="s">
        <v>1924</v>
      </c>
      <c r="E137" s="436">
        <v>45527</v>
      </c>
      <c r="F137" s="867" t="s">
        <v>393</v>
      </c>
      <c r="G137" s="1517" t="s">
        <v>2660</v>
      </c>
      <c r="H137" s="436" t="s">
        <v>2661</v>
      </c>
      <c r="I137" s="1231">
        <v>45536</v>
      </c>
      <c r="J137" s="1231">
        <f t="shared" ref="J137" si="46">I137+32</f>
        <v>45568</v>
      </c>
      <c r="K137" s="1231">
        <f t="shared" ref="K137" si="47">I137+37</f>
        <v>45573</v>
      </c>
      <c r="L137" s="736"/>
      <c r="M137" s="736"/>
    </row>
    <row r="138" spans="1:13" s="14" customFormat="1" ht="20.25" hidden="1" thickBot="1">
      <c r="A138" s="426"/>
      <c r="B138" s="426"/>
      <c r="C138" s="1018" t="s">
        <v>1869</v>
      </c>
      <c r="D138" s="442" t="s">
        <v>1930</v>
      </c>
      <c r="E138" s="442">
        <v>45532</v>
      </c>
      <c r="F138" s="443">
        <v>45534</v>
      </c>
      <c r="G138" s="1018"/>
      <c r="H138" s="442"/>
      <c r="I138" s="1232"/>
      <c r="J138" s="856" t="s">
        <v>695</v>
      </c>
      <c r="K138" s="856" t="s">
        <v>695</v>
      </c>
      <c r="L138" s="736"/>
      <c r="M138" s="736"/>
    </row>
    <row r="139" spans="1:13" s="14" customFormat="1" ht="20.25" hidden="1" thickTop="1">
      <c r="A139" s="426" t="s">
        <v>1926</v>
      </c>
      <c r="B139" s="426"/>
      <c r="C139" s="1517" t="s">
        <v>1927</v>
      </c>
      <c r="D139" s="436" t="s">
        <v>1928</v>
      </c>
      <c r="E139" s="436">
        <v>45533</v>
      </c>
      <c r="F139" s="867" t="s">
        <v>393</v>
      </c>
      <c r="G139" s="1517" t="s">
        <v>2482</v>
      </c>
      <c r="H139" s="436" t="s">
        <v>2662</v>
      </c>
      <c r="I139" s="1231">
        <v>45538</v>
      </c>
      <c r="J139" s="1231">
        <f t="shared" ref="J139" si="48">I139+32</f>
        <v>45570</v>
      </c>
      <c r="K139" s="1231">
        <f t="shared" ref="K139" si="49">I139+37</f>
        <v>45575</v>
      </c>
      <c r="L139" s="736"/>
      <c r="M139" s="736"/>
    </row>
    <row r="140" spans="1:13" s="14" customFormat="1" ht="20.25" hidden="1" thickBot="1">
      <c r="A140" s="734"/>
      <c r="B140" s="734"/>
      <c r="C140" s="1018" t="s">
        <v>1869</v>
      </c>
      <c r="D140" s="442" t="s">
        <v>1930</v>
      </c>
      <c r="E140" s="442">
        <v>45532</v>
      </c>
      <c r="F140" s="443">
        <v>45534</v>
      </c>
      <c r="G140" s="1018"/>
      <c r="H140" s="442"/>
      <c r="I140" s="1232"/>
      <c r="J140" s="856" t="s">
        <v>695</v>
      </c>
      <c r="K140" s="856" t="s">
        <v>695</v>
      </c>
      <c r="L140" s="736"/>
      <c r="M140" s="736"/>
    </row>
    <row r="141" spans="1:13" s="14" customFormat="1" ht="20.25" hidden="1" thickTop="1">
      <c r="A141" s="734"/>
      <c r="B141" s="734"/>
      <c r="C141" s="1517" t="s">
        <v>1901</v>
      </c>
      <c r="D141" s="436" t="s">
        <v>1931</v>
      </c>
      <c r="E141" s="436">
        <v>45538</v>
      </c>
      <c r="F141" s="437">
        <v>45541</v>
      </c>
      <c r="G141" s="1517" t="s">
        <v>2472</v>
      </c>
      <c r="H141" s="436" t="s">
        <v>2663</v>
      </c>
      <c r="I141" s="1231">
        <v>45546</v>
      </c>
      <c r="J141" s="1231">
        <f t="shared" ref="J141" si="50">I141+32</f>
        <v>45578</v>
      </c>
      <c r="K141" s="1231">
        <f t="shared" ref="K141" si="51">I141+37</f>
        <v>45583</v>
      </c>
      <c r="L141" s="736"/>
      <c r="M141" s="736"/>
    </row>
    <row r="142" spans="1:13" s="14" customFormat="1" ht="20.25" hidden="1" thickBot="1">
      <c r="A142" s="734"/>
      <c r="B142" s="734"/>
      <c r="C142" s="1018"/>
      <c r="D142" s="442"/>
      <c r="E142" s="442"/>
      <c r="F142" s="443"/>
      <c r="G142" s="1018"/>
      <c r="H142" s="442"/>
      <c r="I142" s="1232"/>
      <c r="J142" s="856" t="s">
        <v>695</v>
      </c>
      <c r="K142" s="856" t="s">
        <v>695</v>
      </c>
      <c r="L142" s="736"/>
      <c r="M142" s="736"/>
    </row>
    <row r="143" spans="1:13" s="14" customFormat="1" ht="20.25" hidden="1" thickTop="1">
      <c r="A143" s="734"/>
      <c r="B143" s="734"/>
      <c r="C143" s="1517" t="s">
        <v>1808</v>
      </c>
      <c r="D143" s="436" t="s">
        <v>1933</v>
      </c>
      <c r="E143" s="436">
        <v>45547</v>
      </c>
      <c r="F143" s="437">
        <v>45549</v>
      </c>
      <c r="G143" s="1517" t="s">
        <v>2030</v>
      </c>
      <c r="H143" s="436" t="s">
        <v>2664</v>
      </c>
      <c r="I143" s="1231">
        <v>45552</v>
      </c>
      <c r="J143" s="1231">
        <f>I143+32</f>
        <v>45584</v>
      </c>
      <c r="K143" s="1231">
        <f>I143+37</f>
        <v>45589</v>
      </c>
      <c r="L143" s="736"/>
      <c r="M143" s="736"/>
    </row>
    <row r="144" spans="1:13" s="14" customFormat="1" ht="20.25" hidden="1" thickBot="1">
      <c r="A144" s="734"/>
      <c r="B144" s="734"/>
      <c r="C144" s="1018"/>
      <c r="D144" s="442"/>
      <c r="E144" s="442"/>
      <c r="F144" s="443"/>
      <c r="G144" s="1018"/>
      <c r="H144" s="442"/>
      <c r="I144" s="1232"/>
      <c r="J144" s="856" t="s">
        <v>695</v>
      </c>
      <c r="K144" s="856" t="s">
        <v>695</v>
      </c>
      <c r="L144" s="736"/>
      <c r="M144" s="736"/>
    </row>
    <row r="145" spans="1:13" s="14" customFormat="1" ht="20.25" hidden="1" thickTop="1">
      <c r="A145" s="426"/>
      <c r="B145" s="426"/>
      <c r="C145" s="1517" t="s">
        <v>1889</v>
      </c>
      <c r="D145" s="436" t="s">
        <v>1935</v>
      </c>
      <c r="E145" s="436">
        <v>45550</v>
      </c>
      <c r="F145" s="867" t="s">
        <v>393</v>
      </c>
      <c r="G145" s="1517" t="s">
        <v>2646</v>
      </c>
      <c r="H145" s="436" t="s">
        <v>2665</v>
      </c>
      <c r="I145" s="1231">
        <v>45559</v>
      </c>
      <c r="J145" s="1231">
        <f>I145+32</f>
        <v>45591</v>
      </c>
      <c r="K145" s="1231">
        <f>I145+37</f>
        <v>45596</v>
      </c>
      <c r="L145" s="736"/>
      <c r="M145" s="736"/>
    </row>
    <row r="146" spans="1:13" s="14" customFormat="1" ht="20.25" hidden="1" thickBot="1">
      <c r="A146" s="426"/>
      <c r="B146" s="426"/>
      <c r="C146" s="1018" t="s">
        <v>1867</v>
      </c>
      <c r="D146" s="442" t="s">
        <v>1937</v>
      </c>
      <c r="E146" s="442">
        <v>45551</v>
      </c>
      <c r="F146" s="443">
        <v>45553</v>
      </c>
      <c r="G146" s="1018"/>
      <c r="H146" s="442"/>
      <c r="I146" s="1232"/>
      <c r="J146" s="856" t="s">
        <v>695</v>
      </c>
      <c r="K146" s="856" t="s">
        <v>695</v>
      </c>
      <c r="L146" s="736"/>
      <c r="M146" s="736"/>
    </row>
    <row r="147" spans="1:13" s="14" customFormat="1" ht="20.25" hidden="1" thickTop="1">
      <c r="A147" s="426" t="s">
        <v>1869</v>
      </c>
      <c r="B147" s="426"/>
      <c r="C147" s="1517" t="s">
        <v>1927</v>
      </c>
      <c r="D147" s="436" t="s">
        <v>1939</v>
      </c>
      <c r="E147" s="436">
        <v>45557</v>
      </c>
      <c r="F147" s="867" t="s">
        <v>393</v>
      </c>
      <c r="G147" s="1517" t="s">
        <v>2631</v>
      </c>
      <c r="H147" s="436" t="s">
        <v>2666</v>
      </c>
      <c r="I147" s="1231">
        <v>45566</v>
      </c>
      <c r="J147" s="1231">
        <f>I147+32</f>
        <v>45598</v>
      </c>
      <c r="K147" s="1231">
        <f>I147+37</f>
        <v>45603</v>
      </c>
      <c r="L147" s="736"/>
      <c r="M147" s="736"/>
    </row>
    <row r="148" spans="1:13" s="14" customFormat="1" ht="20.25" hidden="1" thickBot="1">
      <c r="A148" s="426"/>
      <c r="B148" s="426"/>
      <c r="C148" s="1018" t="s">
        <v>1941</v>
      </c>
      <c r="D148" s="442" t="s">
        <v>1942</v>
      </c>
      <c r="E148" s="442">
        <v>45557</v>
      </c>
      <c r="F148" s="443">
        <v>45559</v>
      </c>
      <c r="G148" s="1018"/>
      <c r="H148" s="442"/>
      <c r="I148" s="1232"/>
      <c r="J148" s="856" t="s">
        <v>695</v>
      </c>
      <c r="K148" s="856" t="s">
        <v>695</v>
      </c>
      <c r="L148" s="736"/>
      <c r="M148" s="736"/>
    </row>
    <row r="149" spans="1:13" s="14" customFormat="1" ht="20.25" hidden="1" thickTop="1">
      <c r="A149" s="426" t="s">
        <v>1927</v>
      </c>
      <c r="B149" s="426"/>
      <c r="C149" s="1517" t="s">
        <v>1805</v>
      </c>
      <c r="D149" s="436" t="s">
        <v>1943</v>
      </c>
      <c r="E149" s="436">
        <v>45568</v>
      </c>
      <c r="F149" s="437">
        <v>45571</v>
      </c>
      <c r="G149" s="1517" t="s">
        <v>2402</v>
      </c>
      <c r="H149" s="436" t="s">
        <v>2667</v>
      </c>
      <c r="I149" s="1231">
        <v>45573</v>
      </c>
      <c r="J149" s="1231">
        <f>I149+32</f>
        <v>45605</v>
      </c>
      <c r="K149" s="1231">
        <f>I149+37</f>
        <v>45610</v>
      </c>
      <c r="L149" s="1684" t="s">
        <v>2088</v>
      </c>
      <c r="M149" s="736"/>
    </row>
    <row r="150" spans="1:13" s="14" customFormat="1" ht="20.25" hidden="1" thickBot="1">
      <c r="A150" s="426" t="s">
        <v>1869</v>
      </c>
      <c r="B150" s="426"/>
      <c r="C150" s="441" t="s">
        <v>1901</v>
      </c>
      <c r="D150" s="442" t="s">
        <v>1945</v>
      </c>
      <c r="E150" s="442">
        <v>45567</v>
      </c>
      <c r="F150" s="443">
        <v>45571</v>
      </c>
      <c r="G150" s="1018"/>
      <c r="H150" s="442"/>
      <c r="I150" s="1232"/>
      <c r="J150" s="856" t="s">
        <v>695</v>
      </c>
      <c r="K150" s="856" t="s">
        <v>695</v>
      </c>
      <c r="L150" s="2976">
        <v>45609</v>
      </c>
      <c r="M150" s="736"/>
    </row>
    <row r="151" spans="1:13" s="14" customFormat="1" ht="20.25" hidden="1" thickTop="1">
      <c r="A151" s="426" t="s">
        <v>1946</v>
      </c>
      <c r="B151" s="426"/>
      <c r="C151" s="1517" t="s">
        <v>1805</v>
      </c>
      <c r="D151" s="732" t="s">
        <v>1947</v>
      </c>
      <c r="E151" s="732">
        <v>45575</v>
      </c>
      <c r="F151" s="2093">
        <v>45580</v>
      </c>
      <c r="G151" s="1978" t="s">
        <v>406</v>
      </c>
      <c r="H151" s="436" t="s">
        <v>2668</v>
      </c>
      <c r="I151" s="1231">
        <v>45580</v>
      </c>
      <c r="J151" s="1684" t="s">
        <v>2669</v>
      </c>
      <c r="K151" s="1684" t="s">
        <v>2540</v>
      </c>
      <c r="L151" s="736"/>
      <c r="M151" s="736"/>
    </row>
    <row r="152" spans="1:13" s="14" customFormat="1" ht="20.25" hidden="1" thickBot="1">
      <c r="A152" s="426"/>
      <c r="B152" s="426"/>
      <c r="C152" s="1018"/>
      <c r="D152" s="442"/>
      <c r="E152" s="442"/>
      <c r="F152" s="443"/>
      <c r="G152" s="444"/>
      <c r="H152" s="442"/>
      <c r="I152" s="1232"/>
      <c r="J152" s="856" t="s">
        <v>695</v>
      </c>
      <c r="K152" s="856" t="s">
        <v>695</v>
      </c>
      <c r="L152" s="736"/>
      <c r="M152" s="736"/>
    </row>
    <row r="153" spans="1:13" s="14" customFormat="1" ht="20.25" hidden="1" thickTop="1">
      <c r="A153" s="426" t="s">
        <v>1949</v>
      </c>
      <c r="B153" s="426"/>
      <c r="C153" s="1517" t="s">
        <v>1950</v>
      </c>
      <c r="D153" s="436" t="s">
        <v>1951</v>
      </c>
      <c r="E153" s="436">
        <v>45582</v>
      </c>
      <c r="F153" s="437">
        <v>45584</v>
      </c>
      <c r="G153" s="1517" t="s">
        <v>2670</v>
      </c>
      <c r="H153" s="436" t="s">
        <v>2671</v>
      </c>
      <c r="I153" s="1231">
        <v>45587</v>
      </c>
      <c r="J153" s="1231">
        <f>I153+32</f>
        <v>45619</v>
      </c>
      <c r="K153" s="1231">
        <f>I153+37</f>
        <v>45624</v>
      </c>
      <c r="L153" s="1684" t="s">
        <v>2672</v>
      </c>
      <c r="M153" s="736"/>
    </row>
    <row r="154" spans="1:13" s="14" customFormat="1" ht="20.25" hidden="1" thickBot="1">
      <c r="A154" s="426"/>
      <c r="B154" s="426"/>
      <c r="C154" s="1018"/>
      <c r="D154" s="442"/>
      <c r="E154" s="442"/>
      <c r="F154" s="443"/>
      <c r="G154" s="444"/>
      <c r="H154" s="442"/>
      <c r="I154" s="1232"/>
      <c r="J154" s="856" t="s">
        <v>695</v>
      </c>
      <c r="K154" s="856"/>
      <c r="L154" s="1685"/>
      <c r="M154" s="736"/>
    </row>
    <row r="155" spans="1:13" s="14" customFormat="1" ht="20.25" hidden="1" thickTop="1">
      <c r="A155" s="426" t="s">
        <v>1954</v>
      </c>
      <c r="B155" s="426"/>
      <c r="C155" s="1517" t="s">
        <v>1955</v>
      </c>
      <c r="D155" s="436" t="s">
        <v>1956</v>
      </c>
      <c r="E155" s="436">
        <v>45588</v>
      </c>
      <c r="F155" s="437">
        <v>45590</v>
      </c>
      <c r="G155" s="1517" t="s">
        <v>144</v>
      </c>
      <c r="H155" s="436" t="s">
        <v>2673</v>
      </c>
      <c r="I155" s="1231">
        <v>45594</v>
      </c>
      <c r="J155" s="1231">
        <f>I155+32</f>
        <v>45626</v>
      </c>
      <c r="K155" s="1231">
        <f>I155+37</f>
        <v>45631</v>
      </c>
      <c r="L155" s="736"/>
      <c r="M155" s="736"/>
    </row>
    <row r="156" spans="1:13" s="14" customFormat="1" ht="20.25" hidden="1" thickBot="1">
      <c r="A156" s="426"/>
      <c r="B156" s="426"/>
      <c r="C156" s="1018"/>
      <c r="D156" s="442"/>
      <c r="E156" s="442"/>
      <c r="F156" s="443"/>
      <c r="G156" s="444"/>
      <c r="H156" s="442"/>
      <c r="I156" s="1232"/>
      <c r="J156" s="856" t="s">
        <v>695</v>
      </c>
      <c r="K156" s="856"/>
      <c r="L156" s="736"/>
      <c r="M156" s="736"/>
    </row>
    <row r="157" spans="1:13" s="14" customFormat="1" ht="20.25" hidden="1" thickTop="1">
      <c r="A157" s="426" t="s">
        <v>1958</v>
      </c>
      <c r="B157" s="426"/>
      <c r="C157" s="1517" t="s">
        <v>1959</v>
      </c>
      <c r="D157" s="436" t="s">
        <v>1960</v>
      </c>
      <c r="E157" s="436">
        <v>45596</v>
      </c>
      <c r="F157" s="437">
        <v>45598</v>
      </c>
      <c r="G157" s="1517" t="s">
        <v>2014</v>
      </c>
      <c r="H157" s="436" t="s">
        <v>2674</v>
      </c>
      <c r="I157" s="1231">
        <v>45601</v>
      </c>
      <c r="J157" s="1231">
        <f>I157+32</f>
        <v>45633</v>
      </c>
      <c r="K157" s="1231">
        <f>I157+37</f>
        <v>45638</v>
      </c>
      <c r="L157" s="736"/>
      <c r="M157" s="736"/>
    </row>
    <row r="158" spans="1:13" s="14" customFormat="1" ht="21" hidden="1" customHeight="1" thickBot="1">
      <c r="A158" s="426"/>
      <c r="B158" s="426"/>
      <c r="C158" s="1018"/>
      <c r="D158" s="442"/>
      <c r="E158" s="442"/>
      <c r="F158" s="443"/>
      <c r="G158" s="444"/>
      <c r="H158" s="442"/>
      <c r="I158" s="1232"/>
      <c r="J158" s="856" t="s">
        <v>695</v>
      </c>
      <c r="K158" s="856" t="s">
        <v>695</v>
      </c>
      <c r="L158" s="736"/>
      <c r="M158" s="736"/>
    </row>
    <row r="159" spans="1:13" s="14" customFormat="1" ht="21" hidden="1" customHeight="1" thickTop="1">
      <c r="A159" s="426" t="s">
        <v>1962</v>
      </c>
      <c r="B159" s="426"/>
      <c r="C159" s="1517" t="s">
        <v>1941</v>
      </c>
      <c r="D159" s="3043" t="s">
        <v>1963</v>
      </c>
      <c r="E159" s="436">
        <v>45605</v>
      </c>
      <c r="F159" s="437">
        <v>45607</v>
      </c>
      <c r="G159" s="1517" t="s">
        <v>2194</v>
      </c>
      <c r="H159" s="436" t="s">
        <v>2675</v>
      </c>
      <c r="I159" s="1231">
        <v>45608</v>
      </c>
      <c r="J159" s="1231">
        <f>I159+32</f>
        <v>45640</v>
      </c>
      <c r="K159" s="1231">
        <f>I159+37</f>
        <v>45645</v>
      </c>
      <c r="L159" s="1684" t="s">
        <v>2672</v>
      </c>
      <c r="M159" s="1684" t="s">
        <v>2088</v>
      </c>
    </row>
    <row r="160" spans="1:13" s="14" customFormat="1" ht="21" hidden="1" customHeight="1" thickBot="1">
      <c r="A160" s="426"/>
      <c r="B160" s="426"/>
      <c r="C160" s="1018"/>
      <c r="D160" s="442"/>
      <c r="E160" s="442"/>
      <c r="F160" s="443"/>
      <c r="G160" s="444"/>
      <c r="H160" s="442"/>
      <c r="I160" s="1232"/>
      <c r="J160" s="856" t="s">
        <v>695</v>
      </c>
      <c r="K160" s="856"/>
      <c r="L160" s="1685"/>
      <c r="M160" s="1685"/>
    </row>
    <row r="161" spans="1:13" s="14" customFormat="1" ht="21" hidden="1" customHeight="1" thickTop="1">
      <c r="A161" s="426"/>
      <c r="B161" s="426"/>
      <c r="C161" s="1517" t="s">
        <v>1901</v>
      </c>
      <c r="D161" s="436" t="s">
        <v>1965</v>
      </c>
      <c r="E161" s="436">
        <v>45612</v>
      </c>
      <c r="F161" s="437">
        <v>45614</v>
      </c>
      <c r="G161" s="1517" t="s">
        <v>2353</v>
      </c>
      <c r="H161" s="436" t="s">
        <v>2676</v>
      </c>
      <c r="I161" s="1231">
        <v>45615</v>
      </c>
      <c r="J161" s="1231">
        <f>I161+32</f>
        <v>45647</v>
      </c>
      <c r="K161" s="1231">
        <f>I161+37</f>
        <v>45652</v>
      </c>
      <c r="L161" s="736"/>
      <c r="M161" s="736"/>
    </row>
    <row r="162" spans="1:13" s="14" customFormat="1" ht="21" hidden="1" customHeight="1" thickBot="1">
      <c r="A162" s="426"/>
      <c r="B162" s="426"/>
      <c r="C162" s="1018"/>
      <c r="D162" s="442"/>
      <c r="E162" s="442"/>
      <c r="F162" s="443"/>
      <c r="G162" s="444"/>
      <c r="H162" s="442"/>
      <c r="I162" s="1232"/>
      <c r="J162" s="856" t="s">
        <v>695</v>
      </c>
      <c r="K162" s="856" t="s">
        <v>695</v>
      </c>
      <c r="L162" s="736"/>
      <c r="M162" s="736"/>
    </row>
    <row r="163" spans="1:13" s="14" customFormat="1" ht="21" hidden="1" customHeight="1" thickTop="1">
      <c r="A163" s="426" t="s">
        <v>1967</v>
      </c>
      <c r="B163" s="426"/>
      <c r="C163" s="1517" t="s">
        <v>1968</v>
      </c>
      <c r="D163" s="3043" t="s">
        <v>1969</v>
      </c>
      <c r="E163" s="436">
        <v>45621</v>
      </c>
      <c r="F163" s="437">
        <v>45623</v>
      </c>
      <c r="G163" s="1517" t="s">
        <v>2657</v>
      </c>
      <c r="H163" s="436" t="s">
        <v>2677</v>
      </c>
      <c r="I163" s="1231">
        <v>45627</v>
      </c>
      <c r="J163" s="1231">
        <f>I163+32</f>
        <v>45659</v>
      </c>
      <c r="K163" s="1231">
        <f>I163+37</f>
        <v>45664</v>
      </c>
      <c r="L163" s="736"/>
      <c r="M163" s="736"/>
    </row>
    <row r="164" spans="1:13" s="14" customFormat="1" ht="21" hidden="1" customHeight="1" thickBot="1">
      <c r="A164" s="426"/>
      <c r="B164" s="426"/>
      <c r="C164" s="1018"/>
      <c r="D164" s="442"/>
      <c r="E164" s="442"/>
      <c r="F164" s="443"/>
      <c r="G164" s="444"/>
      <c r="H164" s="442"/>
      <c r="I164" s="1232"/>
      <c r="J164" s="856" t="s">
        <v>695</v>
      </c>
      <c r="K164" s="856"/>
      <c r="L164" s="736"/>
      <c r="M164" s="736"/>
    </row>
    <row r="165" spans="1:13" s="14" customFormat="1" ht="21" hidden="1" customHeight="1" thickTop="1">
      <c r="A165" s="426"/>
      <c r="B165" s="426"/>
      <c r="C165" s="1517" t="s">
        <v>1971</v>
      </c>
      <c r="D165" s="436" t="s">
        <v>1972</v>
      </c>
      <c r="E165" s="436">
        <v>45625</v>
      </c>
      <c r="F165" s="437">
        <v>45627</v>
      </c>
      <c r="G165" s="1517" t="s">
        <v>185</v>
      </c>
      <c r="H165" s="436" t="s">
        <v>2678</v>
      </c>
      <c r="I165" s="1231">
        <v>45632</v>
      </c>
      <c r="J165" s="1231">
        <f>I165+32</f>
        <v>45664</v>
      </c>
      <c r="K165" s="1231">
        <f>I165+37</f>
        <v>45669</v>
      </c>
      <c r="L165" s="736"/>
      <c r="M165" s="736"/>
    </row>
    <row r="166" spans="1:13" s="14" customFormat="1" ht="21" hidden="1" customHeight="1" thickBot="1">
      <c r="A166" s="426"/>
      <c r="B166" s="426"/>
      <c r="C166" s="1018"/>
      <c r="D166" s="442"/>
      <c r="E166" s="442"/>
      <c r="F166" s="443"/>
      <c r="G166" s="444"/>
      <c r="H166" s="442"/>
      <c r="I166" s="1232"/>
      <c r="J166" s="856" t="s">
        <v>695</v>
      </c>
      <c r="K166" s="856" t="s">
        <v>695</v>
      </c>
      <c r="L166" s="736"/>
      <c r="M166" s="736"/>
    </row>
    <row r="167" spans="1:13" s="14" customFormat="1" ht="21" hidden="1" customHeight="1" thickTop="1">
      <c r="A167" s="426"/>
      <c r="B167" s="426"/>
      <c r="C167" s="1517" t="s">
        <v>1974</v>
      </c>
      <c r="D167" s="436" t="s">
        <v>1975</v>
      </c>
      <c r="E167" s="436">
        <v>45640</v>
      </c>
      <c r="F167" s="437">
        <v>45642</v>
      </c>
      <c r="G167" s="1517" t="s">
        <v>2660</v>
      </c>
      <c r="H167" s="436" t="s">
        <v>2679</v>
      </c>
      <c r="I167" s="1231">
        <v>45636</v>
      </c>
      <c r="J167" s="1231">
        <f>I167+32</f>
        <v>45668</v>
      </c>
      <c r="K167" s="1231">
        <f>I167+37</f>
        <v>45673</v>
      </c>
      <c r="L167" s="736"/>
      <c r="M167" s="736"/>
    </row>
    <row r="168" spans="1:13" s="14" customFormat="1" ht="21" hidden="1" customHeight="1" thickBot="1">
      <c r="A168" s="426"/>
      <c r="B168" s="426"/>
      <c r="C168" s="1018"/>
      <c r="D168" s="442"/>
      <c r="E168" s="442"/>
      <c r="F168" s="443"/>
      <c r="G168" s="444"/>
      <c r="H168" s="442"/>
      <c r="I168" s="1232"/>
      <c r="J168" s="856" t="s">
        <v>695</v>
      </c>
      <c r="K168" s="856"/>
      <c r="L168" s="736"/>
      <c r="M168" s="736"/>
    </row>
    <row r="169" spans="1:13" s="14" customFormat="1" ht="21" hidden="1" customHeight="1" thickTop="1">
      <c r="A169" s="426"/>
      <c r="B169" s="426"/>
      <c r="C169" s="1517" t="s">
        <v>1977</v>
      </c>
      <c r="D169" s="436" t="s">
        <v>1978</v>
      </c>
      <c r="E169" s="436">
        <v>45647</v>
      </c>
      <c r="F169" s="437">
        <v>45649</v>
      </c>
      <c r="G169" s="1978" t="s">
        <v>2680</v>
      </c>
      <c r="H169" s="691" t="s">
        <v>2681</v>
      </c>
      <c r="I169" s="1231">
        <v>45643</v>
      </c>
      <c r="J169" s="1233"/>
      <c r="K169" s="1233"/>
      <c r="L169" s="736"/>
      <c r="M169" s="736"/>
    </row>
    <row r="170" spans="1:13" s="14" customFormat="1" ht="21" hidden="1" customHeight="1" thickBot="1">
      <c r="A170" s="426"/>
      <c r="B170" s="426"/>
      <c r="C170" s="1018"/>
      <c r="D170" s="442"/>
      <c r="E170" s="442"/>
      <c r="F170" s="443"/>
      <c r="G170" s="444"/>
      <c r="H170" s="442"/>
      <c r="I170" s="1232"/>
      <c r="J170" s="894"/>
      <c r="K170" s="894"/>
      <c r="L170" s="736"/>
      <c r="M170" s="736"/>
    </row>
    <row r="171" spans="1:13" s="14" customFormat="1" ht="21" hidden="1" customHeight="1" thickTop="1">
      <c r="A171" s="426"/>
      <c r="B171" s="426"/>
      <c r="C171" s="1517" t="s">
        <v>1867</v>
      </c>
      <c r="D171" s="436" t="s">
        <v>1980</v>
      </c>
      <c r="E171" s="436">
        <v>45649</v>
      </c>
      <c r="F171" s="437">
        <v>45651</v>
      </c>
      <c r="G171" s="1517" t="s">
        <v>2472</v>
      </c>
      <c r="H171" s="436" t="s">
        <v>2682</v>
      </c>
      <c r="I171" s="1231">
        <v>45655</v>
      </c>
      <c r="J171" s="1231">
        <f>I171+32</f>
        <v>45687</v>
      </c>
      <c r="K171" s="1231">
        <f>I171+37</f>
        <v>45692</v>
      </c>
      <c r="L171" s="736"/>
      <c r="M171" s="736"/>
    </row>
    <row r="172" spans="1:13" s="14" customFormat="1" ht="21" hidden="1" customHeight="1" thickBot="1">
      <c r="A172" s="426"/>
      <c r="B172" s="426"/>
      <c r="C172" s="1018"/>
      <c r="D172" s="442"/>
      <c r="E172" s="442"/>
      <c r="F172" s="443"/>
      <c r="G172" s="444"/>
      <c r="H172" s="442"/>
      <c r="I172" s="1232"/>
      <c r="J172" s="856" t="s">
        <v>695</v>
      </c>
      <c r="K172" s="856"/>
      <c r="L172" s="736"/>
      <c r="M172" s="736"/>
    </row>
    <row r="173" spans="1:13" s="14" customFormat="1" ht="21" hidden="1" customHeight="1" thickTop="1">
      <c r="A173" s="426"/>
      <c r="B173" s="426"/>
      <c r="C173" s="1517" t="s">
        <v>1901</v>
      </c>
      <c r="D173" s="436" t="s">
        <v>1982</v>
      </c>
      <c r="E173" s="436">
        <v>45653</v>
      </c>
      <c r="F173" s="437">
        <v>45655</v>
      </c>
      <c r="G173" s="1517" t="s">
        <v>2482</v>
      </c>
      <c r="H173" s="436" t="s">
        <v>2683</v>
      </c>
      <c r="I173" s="1231">
        <v>45657</v>
      </c>
      <c r="J173" s="1231">
        <f>I173+32</f>
        <v>45689</v>
      </c>
      <c r="K173" s="1231">
        <f>I173+37</f>
        <v>45694</v>
      </c>
      <c r="L173" s="736"/>
      <c r="M173" s="736"/>
    </row>
    <row r="174" spans="1:13" s="14" customFormat="1" ht="21" hidden="1" customHeight="1" thickBot="1">
      <c r="A174" s="426"/>
      <c r="B174" s="426"/>
      <c r="C174" s="1018"/>
      <c r="D174" s="442"/>
      <c r="E174" s="442"/>
      <c r="F174" s="443"/>
      <c r="G174" s="444"/>
      <c r="H174" s="442"/>
      <c r="I174" s="1232"/>
      <c r="J174" s="856" t="s">
        <v>695</v>
      </c>
      <c r="K174" s="856" t="s">
        <v>695</v>
      </c>
      <c r="L174" s="736"/>
      <c r="M174" s="736"/>
    </row>
    <row r="175" spans="1:13" s="14" customFormat="1" ht="21" hidden="1" customHeight="1" thickTop="1">
      <c r="A175" s="426"/>
      <c r="B175" s="426"/>
      <c r="C175" s="2007" t="s">
        <v>1971</v>
      </c>
      <c r="D175" s="436" t="s">
        <v>1984</v>
      </c>
      <c r="E175" s="436">
        <v>45294</v>
      </c>
      <c r="F175" s="437">
        <v>45662</v>
      </c>
      <c r="G175" s="1517" t="s">
        <v>2030</v>
      </c>
      <c r="H175" s="436" t="s">
        <v>2684</v>
      </c>
      <c r="I175" s="1231">
        <v>45664</v>
      </c>
      <c r="J175" s="1231">
        <f>I175+32</f>
        <v>45696</v>
      </c>
      <c r="K175" s="1231">
        <f>I175+37</f>
        <v>45701</v>
      </c>
      <c r="L175" s="736"/>
      <c r="M175" s="736"/>
    </row>
    <row r="176" spans="1:13" s="14" customFormat="1" ht="21" hidden="1" customHeight="1" thickBot="1">
      <c r="A176" s="426"/>
      <c r="B176" s="426"/>
      <c r="C176" s="1018"/>
      <c r="D176" s="442"/>
      <c r="E176" s="442"/>
      <c r="F176" s="443"/>
      <c r="G176" s="444"/>
      <c r="H176" s="442"/>
      <c r="I176" s="1232"/>
      <c r="J176" s="856" t="s">
        <v>695</v>
      </c>
      <c r="K176" s="856"/>
      <c r="L176" s="736"/>
      <c r="M176" s="736"/>
    </row>
    <row r="177" spans="1:13" s="14" customFormat="1" ht="21" hidden="1" customHeight="1" thickTop="1">
      <c r="A177" s="426" t="s">
        <v>1869</v>
      </c>
      <c r="B177" s="426"/>
      <c r="C177" s="1517" t="s">
        <v>1968</v>
      </c>
      <c r="D177" s="436" t="s">
        <v>1986</v>
      </c>
      <c r="E177" s="436">
        <v>45669</v>
      </c>
      <c r="F177" s="437">
        <v>45671</v>
      </c>
      <c r="G177" s="1517" t="s">
        <v>2646</v>
      </c>
      <c r="H177" s="436" t="s">
        <v>2685</v>
      </c>
      <c r="I177" s="1231">
        <v>45671</v>
      </c>
      <c r="J177" s="1231">
        <f>I177+32</f>
        <v>45703</v>
      </c>
      <c r="K177" s="1231">
        <f>I177+37</f>
        <v>45708</v>
      </c>
      <c r="L177" s="736"/>
      <c r="M177" s="736"/>
    </row>
    <row r="178" spans="1:13" s="14" customFormat="1" ht="21" hidden="1" customHeight="1" thickBot="1">
      <c r="A178" s="426"/>
      <c r="B178" s="426"/>
      <c r="C178" s="1018"/>
      <c r="D178" s="442"/>
      <c r="E178" s="442"/>
      <c r="F178" s="443"/>
      <c r="G178" s="444"/>
      <c r="H178" s="442"/>
      <c r="I178" s="1232"/>
      <c r="J178" s="856" t="s">
        <v>695</v>
      </c>
      <c r="K178" s="856" t="s">
        <v>695</v>
      </c>
      <c r="L178" s="736"/>
      <c r="M178" s="736"/>
    </row>
    <row r="179" spans="1:13" s="14" customFormat="1" ht="21" hidden="1" customHeight="1" thickTop="1">
      <c r="A179" s="426" t="s">
        <v>1974</v>
      </c>
      <c r="B179" s="426"/>
      <c r="C179" s="1517" t="s">
        <v>1805</v>
      </c>
      <c r="D179" s="436" t="s">
        <v>1988</v>
      </c>
      <c r="E179" s="436">
        <v>45673</v>
      </c>
      <c r="F179" s="437">
        <v>45676</v>
      </c>
      <c r="G179" s="1517" t="s">
        <v>2393</v>
      </c>
      <c r="H179" s="436" t="s">
        <v>2686</v>
      </c>
      <c r="I179" s="1231">
        <v>45682</v>
      </c>
      <c r="J179" s="1231">
        <f>I179+32</f>
        <v>45714</v>
      </c>
      <c r="K179" s="1231">
        <f>I179+37</f>
        <v>45719</v>
      </c>
      <c r="L179" s="736"/>
      <c r="M179" s="736"/>
    </row>
    <row r="180" spans="1:13" s="14" customFormat="1" ht="21" hidden="1" customHeight="1" thickBot="1">
      <c r="A180" s="1018" t="s">
        <v>1974</v>
      </c>
      <c r="B180" s="4003"/>
      <c r="C180" s="1018" t="s">
        <v>1990</v>
      </c>
      <c r="D180" s="442" t="s">
        <v>1991</v>
      </c>
      <c r="E180" s="442">
        <v>45678</v>
      </c>
      <c r="F180" s="443">
        <v>45681</v>
      </c>
      <c r="G180" s="444"/>
      <c r="H180" s="442"/>
      <c r="I180" s="1232"/>
      <c r="J180" s="856" t="s">
        <v>695</v>
      </c>
      <c r="K180" s="856"/>
      <c r="L180" s="736"/>
      <c r="M180" s="736"/>
    </row>
    <row r="181" spans="1:13" s="14" customFormat="1" ht="21" hidden="1" customHeight="1" thickTop="1">
      <c r="A181" s="426" t="s">
        <v>1977</v>
      </c>
      <c r="B181" s="426"/>
      <c r="C181" s="3102" t="s">
        <v>1974</v>
      </c>
      <c r="D181" s="1093" t="s">
        <v>1992</v>
      </c>
      <c r="E181" s="1093">
        <v>45680</v>
      </c>
      <c r="F181" s="1094">
        <v>45683</v>
      </c>
      <c r="G181" s="1517" t="s">
        <v>2402</v>
      </c>
      <c r="H181" s="436" t="s">
        <v>2687</v>
      </c>
      <c r="I181" s="1231">
        <v>45685</v>
      </c>
      <c r="J181" s="1231">
        <f>I181+32</f>
        <v>45717</v>
      </c>
      <c r="K181" s="1231">
        <f>I181+37</f>
        <v>45722</v>
      </c>
      <c r="L181" s="736"/>
      <c r="M181" s="736"/>
    </row>
    <row r="182" spans="1:13" s="14" customFormat="1" ht="21" hidden="1" customHeight="1" thickBot="1">
      <c r="A182" s="426" t="s">
        <v>1867</v>
      </c>
      <c r="B182" s="426"/>
      <c r="C182" s="1018" t="s">
        <v>1994</v>
      </c>
      <c r="D182" s="442" t="s">
        <v>1995</v>
      </c>
      <c r="E182" s="442">
        <v>45682</v>
      </c>
      <c r="F182" s="443">
        <v>45684</v>
      </c>
      <c r="G182" s="444"/>
      <c r="H182" s="442"/>
      <c r="I182" s="1232"/>
      <c r="J182" s="856" t="s">
        <v>695</v>
      </c>
      <c r="K182" s="856" t="s">
        <v>695</v>
      </c>
      <c r="L182" s="736"/>
      <c r="M182" s="736"/>
    </row>
    <row r="183" spans="1:13" s="14" customFormat="1" ht="21" hidden="1" customHeight="1" thickTop="1">
      <c r="A183" s="426"/>
      <c r="B183" s="426"/>
      <c r="C183" s="3102" t="s">
        <v>1867</v>
      </c>
      <c r="D183" s="1093" t="s">
        <v>1996</v>
      </c>
      <c r="E183" s="1093">
        <v>45687</v>
      </c>
      <c r="F183" s="1094">
        <v>45690</v>
      </c>
      <c r="G183" s="1517" t="s">
        <v>2688</v>
      </c>
      <c r="H183" s="436" t="s">
        <v>2689</v>
      </c>
      <c r="I183" s="1231">
        <v>45692</v>
      </c>
      <c r="J183" s="1231">
        <f>I183+32</f>
        <v>45724</v>
      </c>
      <c r="K183" s="1231">
        <f>I183+37</f>
        <v>45729</v>
      </c>
      <c r="L183" s="736"/>
      <c r="M183" s="736"/>
    </row>
    <row r="184" spans="1:13" s="14" customFormat="1" ht="21" hidden="1" customHeight="1" thickBot="1">
      <c r="A184" s="426" t="s">
        <v>1901</v>
      </c>
      <c r="B184" s="426"/>
      <c r="C184" s="1018" t="s">
        <v>1968</v>
      </c>
      <c r="D184" s="442" t="s">
        <v>1998</v>
      </c>
      <c r="E184" s="442">
        <v>45690</v>
      </c>
      <c r="F184" s="443">
        <v>45692</v>
      </c>
      <c r="G184" s="444"/>
      <c r="H184" s="442"/>
      <c r="I184" s="1232"/>
      <c r="J184" s="856" t="s">
        <v>695</v>
      </c>
      <c r="K184" s="856"/>
      <c r="L184" s="736"/>
      <c r="M184" s="736"/>
    </row>
    <row r="185" spans="1:13" s="14" customFormat="1" ht="20.25" hidden="1" thickTop="1">
      <c r="A185" s="426" t="s">
        <v>1869</v>
      </c>
      <c r="B185" s="426"/>
      <c r="C185" s="1517" t="s">
        <v>1941</v>
      </c>
      <c r="D185" s="436" t="s">
        <v>1999</v>
      </c>
      <c r="E185" s="436">
        <v>45693</v>
      </c>
      <c r="F185" s="437">
        <v>45696</v>
      </c>
      <c r="G185" s="1978" t="s">
        <v>406</v>
      </c>
      <c r="H185" s="436" t="s">
        <v>2690</v>
      </c>
      <c r="I185" s="1231">
        <v>45699</v>
      </c>
      <c r="J185" s="1233"/>
      <c r="K185" s="1233"/>
      <c r="L185" s="736"/>
      <c r="M185" s="736"/>
    </row>
    <row r="186" spans="1:13" s="14" customFormat="1" ht="20.25" hidden="1" thickBot="1">
      <c r="A186" s="426"/>
      <c r="B186" s="426"/>
      <c r="C186" s="1018"/>
      <c r="D186" s="442"/>
      <c r="E186" s="442"/>
      <c r="F186" s="443"/>
      <c r="G186" s="444"/>
      <c r="H186" s="442"/>
      <c r="I186" s="1232"/>
      <c r="J186" s="856" t="s">
        <v>695</v>
      </c>
      <c r="K186" s="856"/>
      <c r="L186" s="736"/>
      <c r="M186" s="736"/>
    </row>
    <row r="187" spans="1:13" s="14" customFormat="1" ht="19.5">
      <c r="A187" s="426"/>
      <c r="B187" s="426"/>
      <c r="C187" s="18"/>
      <c r="D187" s="428"/>
      <c r="E187" s="428"/>
      <c r="F187" s="428"/>
      <c r="G187" s="458"/>
      <c r="H187" s="428"/>
      <c r="I187" s="11"/>
      <c r="J187"/>
      <c r="K187"/>
      <c r="L187" s="736"/>
      <c r="M187" s="736"/>
    </row>
    <row r="188" spans="1:13" s="14" customFormat="1" ht="26.25">
      <c r="A188" s="734"/>
      <c r="B188" s="734"/>
      <c r="C188" s="18" t="s">
        <v>2001</v>
      </c>
      <c r="D188" s="3458" t="s">
        <v>2545</v>
      </c>
      <c r="E188" s="428"/>
      <c r="F188" s="428"/>
      <c r="G188" s="458"/>
      <c r="H188" s="428"/>
      <c r="I188" s="11"/>
      <c r="J188"/>
      <c r="K188"/>
      <c r="L188" s="736"/>
      <c r="M188" s="736"/>
    </row>
    <row r="189" spans="1:13" s="14" customFormat="1" ht="30" customHeight="1">
      <c r="A189" s="734"/>
      <c r="B189" s="734" t="s">
        <v>1722</v>
      </c>
      <c r="C189" s="46" t="s">
        <v>749</v>
      </c>
      <c r="D189" s="428"/>
      <c r="E189" s="429" t="s">
        <v>98</v>
      </c>
      <c r="F189" s="432" t="s">
        <v>1599</v>
      </c>
      <c r="G189" s="432" t="s">
        <v>140</v>
      </c>
      <c r="H189" s="1117" t="s">
        <v>2002</v>
      </c>
      <c r="I189" s="1117" t="s">
        <v>1721</v>
      </c>
      <c r="K189" s="736"/>
      <c r="L189" s="736"/>
    </row>
    <row r="190" spans="1:13" s="14" customFormat="1" ht="20.25" thickBot="1">
      <c r="A190" s="734"/>
      <c r="B190" s="734"/>
      <c r="C190" s="852" t="s">
        <v>2546</v>
      </c>
      <c r="D190" s="3107" t="s">
        <v>2004</v>
      </c>
      <c r="E190" s="15"/>
      <c r="F190" s="434" t="s">
        <v>2691</v>
      </c>
      <c r="G190" s="434" t="s">
        <v>2477</v>
      </c>
      <c r="H190" s="1120"/>
      <c r="I190" s="1120"/>
      <c r="K190" s="736"/>
      <c r="L190" s="736"/>
    </row>
    <row r="191" spans="1:13" s="14" customFormat="1" ht="26.25" hidden="1" thickTop="1">
      <c r="A191" s="426"/>
      <c r="B191" s="734">
        <v>8</v>
      </c>
      <c r="C191" s="1978" t="s">
        <v>406</v>
      </c>
      <c r="D191" s="440" t="s">
        <v>2692</v>
      </c>
      <c r="E191" s="440">
        <v>45708</v>
      </c>
      <c r="F191" s="482"/>
      <c r="G191" s="2977" t="s">
        <v>2693</v>
      </c>
      <c r="H191" s="1120">
        <v>45708</v>
      </c>
      <c r="I191" s="1120">
        <v>45343</v>
      </c>
      <c r="K191" s="736"/>
      <c r="L191" s="736"/>
    </row>
    <row r="192" spans="1:13" s="14" customFormat="1" ht="19.5" hidden="1">
      <c r="A192" s="426" t="s">
        <v>2694</v>
      </c>
      <c r="B192" s="734">
        <v>9</v>
      </c>
      <c r="C192" s="1705" t="s">
        <v>2695</v>
      </c>
      <c r="D192" s="826" t="s">
        <v>2696</v>
      </c>
      <c r="E192" s="826">
        <v>38410</v>
      </c>
      <c r="F192" s="826">
        <f>E192+30</f>
        <v>38440</v>
      </c>
      <c r="G192" s="826">
        <f>E192+35</f>
        <v>38445</v>
      </c>
      <c r="H192" s="1120">
        <v>45349</v>
      </c>
      <c r="I192" s="1120">
        <v>45350</v>
      </c>
      <c r="K192" s="736"/>
      <c r="L192" s="736"/>
    </row>
    <row r="193" spans="1:12" s="14" customFormat="1" ht="19.5" hidden="1">
      <c r="A193" s="426" t="s">
        <v>2697</v>
      </c>
      <c r="B193" s="734">
        <v>10</v>
      </c>
      <c r="C193" s="1705" t="s">
        <v>2698</v>
      </c>
      <c r="D193" s="826" t="s">
        <v>128</v>
      </c>
      <c r="E193" s="826">
        <v>45723</v>
      </c>
      <c r="F193" s="826">
        <f t="shared" ref="F193" si="52">E193+30</f>
        <v>45753</v>
      </c>
      <c r="G193" s="826">
        <f t="shared" ref="G193" si="53">E193+35</f>
        <v>45758</v>
      </c>
      <c r="H193" s="1120">
        <v>45722</v>
      </c>
      <c r="I193" s="1120">
        <v>45358</v>
      </c>
      <c r="K193" s="736"/>
      <c r="L193" s="736"/>
    </row>
    <row r="194" spans="1:12" s="14" customFormat="1" ht="19.5" hidden="1">
      <c r="A194" s="426"/>
      <c r="B194" s="734">
        <v>11</v>
      </c>
      <c r="C194" s="1705" t="s">
        <v>2699</v>
      </c>
      <c r="D194" s="826" t="s">
        <v>2696</v>
      </c>
      <c r="E194" s="826">
        <v>45731</v>
      </c>
      <c r="F194" s="826">
        <f>E194+30</f>
        <v>45761</v>
      </c>
      <c r="G194" s="826">
        <f>E194+35</f>
        <v>45766</v>
      </c>
      <c r="H194" s="1120">
        <v>45729</v>
      </c>
      <c r="I194" s="1120">
        <v>45365</v>
      </c>
      <c r="K194" s="736"/>
      <c r="L194" s="736"/>
    </row>
    <row r="195" spans="1:12" s="14" customFormat="1" ht="25.5" hidden="1">
      <c r="A195" s="426"/>
      <c r="B195" s="734">
        <v>12</v>
      </c>
      <c r="C195" s="1909" t="s">
        <v>406</v>
      </c>
      <c r="D195" s="826" t="s">
        <v>2696</v>
      </c>
      <c r="E195" s="826">
        <v>45371</v>
      </c>
      <c r="F195" s="3130"/>
      <c r="G195" s="3394" t="s">
        <v>2700</v>
      </c>
      <c r="H195" s="1120">
        <v>45736</v>
      </c>
      <c r="I195" s="1120">
        <v>45372</v>
      </c>
      <c r="K195" s="736"/>
      <c r="L195" s="736"/>
    </row>
    <row r="196" spans="1:12" s="14" customFormat="1" ht="19.5" hidden="1">
      <c r="A196" s="426"/>
      <c r="B196" s="734">
        <v>13</v>
      </c>
      <c r="C196" s="1705" t="s">
        <v>2701</v>
      </c>
      <c r="D196" s="826" t="s">
        <v>2162</v>
      </c>
      <c r="E196" s="826">
        <v>45744</v>
      </c>
      <c r="F196" s="826">
        <f>E196+30</f>
        <v>45774</v>
      </c>
      <c r="G196" s="826">
        <f>E196+35</f>
        <v>45779</v>
      </c>
      <c r="H196" s="1120">
        <v>45743</v>
      </c>
      <c r="I196" s="1120">
        <v>45379</v>
      </c>
      <c r="K196" s="736"/>
      <c r="L196" s="736"/>
    </row>
    <row r="197" spans="1:12" s="14" customFormat="1" ht="20.25" hidden="1" thickTop="1">
      <c r="A197" s="426"/>
      <c r="B197" s="734">
        <v>14</v>
      </c>
      <c r="C197" s="1705" t="s">
        <v>2702</v>
      </c>
      <c r="D197" s="826" t="s">
        <v>2703</v>
      </c>
      <c r="E197" s="826">
        <v>45751</v>
      </c>
      <c r="F197" s="826">
        <f>E197+30</f>
        <v>45781</v>
      </c>
      <c r="G197" s="826">
        <f>E197+35</f>
        <v>45786</v>
      </c>
      <c r="H197" s="1120">
        <v>45750</v>
      </c>
      <c r="I197" s="1120">
        <v>45386</v>
      </c>
      <c r="K197" s="736"/>
      <c r="L197" s="736"/>
    </row>
    <row r="198" spans="1:12" s="14" customFormat="1" ht="38.25" hidden="1">
      <c r="A198" s="426"/>
      <c r="B198" s="734">
        <v>15</v>
      </c>
      <c r="C198" s="1909" t="s">
        <v>406</v>
      </c>
      <c r="D198" s="826" t="s">
        <v>2165</v>
      </c>
      <c r="E198" s="826">
        <v>45392</v>
      </c>
      <c r="F198" s="3394" t="s">
        <v>2704</v>
      </c>
      <c r="G198" s="3394" t="s">
        <v>2705</v>
      </c>
      <c r="H198" s="1120">
        <v>45757</v>
      </c>
      <c r="I198" s="1120">
        <v>45393</v>
      </c>
      <c r="K198" s="736"/>
      <c r="L198" s="736"/>
    </row>
    <row r="199" spans="1:12" s="14" customFormat="1" ht="19.5" hidden="1">
      <c r="A199" s="426"/>
      <c r="B199" s="734">
        <v>16</v>
      </c>
      <c r="C199" s="1705" t="s">
        <v>2706</v>
      </c>
      <c r="D199" s="826" t="s">
        <v>1993</v>
      </c>
      <c r="E199" s="826">
        <v>45766</v>
      </c>
      <c r="F199" s="826">
        <f t="shared" ref="F199:F201" si="54">E199+30</f>
        <v>45796</v>
      </c>
      <c r="G199" s="826">
        <f t="shared" ref="G199:G200" si="55">E199+35</f>
        <v>45801</v>
      </c>
      <c r="H199" s="1120">
        <v>45764</v>
      </c>
      <c r="I199" s="1120">
        <v>45400</v>
      </c>
      <c r="K199" s="736"/>
      <c r="L199" s="736"/>
    </row>
    <row r="200" spans="1:12" s="14" customFormat="1" ht="19.5" hidden="1">
      <c r="A200" s="426"/>
      <c r="B200" s="734">
        <v>17</v>
      </c>
      <c r="C200" s="1517" t="s">
        <v>2707</v>
      </c>
      <c r="D200" s="826" t="s">
        <v>1934</v>
      </c>
      <c r="E200" s="826">
        <v>45772</v>
      </c>
      <c r="F200" s="826">
        <f t="shared" si="54"/>
        <v>45802</v>
      </c>
      <c r="G200" s="826">
        <f t="shared" si="55"/>
        <v>45807</v>
      </c>
      <c r="H200" s="1120">
        <v>45771</v>
      </c>
      <c r="I200" s="1120">
        <v>45407</v>
      </c>
      <c r="K200" s="736"/>
      <c r="L200" s="736"/>
    </row>
    <row r="201" spans="1:12" s="14" customFormat="1" ht="20.25" hidden="1" thickTop="1">
      <c r="A201" s="426"/>
      <c r="B201" s="734">
        <v>18</v>
      </c>
      <c r="C201" s="1531" t="s">
        <v>2708</v>
      </c>
      <c r="D201" s="826" t="s">
        <v>2709</v>
      </c>
      <c r="E201" s="826">
        <v>45780</v>
      </c>
      <c r="F201" s="826">
        <f t="shared" si="54"/>
        <v>45810</v>
      </c>
      <c r="G201" s="3130">
        <f t="shared" ref="G201:G215" si="56">E201+35</f>
        <v>45815</v>
      </c>
      <c r="H201" s="1120">
        <v>45778</v>
      </c>
      <c r="I201" s="1120">
        <v>45414</v>
      </c>
      <c r="K201" s="736"/>
      <c r="L201" s="736"/>
    </row>
    <row r="202" spans="1:12" s="14" customFormat="1" ht="19.5" hidden="1">
      <c r="A202" s="426"/>
      <c r="B202" s="734">
        <v>19</v>
      </c>
      <c r="C202" s="1531" t="s">
        <v>2710</v>
      </c>
      <c r="D202" s="826" t="s">
        <v>2561</v>
      </c>
      <c r="E202" s="826">
        <v>45798</v>
      </c>
      <c r="F202" s="826">
        <f>E202+30</f>
        <v>45828</v>
      </c>
      <c r="G202" s="3130">
        <f t="shared" si="56"/>
        <v>45833</v>
      </c>
      <c r="H202" s="1120">
        <v>45785</v>
      </c>
      <c r="I202" s="1120">
        <v>45421</v>
      </c>
      <c r="K202" s="736"/>
      <c r="L202" s="736"/>
    </row>
    <row r="203" spans="1:12" s="14" customFormat="1" ht="19.5" hidden="1">
      <c r="A203" s="426"/>
      <c r="B203" s="734">
        <v>20</v>
      </c>
      <c r="C203" s="1812" t="s">
        <v>406</v>
      </c>
      <c r="D203" s="826" t="s">
        <v>2165</v>
      </c>
      <c r="E203" s="826">
        <v>45427</v>
      </c>
      <c r="F203" s="3130">
        <f t="shared" ref="F203:F205" si="57">E203+30</f>
        <v>45457</v>
      </c>
      <c r="G203" s="3130">
        <f t="shared" si="56"/>
        <v>45462</v>
      </c>
      <c r="H203" s="1120">
        <v>45792</v>
      </c>
      <c r="I203" s="1120">
        <v>45428</v>
      </c>
      <c r="K203" s="736"/>
      <c r="L203" s="736"/>
    </row>
    <row r="204" spans="1:12" s="14" customFormat="1" ht="19.5" hidden="1">
      <c r="A204" s="426"/>
      <c r="B204" s="734">
        <v>21</v>
      </c>
      <c r="C204" s="1531" t="s">
        <v>2711</v>
      </c>
      <c r="D204" s="826" t="s">
        <v>2712</v>
      </c>
      <c r="E204" s="826">
        <v>45800</v>
      </c>
      <c r="F204" s="826">
        <f t="shared" si="57"/>
        <v>45830</v>
      </c>
      <c r="G204" s="3130">
        <f t="shared" si="56"/>
        <v>45835</v>
      </c>
      <c r="H204" s="1120">
        <v>45799</v>
      </c>
      <c r="I204" s="1120">
        <v>45435</v>
      </c>
      <c r="K204" s="736"/>
      <c r="L204" s="736"/>
    </row>
    <row r="205" spans="1:12" s="14" customFormat="1" ht="19.5" hidden="1">
      <c r="A205" s="426"/>
      <c r="B205" s="734">
        <v>22</v>
      </c>
      <c r="C205" s="1531" t="s">
        <v>2713</v>
      </c>
      <c r="D205" s="826" t="s">
        <v>2714</v>
      </c>
      <c r="E205" s="826">
        <v>45806</v>
      </c>
      <c r="F205" s="826">
        <f t="shared" si="57"/>
        <v>45836</v>
      </c>
      <c r="G205" s="3130">
        <f t="shared" si="56"/>
        <v>45841</v>
      </c>
      <c r="H205" s="1120">
        <v>45806</v>
      </c>
      <c r="I205" s="1120">
        <v>45442</v>
      </c>
      <c r="K205" s="736"/>
      <c r="L205" s="736"/>
    </row>
    <row r="206" spans="1:12" s="14" customFormat="1" ht="20.25" thickTop="1">
      <c r="A206" s="426"/>
      <c r="B206" s="734">
        <v>23</v>
      </c>
      <c r="C206" s="3998" t="s">
        <v>2715</v>
      </c>
      <c r="D206" s="3996" t="s">
        <v>118</v>
      </c>
      <c r="E206" s="3996">
        <v>45815</v>
      </c>
      <c r="F206" s="3996">
        <f t="shared" ref="F206:F210" si="58">E206+30</f>
        <v>45845</v>
      </c>
      <c r="G206" s="3130">
        <f t="shared" si="56"/>
        <v>45850</v>
      </c>
      <c r="H206" s="1120">
        <v>45813</v>
      </c>
      <c r="I206" s="1120">
        <v>45449</v>
      </c>
      <c r="K206" s="736"/>
      <c r="L206" s="736"/>
    </row>
    <row r="207" spans="1:12" s="14" customFormat="1" ht="19.5">
      <c r="A207" s="426"/>
      <c r="B207" s="4002" t="s">
        <v>8031</v>
      </c>
      <c r="C207" s="3998" t="s">
        <v>2716</v>
      </c>
      <c r="D207" s="3996" t="s">
        <v>2717</v>
      </c>
      <c r="E207" s="3996">
        <v>45824</v>
      </c>
      <c r="F207" s="3996">
        <f t="shared" si="58"/>
        <v>45854</v>
      </c>
      <c r="G207" s="3130">
        <f t="shared" si="56"/>
        <v>45859</v>
      </c>
      <c r="H207" s="1120">
        <v>45820</v>
      </c>
      <c r="I207" s="1120">
        <v>45456</v>
      </c>
      <c r="K207" s="736"/>
      <c r="L207" s="736"/>
    </row>
    <row r="208" spans="1:12" s="14" customFormat="1" ht="19.5">
      <c r="A208" s="426"/>
      <c r="B208" s="4002" t="s">
        <v>8032</v>
      </c>
      <c r="C208" s="3998" t="s">
        <v>2718</v>
      </c>
      <c r="D208" s="3996" t="s">
        <v>118</v>
      </c>
      <c r="E208" s="3996">
        <v>45828</v>
      </c>
      <c r="F208" s="3996">
        <f t="shared" si="58"/>
        <v>45858</v>
      </c>
      <c r="G208" s="3130">
        <f t="shared" si="56"/>
        <v>45863</v>
      </c>
      <c r="H208" s="1120">
        <v>45827</v>
      </c>
      <c r="I208" s="1120">
        <v>45463</v>
      </c>
      <c r="K208" s="736"/>
      <c r="L208" s="736"/>
    </row>
    <row r="209" spans="1:13" s="14" customFormat="1" ht="19.5">
      <c r="A209" s="426" t="s">
        <v>2719</v>
      </c>
      <c r="B209" s="734">
        <v>26</v>
      </c>
      <c r="C209" s="3998" t="s">
        <v>2720</v>
      </c>
      <c r="D209" s="3996" t="s">
        <v>160</v>
      </c>
      <c r="E209" s="3996">
        <v>45469</v>
      </c>
      <c r="F209" s="3996">
        <f t="shared" si="58"/>
        <v>45499</v>
      </c>
      <c r="G209" s="3130">
        <f t="shared" si="56"/>
        <v>45504</v>
      </c>
      <c r="H209" s="1120">
        <v>45834</v>
      </c>
      <c r="I209" s="1120">
        <v>45470</v>
      </c>
      <c r="K209" s="736"/>
      <c r="L209" s="736"/>
    </row>
    <row r="210" spans="1:13" s="14" customFormat="1" ht="19.5">
      <c r="A210" s="426" t="s">
        <v>2721</v>
      </c>
      <c r="B210" s="734">
        <v>27</v>
      </c>
      <c r="C210" s="1531" t="s">
        <v>2722</v>
      </c>
      <c r="D210" s="826" t="s">
        <v>2723</v>
      </c>
      <c r="E210" s="826">
        <v>45476</v>
      </c>
      <c r="F210" s="826">
        <f t="shared" si="58"/>
        <v>45506</v>
      </c>
      <c r="G210" s="3130">
        <f t="shared" si="56"/>
        <v>45511</v>
      </c>
      <c r="H210" s="1120">
        <v>45841</v>
      </c>
      <c r="I210" s="1120">
        <v>45477</v>
      </c>
      <c r="K210" s="736"/>
      <c r="L210" s="736"/>
    </row>
    <row r="211" spans="1:13" s="14" customFormat="1" ht="19.5">
      <c r="A211" s="426" t="s">
        <v>2724</v>
      </c>
      <c r="B211" s="734">
        <v>28</v>
      </c>
      <c r="C211" s="1531" t="s">
        <v>2725</v>
      </c>
      <c r="D211" s="826" t="s">
        <v>2726</v>
      </c>
      <c r="E211" s="826">
        <v>45483</v>
      </c>
      <c r="F211" s="826">
        <f t="shared" ref="F211:F215" si="59">E211+30</f>
        <v>45513</v>
      </c>
      <c r="G211" s="3130">
        <f t="shared" si="56"/>
        <v>45518</v>
      </c>
      <c r="H211" s="1120">
        <v>45848</v>
      </c>
      <c r="I211" s="1120">
        <v>45484</v>
      </c>
      <c r="K211" s="736"/>
      <c r="L211" s="736"/>
    </row>
    <row r="212" spans="1:13" s="14" customFormat="1" ht="19.5">
      <c r="A212" s="426"/>
      <c r="B212" s="734">
        <v>29</v>
      </c>
      <c r="C212" s="1531" t="s">
        <v>8025</v>
      </c>
      <c r="D212" s="826" t="s">
        <v>2729</v>
      </c>
      <c r="E212" s="826">
        <v>45490</v>
      </c>
      <c r="F212" s="826">
        <f t="shared" si="59"/>
        <v>45520</v>
      </c>
      <c r="G212" s="3130">
        <f t="shared" si="56"/>
        <v>45525</v>
      </c>
      <c r="H212" s="1120">
        <v>45855</v>
      </c>
      <c r="I212" s="1120">
        <v>45491</v>
      </c>
      <c r="K212" s="736"/>
      <c r="L212" s="736"/>
    </row>
    <row r="213" spans="1:13" s="14" customFormat="1" ht="19.5">
      <c r="A213" s="426"/>
      <c r="B213" s="734">
        <v>30</v>
      </c>
      <c r="C213" s="1531" t="s">
        <v>2728</v>
      </c>
      <c r="D213" s="826" t="s">
        <v>2729</v>
      </c>
      <c r="E213" s="826">
        <v>45857</v>
      </c>
      <c r="F213" s="826">
        <f t="shared" si="59"/>
        <v>45887</v>
      </c>
      <c r="G213" s="3130">
        <f t="shared" si="56"/>
        <v>45892</v>
      </c>
      <c r="H213" s="1120">
        <v>45862</v>
      </c>
      <c r="I213" s="1120">
        <v>45498</v>
      </c>
      <c r="K213" s="736"/>
      <c r="L213" s="736"/>
    </row>
    <row r="214" spans="1:13" s="14" customFormat="1" ht="19.5">
      <c r="A214" s="426"/>
      <c r="B214" s="734">
        <v>31</v>
      </c>
      <c r="C214" s="3998" t="s">
        <v>2695</v>
      </c>
      <c r="D214" s="3996" t="s">
        <v>150</v>
      </c>
      <c r="E214" s="3996">
        <v>45504</v>
      </c>
      <c r="F214" s="3996">
        <f t="shared" si="59"/>
        <v>45534</v>
      </c>
      <c r="G214" s="3130">
        <f t="shared" si="56"/>
        <v>45539</v>
      </c>
      <c r="H214" s="1120">
        <v>45869</v>
      </c>
      <c r="I214" s="1120">
        <v>45505</v>
      </c>
      <c r="K214" s="736"/>
      <c r="L214" s="736"/>
    </row>
    <row r="215" spans="1:13" s="14" customFormat="1" ht="19.5">
      <c r="A215" s="426"/>
      <c r="B215" s="734">
        <v>32</v>
      </c>
      <c r="C215" s="3998" t="s">
        <v>2730</v>
      </c>
      <c r="D215" s="3996" t="s">
        <v>2726</v>
      </c>
      <c r="E215" s="3996">
        <v>45511</v>
      </c>
      <c r="F215" s="3996">
        <f t="shared" si="59"/>
        <v>45541</v>
      </c>
      <c r="G215" s="3130">
        <f t="shared" si="56"/>
        <v>45546</v>
      </c>
      <c r="H215" s="1120">
        <v>45876</v>
      </c>
      <c r="I215" s="1120">
        <v>45512</v>
      </c>
      <c r="K215" s="736"/>
      <c r="L215" s="736"/>
    </row>
    <row r="216" spans="1:13" s="14" customFormat="1" ht="19.5">
      <c r="A216" s="426"/>
      <c r="B216" s="426"/>
      <c r="C216" s="735"/>
      <c r="D216" s="428"/>
      <c r="E216" s="428"/>
      <c r="F216" s="428"/>
      <c r="G216" s="428"/>
      <c r="H216" s="1120"/>
      <c r="I216" s="1120"/>
      <c r="K216" s="736"/>
      <c r="L216" s="736"/>
    </row>
    <row r="217" spans="1:13" s="14" customFormat="1" ht="19.5">
      <c r="A217" s="734"/>
      <c r="B217" s="734"/>
      <c r="C217" s="50" t="s">
        <v>611</v>
      </c>
      <c r="D217" s="736"/>
      <c r="E217" s="736"/>
      <c r="F217" s="736"/>
      <c r="G217" s="735"/>
      <c r="H217" s="737"/>
      <c r="I217" s="736"/>
      <c r="J217" s="736"/>
      <c r="K217" s="736"/>
      <c r="L217" s="736"/>
      <c r="M217" s="736"/>
    </row>
    <row r="218" spans="1:13" s="30" customFormat="1" ht="16.5" customHeight="1">
      <c r="A218" s="739"/>
      <c r="B218" s="4005"/>
      <c r="C218" s="23"/>
      <c r="D218"/>
      <c r="E218"/>
      <c r="F218" s="28"/>
      <c r="G218"/>
      <c r="H218"/>
      <c r="I218" s="20"/>
      <c r="J218"/>
      <c r="K218"/>
      <c r="L218" s="24"/>
      <c r="M218"/>
    </row>
    <row r="219" spans="1:13" s="29" customFormat="1" ht="14.25">
      <c r="A219" s="739"/>
      <c r="B219" s="4005"/>
      <c r="C219" s="26" t="s">
        <v>0</v>
      </c>
      <c r="D219" s="27"/>
      <c r="E219" s="1130" t="s">
        <v>2062</v>
      </c>
      <c r="F219" s="23"/>
      <c r="G219" s="23" t="s">
        <v>36</v>
      </c>
      <c r="H219" s="23"/>
      <c r="I219" s="27"/>
      <c r="J219" s="27"/>
      <c r="K219" s="23" t="s">
        <v>61</v>
      </c>
      <c r="L219" s="23" t="str">
        <f>'HOW TO-&gt;'!$B$134</f>
        <v>6011 2413</v>
      </c>
      <c r="M219" s="23"/>
    </row>
    <row r="220" spans="1:13" s="29" customFormat="1" ht="14.25">
      <c r="A220" s="740"/>
      <c r="B220" s="4006"/>
      <c r="C220" s="31" t="s">
        <v>1</v>
      </c>
      <c r="D220" s="27"/>
      <c r="E220" s="249" t="s">
        <v>612</v>
      </c>
      <c r="F220" s="23"/>
      <c r="G220" s="27" t="s">
        <v>613</v>
      </c>
      <c r="H220" s="27"/>
      <c r="I220" s="249" t="s">
        <v>39</v>
      </c>
      <c r="J220" s="27"/>
      <c r="K220" s="27" t="s">
        <v>63</v>
      </c>
      <c r="L220" s="27"/>
      <c r="M220" s="250" t="s">
        <v>64</v>
      </c>
    </row>
    <row r="221" spans="1:13" s="29" customFormat="1" ht="14.25">
      <c r="A221" s="739"/>
      <c r="B221" s="4005"/>
      <c r="C221" s="31"/>
      <c r="D221" s="27"/>
      <c r="E221" s="249"/>
      <c r="F221" s="5"/>
      <c r="G221" s="27"/>
      <c r="H221" s="27"/>
      <c r="I221" s="249"/>
      <c r="J221" s="27"/>
      <c r="K221" s="27" t="str">
        <f>'HOW TO-&gt;'!$A$136</f>
        <v>PERMIT</v>
      </c>
      <c r="L221" s="27"/>
      <c r="M221" s="3323" t="str">
        <f>'HOW TO-&gt;'!$C$136</f>
        <v>SG094-SinPermit@msc.com</v>
      </c>
    </row>
    <row r="222" spans="1:13" s="29" customFormat="1" ht="14.25">
      <c r="A222" s="739"/>
      <c r="B222" s="4005"/>
      <c r="C222" s="347" t="str">
        <f>'HOW TO-&gt;'!$A$105</f>
        <v>ZANT CHONG</v>
      </c>
      <c r="D222" s="347" t="str">
        <f>'HOW TO-&gt;'!$B$105</f>
        <v>6011 2429</v>
      </c>
      <c r="E222" s="4" t="str">
        <f>'HOW TO-&gt;'!$C$105</f>
        <v>zant.chong@msc.com</v>
      </c>
      <c r="F222" s="5"/>
      <c r="G222" s="347" t="str">
        <f>'HOW TO-&gt;'!$A$122</f>
        <v>ROBERT CHIA</v>
      </c>
      <c r="H222" s="347" t="str">
        <f>'HOW TO-&gt;'!$B$122</f>
        <v>6011 0564</v>
      </c>
      <c r="I222" s="4" t="str">
        <f>'HOW TO-&gt;'!$C$122</f>
        <v>robert.chia@msc.com</v>
      </c>
      <c r="J222" s="5"/>
      <c r="K222" s="347" t="str">
        <f>'HOW TO-&gt;'!$A$137</f>
        <v>RAYNAR ANG</v>
      </c>
      <c r="L222" s="347" t="str">
        <f>'HOW TO-&gt;'!$B$137</f>
        <v>6011 2358</v>
      </c>
      <c r="M222" s="4" t="str">
        <f>'HOW TO-&gt;'!$C$137</f>
        <v>raynar.ang@msc.com</v>
      </c>
    </row>
    <row r="223" spans="1:13" s="29" customFormat="1" ht="14.25">
      <c r="A223" s="739"/>
      <c r="B223" s="4005"/>
      <c r="C223" s="347" t="str">
        <f>'HOW TO-&gt;'!$A$106</f>
        <v>PHOEBE HUANG</v>
      </c>
      <c r="D223" s="347" t="str">
        <f>'HOW TO-&gt;'!$B$106</f>
        <v>6011 0562</v>
      </c>
      <c r="E223" s="4" t="str">
        <f>'HOW TO-&gt;'!$C$106</f>
        <v>phoebe.huang@msc.com</v>
      </c>
      <c r="F223" s="5"/>
      <c r="G223" s="347" t="str">
        <f>'HOW TO-&gt;'!$A$123</f>
        <v>S. Y. LIEW</v>
      </c>
      <c r="H223" s="347" t="str">
        <f>'HOW TO-&gt;'!$B$123</f>
        <v>6011 2348</v>
      </c>
      <c r="I223" s="4" t="str">
        <f>'HOW TO-&gt;'!$C$123</f>
        <v>seoyi.liew@msc.com</v>
      </c>
      <c r="J223" s="5"/>
      <c r="K223" s="347" t="str">
        <f>'HOW TO-&gt;'!$A$138</f>
        <v>KAI SIANG</v>
      </c>
      <c r="L223" s="347" t="str">
        <f>'HOW TO-&gt;'!$B$138</f>
        <v>6011 2356</v>
      </c>
      <c r="M223" s="4" t="str">
        <f>'HOW TO-&gt;'!$C$138</f>
        <v>kaisiang.lim@msc.com</v>
      </c>
    </row>
    <row r="224" spans="1:13" s="29" customFormat="1" ht="14.25">
      <c r="B224" s="58"/>
      <c r="C224" s="347" t="str">
        <f>'HOW TO-&gt;'!$A$107</f>
        <v>SHERWIN LIM</v>
      </c>
      <c r="D224" s="347" t="str">
        <f>'HOW TO-&gt;'!$B$107</f>
        <v>6011 2395</v>
      </c>
      <c r="E224" s="4" t="str">
        <f>'HOW TO-&gt;'!$C$107</f>
        <v>sherwin.lim@msc.com</v>
      </c>
      <c r="F224" s="5"/>
      <c r="G224" s="347" t="str">
        <f>'HOW TO-&gt;'!$A$124</f>
        <v>SHARON KOH</v>
      </c>
      <c r="H224" s="347" t="str">
        <f>'HOW TO-&gt;'!$B$124</f>
        <v>6011 2349</v>
      </c>
      <c r="I224" s="4" t="str">
        <f>'HOW TO-&gt;'!$C$124</f>
        <v>sharon.koh@msc.com</v>
      </c>
      <c r="J224" s="5"/>
      <c r="K224" s="347" t="str">
        <f>'HOW TO-&gt;'!$A$139</f>
        <v>DEWI</v>
      </c>
      <c r="L224" s="347" t="str">
        <f>'HOW TO-&gt;'!$B$139</f>
        <v>6011 2354</v>
      </c>
      <c r="M224" s="4" t="str">
        <f>'HOW TO-&gt;'!$C$139</f>
        <v>dewi.ratnah@msc.com</v>
      </c>
    </row>
    <row r="225" spans="2:13" s="29" customFormat="1" ht="14.25">
      <c r="B225" s="58"/>
      <c r="C225" s="347" t="str">
        <f>'HOW TO-&gt;'!$A$108</f>
        <v>NATALIE LEW</v>
      </c>
      <c r="D225" s="347" t="str">
        <f>'HOW TO-&gt;'!$B$108</f>
        <v>6011 2399</v>
      </c>
      <c r="E225" s="4" t="str">
        <f>'HOW TO-&gt;'!$C$108</f>
        <v>natalie.lew@msc.com</v>
      </c>
      <c r="F225" s="5"/>
      <c r="G225" s="347" t="str">
        <f>'HOW TO-&gt;'!$A$125</f>
        <v>ANGELIA LAU</v>
      </c>
      <c r="H225" s="347" t="str">
        <f>'HOW TO-&gt;'!$B$125</f>
        <v>6011 2346</v>
      </c>
      <c r="I225" s="4" t="str">
        <f>'HOW TO-&gt;'!$C$125</f>
        <v>angelia.lau@msc.com</v>
      </c>
      <c r="J225" s="5"/>
      <c r="K225" s="347" t="str">
        <f>'HOW TO-&gt;'!$A$140</f>
        <v>YU TING</v>
      </c>
      <c r="L225" s="347" t="str">
        <f>'HOW TO-&gt;'!$B$140</f>
        <v>6011 2359</v>
      </c>
      <c r="M225" s="4" t="str">
        <f>'HOW TO-&gt;'!$C$140</f>
        <v>yuting.luo@msc.com</v>
      </c>
    </row>
    <row r="226" spans="2:13" s="29" customFormat="1" ht="14.25">
      <c r="B226" s="58"/>
      <c r="C226" s="347">
        <f>'HOW TO-&gt;'!$A$109</f>
        <v>0</v>
      </c>
      <c r="D226" s="347" t="str">
        <f>'HOW TO-&gt;'!$B$109</f>
        <v>6011 2352</v>
      </c>
      <c r="E226" s="4">
        <f>'HOW TO-&gt;'!$C$109</f>
        <v>0</v>
      </c>
      <c r="F226" s="5"/>
      <c r="G226" s="347" t="str">
        <f>'HOW TO-&gt;'!$A$126</f>
        <v>NOOR AFNINDAH</v>
      </c>
      <c r="H226" s="347" t="str">
        <f>'HOW TO-&gt;'!$B$126</f>
        <v>6011 2347</v>
      </c>
      <c r="I226" s="4" t="str">
        <f>'HOW TO-&gt;'!$C$126</f>
        <v>noor.afnindah@msc.com</v>
      </c>
      <c r="J226" s="5"/>
      <c r="K226" s="347" t="str">
        <f>'HOW TO-&gt;'!$A$141</f>
        <v>-</v>
      </c>
      <c r="L226" s="347" t="str">
        <f>'HOW TO-&gt;'!$B$141</f>
        <v>6011 0567</v>
      </c>
      <c r="M226" s="4" t="str">
        <f>'HOW TO-&gt;'!$C$141</f>
        <v>-</v>
      </c>
    </row>
    <row r="227" spans="2:13" s="29" customFormat="1" ht="14.25">
      <c r="B227" s="58"/>
      <c r="C227" s="347" t="str">
        <f>'HOW TO-&gt;'!$A$110</f>
        <v>LIM AI PHEN</v>
      </c>
      <c r="D227" s="347" t="str">
        <f>'HOW TO-&gt;'!$B$110</f>
        <v>6011 9646</v>
      </c>
      <c r="E227" s="4" t="str">
        <f>'HOW TO-&gt;'!$C$110</f>
        <v>aiphen.lim@msc.com</v>
      </c>
      <c r="F227" s="5"/>
      <c r="G227" s="347" t="str">
        <f>'HOW TO-&gt;'!$A$127</f>
        <v>NG CHING WEI</v>
      </c>
      <c r="H227" s="347" t="str">
        <f>'HOW TO-&gt;'!$B$127</f>
        <v>6011 2404</v>
      </c>
      <c r="I227" s="4" t="str">
        <f>'HOW TO-&gt;'!$C$127</f>
        <v>chingwei.ng@msc.com</v>
      </c>
      <c r="J227" s="5"/>
      <c r="K227" s="347" t="str">
        <f>'HOW TO-&gt;'!$A$142</f>
        <v>SHAN SHAN</v>
      </c>
      <c r="L227" s="347" t="str">
        <f>'HOW TO-&gt;'!$B$142</f>
        <v>6011 2353</v>
      </c>
      <c r="M227" s="4" t="str">
        <f>'HOW TO-&gt;'!$C$142</f>
        <v>shanshan.chin@msc.com</v>
      </c>
    </row>
    <row r="228" spans="2:13" s="29" customFormat="1" ht="14.25">
      <c r="B228" s="58"/>
      <c r="C228" s="347" t="str">
        <f>'HOW TO-&gt;'!$A$111</f>
        <v>DARIUS ONG</v>
      </c>
      <c r="D228" s="347" t="str">
        <f>'HOW TO-&gt;'!$B$111</f>
        <v>6011 2396</v>
      </c>
      <c r="E228" s="4" t="str">
        <f>'HOW TO-&gt;'!$C$111</f>
        <v>darius.ong@msc.com</v>
      </c>
      <c r="F228" s="5"/>
      <c r="G228" s="347">
        <f>'HOW TO-&gt;'!$A$128</f>
        <v>0</v>
      </c>
      <c r="H228" s="347">
        <f>'HOW TO-&gt;'!$B$128</f>
        <v>0</v>
      </c>
      <c r="I228" s="4">
        <f>'HOW TO-&gt;'!$C$128</f>
        <v>0</v>
      </c>
      <c r="J228" s="5"/>
      <c r="K228" s="347" t="str">
        <f>'HOW TO-&gt;'!$A$143</f>
        <v>EUNICE</v>
      </c>
      <c r="L228" s="347" t="str">
        <f>'HOW TO-&gt;'!$B$143</f>
        <v>6011 2355</v>
      </c>
      <c r="M228" s="4" t="str">
        <f>'HOW TO-&gt;'!$C$143</f>
        <v>eunice.chan@msc.com</v>
      </c>
    </row>
    <row r="229" spans="2:13" s="29" customFormat="1" ht="14.25">
      <c r="B229" s="58"/>
      <c r="C229" s="347" t="str">
        <f>'HOW TO-&gt;'!$A$112</f>
        <v>LAWRENCE ANG (CROSS-TRADE)</v>
      </c>
      <c r="D229" s="347" t="str">
        <f>'HOW TO-&gt;'!$B$112</f>
        <v>6011 2400</v>
      </c>
      <c r="E229" s="4" t="str">
        <f>'HOW TO-&gt;'!$C$112</f>
        <v>lawrence.ang@msc.com</v>
      </c>
      <c r="F229" s="5"/>
      <c r="G229" s="347" t="str">
        <f>'HOW TO-&gt;'!$A$129</f>
        <v>.</v>
      </c>
      <c r="H229" s="347" t="str">
        <f>'HOW TO-&gt;'!$B$129</f>
        <v>.</v>
      </c>
      <c r="I229" s="4" t="str">
        <f>'HOW TO-&gt;'!$C$129</f>
        <v>.</v>
      </c>
      <c r="J229" s="5"/>
      <c r="K229" s="347" t="str">
        <f>'HOW TO-&gt;'!$A$144</f>
        <v>HAZEL</v>
      </c>
      <c r="L229" s="347" t="str">
        <f>'HOW TO-&gt;'!$B$144</f>
        <v>6011 2435</v>
      </c>
      <c r="M229" s="4" t="str">
        <f>'HOW TO-&gt;'!$C$144</f>
        <v>hazel.toh@msc.com</v>
      </c>
    </row>
    <row r="230" spans="2:13">
      <c r="C230" s="347" t="str">
        <f>'HOW TO-&gt;'!$A$113</f>
        <v>ASHTON YAN</v>
      </c>
      <c r="D230" s="347" t="str">
        <f>'HOW TO-&gt;'!$B$113</f>
        <v>6011 2398</v>
      </c>
      <c r="E230" s="4" t="str">
        <f>'HOW TO-&gt;'!$C$113</f>
        <v>ashton.yan@msc.com</v>
      </c>
      <c r="G230" s="347">
        <f>'HOW TO-&gt;'!$A$130</f>
        <v>0</v>
      </c>
      <c r="H230" s="347">
        <f>'HOW TO-&gt;'!$B$130</f>
        <v>0</v>
      </c>
      <c r="I230" s="4">
        <f>'HOW TO-&gt;'!$C$130</f>
        <v>0</v>
      </c>
      <c r="J230" s="5"/>
      <c r="K230" s="347">
        <f>'HOW TO-&gt;'!$A$145</f>
        <v>0</v>
      </c>
      <c r="L230" s="347">
        <f>'HOW TO-&gt;'!$B$145</f>
        <v>0</v>
      </c>
      <c r="M230" s="4">
        <f>'HOW TO-&gt;'!$C$145</f>
        <v>0</v>
      </c>
    </row>
    <row r="231" spans="2:13">
      <c r="C231" s="347" t="str">
        <f>'HOW TO-&gt;'!$A$114</f>
        <v>LUIS LIM</v>
      </c>
      <c r="D231" s="347" t="str">
        <f>'HOW TO-&gt;'!$B$114</f>
        <v>6011 7900</v>
      </c>
      <c r="E231" s="4" t="str">
        <f>'HOW TO-&gt;'!$C$114</f>
        <v>luis.lim@msc.com</v>
      </c>
      <c r="H231" s="11"/>
      <c r="I231" s="250"/>
      <c r="K231" s="347">
        <f>'HOW TO-&gt;'!$A$146</f>
        <v>0</v>
      </c>
      <c r="L231" s="347">
        <f>'HOW TO-&gt;'!$B$146</f>
        <v>0</v>
      </c>
      <c r="M231" s="4">
        <f>'HOW TO-&gt;'!$C$146</f>
        <v>0</v>
      </c>
    </row>
    <row r="232" spans="2:13">
      <c r="C232" s="347" t="str">
        <f>'HOW TO-&gt;'!$A$115</f>
        <v>CHARMAINE LIM</v>
      </c>
      <c r="D232" s="347" t="str">
        <f>'HOW TO-&gt;'!$B$115</f>
        <v>6011 0561</v>
      </c>
      <c r="E232" s="4" t="str">
        <f>'HOW TO-&gt;'!$C$115</f>
        <v>charmaine.lim@msc.com</v>
      </c>
      <c r="H232" s="11"/>
      <c r="I232" s="11"/>
      <c r="J232" s="250"/>
      <c r="K232" s="347"/>
      <c r="L232" s="347"/>
      <c r="M232" s="4"/>
    </row>
    <row r="233" spans="2:13">
      <c r="C233" s="347">
        <f>'HOW TO-&gt;'!$A$116</f>
        <v>0</v>
      </c>
      <c r="D233" s="347">
        <f>'HOW TO-&gt;'!$B$116</f>
        <v>0</v>
      </c>
      <c r="E233" s="4">
        <f>'HOW TO-&gt;'!$C$116</f>
        <v>0</v>
      </c>
    </row>
    <row r="234" spans="2:13">
      <c r="C234" s="347" t="str">
        <f>'HOW TO-&gt;'!$A$117</f>
        <v xml:space="preserve">MAIN LINE  </v>
      </c>
      <c r="D234" s="347" t="str">
        <f>'HOW TO-&gt;'!$B$117</f>
        <v>6011 2424</v>
      </c>
      <c r="E234" s="4">
        <f>'HOW TO-&gt;'!$C$117</f>
        <v>0</v>
      </c>
    </row>
    <row r="235" spans="2:13">
      <c r="C235" s="347">
        <f>'HOW TO-&gt;'!$A$118</f>
        <v>0</v>
      </c>
      <c r="D235" s="347">
        <f>'HOW TO-&gt;'!$B$118</f>
        <v>0</v>
      </c>
      <c r="E235" s="4">
        <f>'HOW TO-&gt;'!$C$118</f>
        <v>0</v>
      </c>
    </row>
  </sheetData>
  <customSheetViews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30" type="noConversion"/>
  <hyperlinks>
    <hyperlink ref="I220" display="custsvc@msca.com.sg" xr:uid="{211CCD56-7141-409B-A25B-656FF329E6B4}"/>
    <hyperlink ref="M220" display="sinexp@msca.com.sg" xr:uid="{5E73880C-AA8E-4744-A02D-B3304D872F67}"/>
    <hyperlink ref="E219" r:id="rId6" xr:uid="{DB4CB85C-3359-414B-9672-E1DC88BD9319}"/>
    <hyperlink ref="E220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2904A3-E494-4284-964B-E18A05BE1FA9}">
  <ds:schemaRefs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dc967d59-c0d0-4bb8-a8eb-088d0cd25af8"/>
    <ds:schemaRef ds:uri="http://www.w3.org/XML/1998/namespace"/>
    <ds:schemaRef ds:uri="http://purl.org/dc/dcmitype/"/>
    <ds:schemaRef ds:uri="http://schemas.microsoft.com/office/2006/documentManagement/types"/>
    <ds:schemaRef ds:uri="http://purl.org/dc/terms/"/>
    <ds:schemaRef ds:uri="535b0945-f78d-45f4-960f-e8ba22bdeae1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12</vt:i4>
      </vt:variant>
    </vt:vector>
  </HeadingPairs>
  <TitlesOfParts>
    <vt:vector size="73" baseType="lpstr">
      <vt:lpstr>HOW TO-&gt;</vt:lpstr>
      <vt:lpstr>SHOGUN</vt:lpstr>
      <vt:lpstr>HOME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DRAGON</vt:lpstr>
      <vt:lpstr>JADE</vt:lpstr>
      <vt:lpstr>LYNX</vt:lpstr>
      <vt:lpstr>PHOENIX</vt:lpstr>
      <vt:lpstr>SENTOSA USWC</vt:lpstr>
      <vt:lpstr>CHINOOK</vt:lpstr>
      <vt:lpstr>MAPLE</vt:lpstr>
      <vt:lpstr>ORIENT</vt:lpstr>
      <vt:lpstr>LONE STAR</vt:lpstr>
      <vt:lpstr>RSEAXL</vt:lpstr>
      <vt:lpstr>PETRA</vt:lpstr>
      <vt:lpstr>MUSTANG</vt:lpstr>
      <vt:lpstr>PELICAN</vt:lpstr>
      <vt:lpstr>SANTANA</vt:lpstr>
      <vt:lpstr>AMBERJACK</vt:lpstr>
      <vt:lpstr>AMERICA</vt:lpstr>
      <vt:lpstr>EMPIRE</vt:lpstr>
      <vt:lpstr>EMERALD </vt:lpstr>
      <vt:lpstr>ELEPHANT</vt:lpstr>
      <vt:lpstr>LIBERTY</vt:lpstr>
      <vt:lpstr>NEW FALCON</vt:lpstr>
      <vt:lpstr>CLANGA</vt:lpstr>
      <vt:lpstr>SHIKRA</vt:lpstr>
      <vt:lpstr>AUSTRALIA</vt:lpstr>
      <vt:lpstr>DAR FEEDER- ORYX</vt:lpstr>
      <vt:lpstr>AFRICA EXPRESS</vt:lpstr>
      <vt:lpstr>INGWE</vt:lpstr>
      <vt:lpstr>IPANEMA</vt:lpstr>
      <vt:lpstr>CARIOCA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Ching Wei Ng (MSC Singapore)</cp:lastModifiedBy>
  <cp:revision/>
  <dcterms:created xsi:type="dcterms:W3CDTF">2016-04-21T08:18:54Z</dcterms:created>
  <dcterms:modified xsi:type="dcterms:W3CDTF">2025-06-12T12:20:31Z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